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40" windowHeight="10185" activeTab="2"/>
  </bookViews>
  <sheets>
    <sheet name="use (3)" sheetId="4" r:id="rId1"/>
    <sheet name="use (2)" sheetId="3" r:id="rId2"/>
    <sheet name="80% drop" sheetId="6" r:id="rId3"/>
    <sheet name="poly 40-100" sheetId="5" r:id="rId4"/>
    <sheet name="poly 60-100" sheetId="2" r:id="rId5"/>
    <sheet name="original" sheetId="1" r:id="rId6"/>
  </sheets>
  <definedNames>
    <definedName name="_xlnm.Print_Area" localSheetId="2">'80% drop'!$M$4:$R$11</definedName>
    <definedName name="_xlnm.Print_Area" localSheetId="5">original!$K$1:$P$8</definedName>
    <definedName name="_xlnm.Print_Area" localSheetId="3">'poly 40-100'!$L$1:$Q$8</definedName>
    <definedName name="_xlnm.Print_Area" localSheetId="4">'poly 60-100'!$L$1:$Q$8</definedName>
    <definedName name="_xlnm.Print_Area" localSheetId="1">'use (2)'!$K$1:$P$8</definedName>
    <definedName name="_xlnm.Print_Area" localSheetId="0">'use (3)'!$L$1:$Q$8</definedName>
  </definedNames>
  <calcPr calcId="145621"/>
</workbook>
</file>

<file path=xl/calcChain.xml><?xml version="1.0" encoding="utf-8"?>
<calcChain xmlns="http://schemas.openxmlformats.org/spreadsheetml/2006/main">
  <c r="P37" i="6" l="1"/>
  <c r="P32" i="6"/>
  <c r="P43" i="6"/>
  <c r="J27" i="6"/>
  <c r="N11" i="6"/>
  <c r="M16" i="6"/>
  <c r="L17" i="6"/>
  <c r="L16" i="6"/>
  <c r="K22" i="6"/>
  <c r="P42" i="6"/>
  <c r="P41" i="6"/>
  <c r="P40" i="6"/>
  <c r="P38" i="6"/>
  <c r="P36" i="6"/>
  <c r="P35" i="6"/>
  <c r="P33" i="6"/>
  <c r="P31" i="6"/>
  <c r="P30" i="6"/>
  <c r="H8" i="6"/>
  <c r="H7" i="6"/>
  <c r="H6" i="6"/>
  <c r="N39" i="5"/>
  <c r="N34" i="5"/>
  <c r="N29" i="5"/>
  <c r="G3" i="5"/>
  <c r="G3" i="2"/>
  <c r="G5" i="2"/>
  <c r="G4" i="2"/>
  <c r="N38" i="5"/>
  <c r="N37" i="5"/>
  <c r="N33" i="5"/>
  <c r="N32" i="5"/>
  <c r="N28" i="5"/>
  <c r="N27" i="5"/>
  <c r="G5" i="5"/>
  <c r="G4" i="5"/>
  <c r="N38" i="2"/>
  <c r="N37" i="2"/>
  <c r="N33" i="2"/>
  <c r="N32" i="2"/>
  <c r="N28" i="2"/>
  <c r="N27" i="2"/>
  <c r="G5" i="4"/>
  <c r="G4" i="4"/>
  <c r="G3" i="4"/>
  <c r="G17" i="4" s="1"/>
  <c r="G24" i="3"/>
  <c r="G5" i="3"/>
  <c r="G4" i="3"/>
  <c r="G3" i="3"/>
  <c r="G29" i="3" s="1"/>
  <c r="B6" i="1"/>
  <c r="B4" i="1"/>
  <c r="H26" i="6" l="1"/>
  <c r="H21" i="6"/>
  <c r="H25" i="6"/>
  <c r="H19" i="6"/>
  <c r="H24" i="6"/>
  <c r="H20" i="6"/>
  <c r="H23" i="6"/>
  <c r="H22" i="6"/>
  <c r="G22" i="5"/>
  <c r="G17" i="2"/>
  <c r="G21" i="5"/>
  <c r="G16" i="5"/>
  <c r="G17" i="5"/>
  <c r="G20" i="5"/>
  <c r="G19" i="5"/>
  <c r="G23" i="5"/>
  <c r="G18" i="5"/>
  <c r="H18" i="5" s="1"/>
  <c r="G23" i="2"/>
  <c r="G16" i="4"/>
  <c r="H17" i="4" s="1"/>
  <c r="G18" i="4"/>
  <c r="H18" i="4" s="1"/>
  <c r="G19" i="4"/>
  <c r="H19" i="4" s="1"/>
  <c r="G20" i="4"/>
  <c r="G21" i="4"/>
  <c r="H21" i="4" s="1"/>
  <c r="G22" i="4"/>
  <c r="H22" i="4" s="1"/>
  <c r="G23" i="4"/>
  <c r="G17" i="3"/>
  <c r="G21" i="3"/>
  <c r="G25" i="3"/>
  <c r="H25" i="3" s="1"/>
  <c r="G27" i="3"/>
  <c r="G18" i="3"/>
  <c r="H18" i="3" s="1"/>
  <c r="G20" i="3"/>
  <c r="G22" i="3"/>
  <c r="H22" i="3" s="1"/>
  <c r="G26" i="3"/>
  <c r="H26" i="3" s="1"/>
  <c r="G28" i="3"/>
  <c r="H28" i="3" s="1"/>
  <c r="G16" i="3"/>
  <c r="G19" i="3"/>
  <c r="G23" i="3"/>
  <c r="H23" i="3" s="1"/>
  <c r="G16" i="2"/>
  <c r="G18" i="2"/>
  <c r="G20" i="2"/>
  <c r="G19" i="2"/>
  <c r="G22" i="2"/>
  <c r="G21" i="2"/>
  <c r="C4" i="1"/>
  <c r="D4" i="1"/>
  <c r="E4" i="1"/>
  <c r="K9" i="1" s="1"/>
  <c r="B5" i="1"/>
  <c r="C5" i="1"/>
  <c r="D5" i="1"/>
  <c r="E5" i="1"/>
  <c r="C6" i="1"/>
  <c r="I9" i="1" s="1"/>
  <c r="D6" i="1"/>
  <c r="J9" i="1" s="1"/>
  <c r="N9" i="1" s="1"/>
  <c r="E6" i="1"/>
  <c r="H9" i="1"/>
  <c r="L9" i="1"/>
  <c r="H10" i="1"/>
  <c r="L10" i="1"/>
  <c r="H11" i="1"/>
  <c r="H43" i="1" s="1"/>
  <c r="L11" i="1"/>
  <c r="H12" i="1"/>
  <c r="H26" i="1" s="1"/>
  <c r="L26" i="1" s="1"/>
  <c r="L12" i="1"/>
  <c r="H13" i="1"/>
  <c r="L13" i="1"/>
  <c r="H14" i="1"/>
  <c r="L14" i="1"/>
  <c r="H15" i="1"/>
  <c r="L15" i="1"/>
  <c r="H16" i="1"/>
  <c r="H30" i="1" s="1"/>
  <c r="L30" i="1" s="1"/>
  <c r="L16" i="1"/>
  <c r="H17" i="1"/>
  <c r="L17" i="1"/>
  <c r="H18" i="1"/>
  <c r="H50" i="1" s="1"/>
  <c r="L18" i="1"/>
  <c r="B26" i="1"/>
  <c r="C26" i="1"/>
  <c r="D26" i="1"/>
  <c r="E26" i="1"/>
  <c r="B27" i="1"/>
  <c r="C27" i="1"/>
  <c r="D27" i="1"/>
  <c r="E27" i="1"/>
  <c r="B28" i="1"/>
  <c r="C28" i="1"/>
  <c r="D28" i="1"/>
  <c r="E28" i="1"/>
  <c r="H28" i="1"/>
  <c r="L28" i="1"/>
  <c r="B29" i="1"/>
  <c r="C29" i="1"/>
  <c r="D29" i="1"/>
  <c r="E29" i="1"/>
  <c r="B30" i="1"/>
  <c r="C30" i="1"/>
  <c r="D30" i="1"/>
  <c r="E30" i="1"/>
  <c r="B31" i="1"/>
  <c r="C31" i="1"/>
  <c r="D31" i="1"/>
  <c r="E31" i="1"/>
  <c r="H41" i="1"/>
  <c r="H42" i="1"/>
  <c r="H45" i="1"/>
  <c r="H46" i="1"/>
  <c r="H48" i="1"/>
  <c r="H49" i="1"/>
  <c r="I23" i="6" l="1"/>
  <c r="I25" i="6"/>
  <c r="I20" i="6"/>
  <c r="I21" i="6"/>
  <c r="I24" i="6"/>
  <c r="I26" i="6"/>
  <c r="I22" i="6"/>
  <c r="H17" i="5"/>
  <c r="H22" i="5"/>
  <c r="H23" i="5"/>
  <c r="H19" i="5"/>
  <c r="I19" i="5" s="1"/>
  <c r="H20" i="5"/>
  <c r="H21" i="5"/>
  <c r="I22" i="5" s="1"/>
  <c r="H17" i="2"/>
  <c r="H21" i="2"/>
  <c r="H23" i="4"/>
  <c r="H20" i="4"/>
  <c r="I4" i="4" s="1"/>
  <c r="H23" i="2"/>
  <c r="H20" i="3"/>
  <c r="H21" i="3"/>
  <c r="H17" i="3"/>
  <c r="H19" i="3"/>
  <c r="H24" i="3"/>
  <c r="H27" i="3"/>
  <c r="H29" i="3"/>
  <c r="H19" i="2"/>
  <c r="H3" i="2" s="1"/>
  <c r="H20" i="2"/>
  <c r="H22" i="2"/>
  <c r="H18" i="2"/>
  <c r="H44" i="1"/>
  <c r="H31" i="1"/>
  <c r="L31" i="1" s="1"/>
  <c r="H29" i="1"/>
  <c r="L29" i="1" s="1"/>
  <c r="H27" i="1"/>
  <c r="L27" i="1" s="1"/>
  <c r="H47" i="1"/>
  <c r="O9" i="1"/>
  <c r="K41" i="1"/>
  <c r="K18" i="1"/>
  <c r="K17" i="1"/>
  <c r="K16" i="1"/>
  <c r="K15" i="1"/>
  <c r="K14" i="1"/>
  <c r="K13" i="1"/>
  <c r="K12" i="1"/>
  <c r="K11" i="1"/>
  <c r="K10" i="1"/>
  <c r="H22" i="1"/>
  <c r="J41" i="1"/>
  <c r="I41" i="1"/>
  <c r="M9" i="1"/>
  <c r="J18" i="1"/>
  <c r="J17" i="1"/>
  <c r="J16" i="1"/>
  <c r="J15" i="1"/>
  <c r="J14" i="1"/>
  <c r="J13" i="1"/>
  <c r="J12" i="1"/>
  <c r="J11" i="1"/>
  <c r="J10" i="1"/>
  <c r="I18" i="1"/>
  <c r="I17" i="1"/>
  <c r="I16" i="1"/>
  <c r="I15" i="1"/>
  <c r="I14" i="1"/>
  <c r="I13" i="1"/>
  <c r="I12" i="1"/>
  <c r="I11" i="1"/>
  <c r="I10" i="1"/>
  <c r="H23" i="1"/>
  <c r="I18" i="5" l="1"/>
  <c r="H3" i="5"/>
  <c r="I23" i="5"/>
  <c r="I8" i="6"/>
  <c r="I7" i="6"/>
  <c r="I6" i="6"/>
  <c r="H5" i="2"/>
  <c r="H4" i="2"/>
  <c r="I20" i="5"/>
  <c r="H4" i="5"/>
  <c r="I21" i="5"/>
  <c r="H5" i="5"/>
  <c r="I22" i="2"/>
  <c r="I19" i="2"/>
  <c r="I23" i="2"/>
  <c r="I18" i="2"/>
  <c r="I20" i="2"/>
  <c r="I21" i="2"/>
  <c r="I3" i="4"/>
  <c r="I5" i="4"/>
  <c r="H24" i="1"/>
  <c r="H32" i="1" s="1"/>
  <c r="H51" i="1" s="1"/>
  <c r="O13" i="1"/>
  <c r="K26" i="1"/>
  <c r="K45" i="1"/>
  <c r="O17" i="1"/>
  <c r="K30" i="1"/>
  <c r="O30" i="1" s="1"/>
  <c r="K49" i="1"/>
  <c r="O14" i="1"/>
  <c r="K46" i="1"/>
  <c r="K27" i="1"/>
  <c r="O27" i="1" s="1"/>
  <c r="O18" i="1"/>
  <c r="K50" i="1"/>
  <c r="K31" i="1"/>
  <c r="O31" i="1" s="1"/>
  <c r="O11" i="1"/>
  <c r="K43" i="1"/>
  <c r="O15" i="1"/>
  <c r="K28" i="1"/>
  <c r="O28" i="1" s="1"/>
  <c r="K47" i="1"/>
  <c r="O10" i="1"/>
  <c r="K42" i="1"/>
  <c r="O12" i="1"/>
  <c r="K44" i="1"/>
  <c r="O16" i="1"/>
  <c r="K48" i="1"/>
  <c r="K29" i="1"/>
  <c r="O29" i="1" s="1"/>
  <c r="I47" i="1"/>
  <c r="M15" i="1"/>
  <c r="I28" i="1"/>
  <c r="M28" i="1" s="1"/>
  <c r="N14" i="1"/>
  <c r="J46" i="1"/>
  <c r="J27" i="1"/>
  <c r="N27" i="1" s="1"/>
  <c r="M12" i="1"/>
  <c r="I44" i="1"/>
  <c r="I29" i="1"/>
  <c r="M29" i="1" s="1"/>
  <c r="M16" i="1"/>
  <c r="I48" i="1"/>
  <c r="N11" i="1"/>
  <c r="J43" i="1"/>
  <c r="N15" i="1"/>
  <c r="J28" i="1"/>
  <c r="N28" i="1" s="1"/>
  <c r="J47" i="1"/>
  <c r="I45" i="1"/>
  <c r="M13" i="1"/>
  <c r="I26" i="1"/>
  <c r="I49" i="1"/>
  <c r="M17" i="1"/>
  <c r="I30" i="1"/>
  <c r="M30" i="1" s="1"/>
  <c r="N12" i="1"/>
  <c r="J44" i="1"/>
  <c r="N16" i="1"/>
  <c r="J48" i="1"/>
  <c r="J29" i="1"/>
  <c r="N29" i="1" s="1"/>
  <c r="I43" i="1"/>
  <c r="M11" i="1"/>
  <c r="N10" i="1"/>
  <c r="J42" i="1"/>
  <c r="N18" i="1"/>
  <c r="J50" i="1"/>
  <c r="J31" i="1"/>
  <c r="N31" i="1" s="1"/>
  <c r="M10" i="1"/>
  <c r="I42" i="1"/>
  <c r="M14" i="1"/>
  <c r="I27" i="1"/>
  <c r="M27" i="1" s="1"/>
  <c r="I46" i="1"/>
  <c r="M18" i="1"/>
  <c r="I31" i="1"/>
  <c r="M31" i="1" s="1"/>
  <c r="I50" i="1"/>
  <c r="N13" i="1"/>
  <c r="J26" i="1"/>
  <c r="J45" i="1"/>
  <c r="N17" i="1"/>
  <c r="J30" i="1"/>
  <c r="N30" i="1" s="1"/>
  <c r="J49" i="1"/>
  <c r="H24" i="5" l="1"/>
  <c r="G24" i="5" s="1"/>
  <c r="H35" i="5"/>
  <c r="H29" i="5"/>
  <c r="H28" i="5"/>
  <c r="H27" i="5"/>
  <c r="H34" i="5"/>
  <c r="H33" i="5"/>
  <c r="H36" i="5"/>
  <c r="H30" i="5"/>
  <c r="H38" i="5"/>
  <c r="H37" i="5"/>
  <c r="H31" i="5"/>
  <c r="H25" i="5"/>
  <c r="H32" i="5"/>
  <c r="H26" i="5"/>
  <c r="H38" i="2"/>
  <c r="H24" i="2"/>
  <c r="H32" i="2"/>
  <c r="H29" i="2"/>
  <c r="H28" i="2"/>
  <c r="H25" i="2"/>
  <c r="H34" i="2"/>
  <c r="H27" i="2"/>
  <c r="H26" i="2"/>
  <c r="H31" i="2"/>
  <c r="H30" i="2"/>
  <c r="H33" i="2"/>
  <c r="H37" i="2"/>
  <c r="H36" i="2"/>
  <c r="H35" i="2"/>
  <c r="I35" i="2" s="1"/>
  <c r="I28" i="4"/>
  <c r="I24" i="4"/>
  <c r="J24" i="4" s="1"/>
  <c r="K24" i="4" s="1"/>
  <c r="H24" i="4" s="1"/>
  <c r="I23" i="4"/>
  <c r="I22" i="4"/>
  <c r="J22" i="4" s="1"/>
  <c r="I21" i="4"/>
  <c r="I20" i="4"/>
  <c r="J20" i="4" s="1"/>
  <c r="I19" i="4"/>
  <c r="I18" i="4"/>
  <c r="J18" i="4" s="1"/>
  <c r="I27" i="4"/>
  <c r="I26" i="4"/>
  <c r="I29" i="4"/>
  <c r="J29" i="4" s="1"/>
  <c r="K29" i="4" s="1"/>
  <c r="I25" i="4"/>
  <c r="J25" i="4" s="1"/>
  <c r="K25" i="4" s="1"/>
  <c r="I17" i="4"/>
  <c r="H37" i="1"/>
  <c r="H34" i="1"/>
  <c r="H36" i="1"/>
  <c r="H33" i="1"/>
  <c r="H52" i="1" s="1"/>
  <c r="H53" i="1" s="1"/>
  <c r="H54" i="1" s="1"/>
  <c r="H55" i="1" s="1"/>
  <c r="H56" i="1" s="1"/>
  <c r="H35" i="1"/>
  <c r="K22" i="1"/>
  <c r="O26" i="1"/>
  <c r="K23" i="1"/>
  <c r="K33" i="1" s="1"/>
  <c r="K24" i="1"/>
  <c r="J22" i="1"/>
  <c r="J24" i="1"/>
  <c r="N26" i="1"/>
  <c r="J23" i="1"/>
  <c r="I22" i="1"/>
  <c r="I23" i="1"/>
  <c r="I24" i="1"/>
  <c r="M26" i="1"/>
  <c r="I31" i="5" l="1"/>
  <c r="I37" i="5"/>
  <c r="I25" i="5"/>
  <c r="I27" i="5"/>
  <c r="I38" i="5"/>
  <c r="I29" i="5"/>
  <c r="I30" i="5"/>
  <c r="I26" i="5"/>
  <c r="I36" i="5"/>
  <c r="I28" i="5"/>
  <c r="I32" i="5"/>
  <c r="I33" i="5"/>
  <c r="I24" i="5"/>
  <c r="G25" i="5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I34" i="5"/>
  <c r="I35" i="5"/>
  <c r="I28" i="2"/>
  <c r="I25" i="2"/>
  <c r="I36" i="2"/>
  <c r="I31" i="2"/>
  <c r="I33" i="2"/>
  <c r="G24" i="2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I24" i="2"/>
  <c r="I37" i="2"/>
  <c r="I26" i="2"/>
  <c r="I38" i="2"/>
  <c r="I27" i="2"/>
  <c r="I29" i="2"/>
  <c r="I30" i="2"/>
  <c r="I34" i="2"/>
  <c r="I32" i="2"/>
  <c r="J19" i="4"/>
  <c r="J23" i="4"/>
  <c r="J26" i="4"/>
  <c r="K26" i="4" s="1"/>
  <c r="H25" i="4"/>
  <c r="H26" i="4" s="1"/>
  <c r="H27" i="4" s="1"/>
  <c r="H28" i="4" s="1"/>
  <c r="H29" i="4" s="1"/>
  <c r="G24" i="4"/>
  <c r="J27" i="4"/>
  <c r="K27" i="4" s="1"/>
  <c r="J21" i="4"/>
  <c r="J28" i="4"/>
  <c r="K28" i="4" s="1"/>
  <c r="K32" i="1"/>
  <c r="K51" i="1" s="1"/>
  <c r="K52" i="1" s="1"/>
  <c r="K36" i="1"/>
  <c r="K35" i="1"/>
  <c r="K34" i="1"/>
  <c r="K37" i="1"/>
  <c r="I33" i="1"/>
  <c r="I36" i="1"/>
  <c r="I32" i="1"/>
  <c r="I51" i="1" s="1"/>
  <c r="I52" i="1" s="1"/>
  <c r="I34" i="1"/>
  <c r="I35" i="1"/>
  <c r="I37" i="1"/>
  <c r="J33" i="1"/>
  <c r="J37" i="1"/>
  <c r="J34" i="1"/>
  <c r="J32" i="1"/>
  <c r="J51" i="1" s="1"/>
  <c r="J36" i="1"/>
  <c r="J35" i="1"/>
  <c r="G25" i="4" l="1"/>
  <c r="G26" i="4" s="1"/>
  <c r="G27" i="4" s="1"/>
  <c r="G28" i="4" s="1"/>
  <c r="G29" i="4" s="1"/>
  <c r="G31" i="4" s="1"/>
  <c r="K53" i="1"/>
  <c r="K54" i="1" s="1"/>
  <c r="K55" i="1" s="1"/>
  <c r="K56" i="1" s="1"/>
  <c r="J52" i="1"/>
  <c r="J53" i="1" s="1"/>
  <c r="J54" i="1" s="1"/>
  <c r="J55" i="1" s="1"/>
  <c r="J56" i="1" s="1"/>
  <c r="I53" i="1"/>
  <c r="I54" i="1" s="1"/>
  <c r="I55" i="1" s="1"/>
  <c r="I56" i="1" s="1"/>
  <c r="I27" i="6"/>
  <c r="H27" i="6" s="1"/>
  <c r="I28" i="6" l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H28" i="6" l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</calcChain>
</file>

<file path=xl/sharedStrings.xml><?xml version="1.0" encoding="utf-8"?>
<sst xmlns="http://schemas.openxmlformats.org/spreadsheetml/2006/main" count="118" uniqueCount="33">
  <si>
    <t>poly 5</t>
  </si>
  <si>
    <t>poly 4</t>
  </si>
  <si>
    <t>poly 3</t>
  </si>
  <si>
    <t>poly 2</t>
  </si>
  <si>
    <t xml:space="preserve"> % diff</t>
  </si>
  <si>
    <t>mv force</t>
  </si>
  <si>
    <t>ips</t>
  </si>
  <si>
    <t xml:space="preserve"> 12-31-19</t>
  </si>
  <si>
    <t xml:space="preserve"> ar</t>
  </si>
  <si>
    <t>ar lbs</t>
  </si>
  <si>
    <t>poly force</t>
  </si>
  <si>
    <t xml:space="preserve"> From [copy mv force numbers]</t>
  </si>
  <si>
    <t xml:space="preserve">   ctrl-a and paste mv force to F7.</t>
  </si>
  <si>
    <t xml:space="preserve"> 400.100</t>
  </si>
  <si>
    <t>drops as</t>
  </si>
  <si>
    <t>per calvin</t>
  </si>
  <si>
    <t>poly</t>
  </si>
  <si>
    <t xml:space="preserve"> this is not the same as restackor, but even if numbers aren't right they should be proportional</t>
  </si>
  <si>
    <t>force</t>
  </si>
  <si>
    <t>actual</t>
  </si>
  <si>
    <t xml:space="preserve"> these mv numbers are about 15-20%softer than restackor MVc numbers, but they are proportional to each other</t>
  </si>
  <si>
    <t>this</t>
  </si>
  <si>
    <t>MVc</t>
  </si>
  <si>
    <t xml:space="preserve"> 9.98 x .80 =</t>
  </si>
  <si>
    <t xml:space="preserve"> incriments</t>
  </si>
  <si>
    <t xml:space="preserve"> ? % drop in 15</t>
  </si>
  <si>
    <t>vdb linear</t>
  </si>
  <si>
    <t xml:space="preserve"> 12-31-19 we spent 6 hours on this and it turns out it isn't any better than vdb 90-100 linear, we will just use linear</t>
  </si>
  <si>
    <t xml:space="preserve"> we played with this but 80% drop was better in some ways</t>
  </si>
  <si>
    <t xml:space="preserve"> we played with this but 40-100 is better and 80% drop was even better</t>
  </si>
  <si>
    <t xml:space="preserve"> but both of these are not as good as 90-100 linear, just use linear</t>
  </si>
  <si>
    <t xml:space="preserve"> we played with this but turns out 90-100 linear is better.</t>
  </si>
  <si>
    <t xml:space="preserve"> and all of these are not as good as 90-100 linear, just use linear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</si>
</sst>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0.0000"/>
    <numFmt numFmtId="171" formatCode="0.00000"/>
  </numFmts>
  <fonts count="2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8000"/>
      <name val="Calibri"/>
      <family val="2"/>
      <scheme val="minor"/>
    </font>
    <font>
      <sz val="9"/>
      <color rgb="FFED7B6F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rgb="FFEA6A5C"/>
      <name val="Calibri"/>
      <family val="2"/>
      <scheme val="minor"/>
    </font>
    <font>
      <sz val="8"/>
      <color indexed="17"/>
      <name val="Arial"/>
      <family val="2"/>
    </font>
    <font>
      <sz val="11"/>
      <color theme="0" tint="-0.34998626667073579"/>
      <name val="Calibri"/>
      <family val="2"/>
      <scheme val="minor"/>
    </font>
    <font>
      <sz val="10"/>
      <color indexed="17"/>
      <name val="Arial"/>
      <family val="2"/>
    </font>
    <font>
      <sz val="9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Trebuchet MS"/>
      <family val="2"/>
    </font>
    <font>
      <u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rgb="FF008000"/>
      <name val="Calibri"/>
      <family val="2"/>
      <scheme val="minor"/>
    </font>
    <font>
      <u/>
      <sz val="10"/>
      <color theme="5"/>
      <name val="Calibri"/>
      <family val="2"/>
      <scheme val="minor"/>
    </font>
    <font>
      <sz val="10"/>
      <color rgb="FF008000"/>
      <name val="Calibri"/>
      <family val="2"/>
      <scheme val="minor"/>
    </font>
    <font>
      <sz val="10"/>
      <color theme="5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u/>
      <sz val="11"/>
      <color theme="0" tint="-0.499984740745262"/>
      <name val="Calibri"/>
      <family val="2"/>
      <scheme val="minor"/>
    </font>
    <font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7EED5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 style="thin">
        <color rgb="FFBBDDEE"/>
      </left>
      <right style="thin">
        <color rgb="FFBBDDEE"/>
      </right>
      <top style="thin">
        <color rgb="FFBBDDEE"/>
      </top>
      <bottom style="thin">
        <color rgb="FFBBDDEE"/>
      </bottom>
      <diagonal/>
    </border>
    <border>
      <left style="thin">
        <color rgb="FF76BCDE"/>
      </left>
      <right style="thin">
        <color rgb="FF76BCDE"/>
      </right>
      <top style="thin">
        <color rgb="FF76BCDE"/>
      </top>
      <bottom style="thin">
        <color rgb="FF76BCDE"/>
      </bottom>
      <diagonal/>
    </border>
    <border>
      <left style="thin">
        <color rgb="FF76BCDE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rgb="FF76BCDE"/>
      </left>
      <right style="thin">
        <color rgb="FF76BCDE"/>
      </right>
      <top style="thin">
        <color rgb="FF76BCDE"/>
      </top>
      <bottom style="thin">
        <color theme="4"/>
      </bottom>
      <diagonal/>
    </border>
    <border>
      <left style="thin">
        <color rgb="FF76BCDE"/>
      </left>
      <right style="thin">
        <color rgb="FF76BCDE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165" fontId="10" fillId="0" borderId="0" xfId="0" applyNumberFormat="1" applyFont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5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quotePrefix="1" applyAlignment="1">
      <alignment horizontal="left"/>
    </xf>
    <xf numFmtId="0" fontId="15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2" fontId="1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0" fontId="14" fillId="8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7" fillId="7" borderId="0" xfId="0" applyFont="1" applyFill="1" applyAlignment="1">
      <alignment horizontal="center"/>
    </xf>
    <xf numFmtId="0" fontId="18" fillId="7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11" fillId="7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0" fillId="0" borderId="0" xfId="0" applyBorder="1"/>
    <xf numFmtId="2" fontId="2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2" fillId="7" borderId="0" xfId="0" applyFont="1" applyFill="1" applyAlignment="1">
      <alignment horizontal="center"/>
    </xf>
    <xf numFmtId="0" fontId="14" fillId="8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 vertical="center" wrapText="1"/>
    </xf>
    <xf numFmtId="0" fontId="0" fillId="0" borderId="4" xfId="0" applyBorder="1"/>
    <xf numFmtId="2" fontId="2" fillId="0" borderId="4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20" fillId="7" borderId="0" xfId="0" applyFont="1" applyFill="1" applyAlignment="1">
      <alignment horizontal="center"/>
    </xf>
    <xf numFmtId="0" fontId="21" fillId="7" borderId="0" xfId="0" applyFont="1" applyFill="1" applyAlignment="1">
      <alignment horizontal="center"/>
    </xf>
    <xf numFmtId="0" fontId="19" fillId="7" borderId="4" xfId="0" applyFont="1" applyFill="1" applyBorder="1" applyAlignment="1">
      <alignment horizontal="center"/>
    </xf>
    <xf numFmtId="2" fontId="25" fillId="0" borderId="0" xfId="0" applyNumberFormat="1" applyFont="1"/>
    <xf numFmtId="0" fontId="0" fillId="0" borderId="0" xfId="0" applyAlignment="1">
      <alignment horizontal="right"/>
    </xf>
    <xf numFmtId="0" fontId="26" fillId="7" borderId="0" xfId="0" applyFont="1" applyFill="1" applyAlignment="1">
      <alignment horizontal="right"/>
    </xf>
    <xf numFmtId="2" fontId="25" fillId="0" borderId="4" xfId="0" applyNumberFormat="1" applyFont="1" applyBorder="1"/>
    <xf numFmtId="164" fontId="22" fillId="0" borderId="0" xfId="0" applyNumberFormat="1" applyFont="1" applyBorder="1" applyAlignment="1">
      <alignment horizontal="center"/>
    </xf>
    <xf numFmtId="164" fontId="22" fillId="3" borderId="0" xfId="0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0" fontId="15" fillId="7" borderId="0" xfId="0" quotePrefix="1" applyFont="1" applyFill="1" applyAlignment="1">
      <alignment horizontal="center"/>
    </xf>
    <xf numFmtId="0" fontId="14" fillId="0" borderId="6" xfId="0" applyFont="1" applyFill="1" applyBorder="1" applyAlignment="1">
      <alignment horizontal="center" vertical="center" wrapText="1"/>
    </xf>
    <xf numFmtId="171" fontId="1" fillId="0" borderId="0" xfId="0" applyNumberFormat="1" applyFont="1" applyAlignment="1">
      <alignment horizontal="center"/>
    </xf>
    <xf numFmtId="171" fontId="25" fillId="0" borderId="0" xfId="0" applyNumberFormat="1" applyFont="1"/>
    <xf numFmtId="0" fontId="24" fillId="7" borderId="0" xfId="0" quotePrefix="1" applyFont="1" applyFill="1" applyBorder="1" applyAlignment="1">
      <alignment horizontal="left"/>
    </xf>
    <xf numFmtId="2" fontId="25" fillId="7" borderId="0" xfId="0" quotePrefix="1" applyNumberFormat="1" applyFont="1" applyFill="1" applyBorder="1" applyAlignment="1">
      <alignment horizontal="left"/>
    </xf>
    <xf numFmtId="2" fontId="1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7" fillId="0" borderId="0" xfId="0" quotePrefix="1" applyFont="1" applyAlignment="1">
      <alignment horizontal="left"/>
    </xf>
    <xf numFmtId="0" fontId="13" fillId="0" borderId="0" xfId="0" applyFont="1"/>
    <xf numFmtId="0" fontId="13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0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 baseline="0"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'use (3)'!$G$8</c:f>
              <c:strCache>
                <c:ptCount val="1"/>
                <c:pt idx="0">
                  <c:v>poly force</c:v>
                </c:pt>
              </c:strCache>
            </c:strRef>
          </c:tx>
          <c:spPr>
            <a:ln w="22225"/>
          </c:spPr>
          <c:xVal>
            <c:numRef>
              <c:f>'use (3)'!$E$16:$E$23</c:f>
              <c:numCache>
                <c:formatCode>General</c:formatCode>
                <c:ptCount val="8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</c:numCache>
            </c:numRef>
          </c:xVal>
          <c:yVal>
            <c:numRef>
              <c:f>'use (3)'!$G$16:$G$23</c:f>
              <c:numCache>
                <c:formatCode>0.00</c:formatCode>
                <c:ptCount val="8"/>
                <c:pt idx="0">
                  <c:v>4.9957142857142811</c:v>
                </c:pt>
                <c:pt idx="1">
                  <c:v>8.0749999999999957</c:v>
                </c:pt>
                <c:pt idx="2">
                  <c:v>11.328571428571429</c:v>
                </c:pt>
                <c:pt idx="3">
                  <c:v>14.756428571428568</c:v>
                </c:pt>
                <c:pt idx="4">
                  <c:v>18.358571428571427</c:v>
                </c:pt>
                <c:pt idx="5">
                  <c:v>22.134999999999998</c:v>
                </c:pt>
                <c:pt idx="6">
                  <c:v>26.085714285714285</c:v>
                </c:pt>
                <c:pt idx="7">
                  <c:v>30.210714285714285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752192"/>
        <c:axId val="161753728"/>
      </c:scatterChart>
      <c:valAx>
        <c:axId val="1617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753728"/>
        <c:crosses val="autoZero"/>
        <c:crossBetween val="midCat"/>
      </c:valAx>
      <c:valAx>
        <c:axId val="1617537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1752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 baseline="0"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'poly 60-100'!$H$8</c:f>
              <c:strCache>
                <c:ptCount val="1"/>
                <c:pt idx="0">
                  <c:v>ar lbs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diamond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'poly 60-100'!$E$17:$E$23</c:f>
              <c:numCache>
                <c:formatCode>General</c:formatCode>
                <c:ptCount val="7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</c:numCache>
            </c:numRef>
          </c:xVal>
          <c:yVal>
            <c:numRef>
              <c:f>'poly 60-100'!$H$17:$H$23</c:f>
              <c:numCache>
                <c:formatCode>0.00</c:formatCode>
                <c:ptCount val="7"/>
                <c:pt idx="0">
                  <c:v>3.7048142857142894</c:v>
                </c:pt>
                <c:pt idx="1">
                  <c:v>3.6960000000000015</c:v>
                </c:pt>
                <c:pt idx="2">
                  <c:v>3.6871857142857145</c:v>
                </c:pt>
                <c:pt idx="3">
                  <c:v>3.6783714285714275</c:v>
                </c:pt>
                <c:pt idx="4">
                  <c:v>3.6695571428571441</c:v>
                </c:pt>
                <c:pt idx="5">
                  <c:v>3.6607428571428571</c:v>
                </c:pt>
                <c:pt idx="6">
                  <c:v>3.6519285714285701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485632"/>
        <c:axId val="114606464"/>
      </c:scatterChart>
      <c:valAx>
        <c:axId val="8648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606464"/>
        <c:crosses val="autoZero"/>
        <c:crossBetween val="midCat"/>
      </c:valAx>
      <c:valAx>
        <c:axId val="1146064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64856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original!$B$8</c:f>
              <c:strCache>
                <c:ptCount val="1"/>
                <c:pt idx="0">
                  <c:v>3531</c:v>
                </c:pt>
              </c:strCache>
            </c:strRef>
          </c:tx>
          <c:xVal>
            <c:numRef>
              <c:f>original!$A$26:$A$31</c:f>
              <c:numCache>
                <c:formatCode>General</c:formatCode>
                <c:ptCount val="6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</c:numCache>
            </c:numRef>
          </c:xVal>
          <c:yVal>
            <c:numRef>
              <c:f>original!$H$26:$H$31</c:f>
              <c:numCache>
                <c:formatCode>0.00</c:formatCode>
                <c:ptCount val="6"/>
                <c:pt idx="0">
                  <c:v>3.2535714285714334</c:v>
                </c:pt>
                <c:pt idx="1">
                  <c:v>3.4278571428571389</c:v>
                </c:pt>
                <c:pt idx="2">
                  <c:v>3.6021428571428586</c:v>
                </c:pt>
                <c:pt idx="3">
                  <c:v>3.7764285714285712</c:v>
                </c:pt>
                <c:pt idx="4">
                  <c:v>3.9507142857142874</c:v>
                </c:pt>
                <c:pt idx="5">
                  <c:v>4.125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original!$C$8</c:f>
              <c:strCache>
                <c:ptCount val="1"/>
                <c:pt idx="0">
                  <c:v>3253</c:v>
                </c:pt>
              </c:strCache>
            </c:strRef>
          </c:tx>
          <c:xVal>
            <c:numRef>
              <c:f>original!$A$26:$A$31</c:f>
              <c:numCache>
                <c:formatCode>General</c:formatCode>
                <c:ptCount val="6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</c:numCache>
            </c:numRef>
          </c:xVal>
          <c:yVal>
            <c:numRef>
              <c:f>original!$I$26:$I$31</c:f>
              <c:numCache>
                <c:formatCode>0.00</c:formatCode>
                <c:ptCount val="6"/>
                <c:pt idx="0">
                  <c:v>3.2188095238095222</c:v>
                </c:pt>
                <c:pt idx="1">
                  <c:v>3.5728571428571456</c:v>
                </c:pt>
                <c:pt idx="2">
                  <c:v>3.9269047619047601</c:v>
                </c:pt>
                <c:pt idx="3">
                  <c:v>4.2809523809523853</c:v>
                </c:pt>
                <c:pt idx="4">
                  <c:v>4.634999999999998</c:v>
                </c:pt>
                <c:pt idx="5">
                  <c:v>4.9890476190476178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original!$D$8</c:f>
              <c:strCache>
                <c:ptCount val="1"/>
                <c:pt idx="0">
                  <c:v>1744</c:v>
                </c:pt>
              </c:strCache>
            </c:strRef>
          </c:tx>
          <c:xVal>
            <c:numRef>
              <c:f>original!$A$26:$A$31</c:f>
              <c:numCache>
                <c:formatCode>General</c:formatCode>
                <c:ptCount val="6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</c:numCache>
            </c:numRef>
          </c:xVal>
          <c:yVal>
            <c:numRef>
              <c:f>original!$J$26:$J$31</c:f>
              <c:numCache>
                <c:formatCode>0.00</c:formatCode>
                <c:ptCount val="6"/>
                <c:pt idx="0">
                  <c:v>4.0371428571428574</c:v>
                </c:pt>
                <c:pt idx="1">
                  <c:v>3.9299999999999997</c:v>
                </c:pt>
                <c:pt idx="2">
                  <c:v>3.8228571428571421</c:v>
                </c:pt>
                <c:pt idx="3">
                  <c:v>3.715714285714288</c:v>
                </c:pt>
                <c:pt idx="4">
                  <c:v>3.6085714285714232</c:v>
                </c:pt>
                <c:pt idx="5">
                  <c:v>3.5014285714285691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original!$E$8</c:f>
              <c:strCache>
                <c:ptCount val="1"/>
                <c:pt idx="0">
                  <c:v>3388</c:v>
                </c:pt>
              </c:strCache>
            </c:strRef>
          </c:tx>
          <c:xVal>
            <c:numRef>
              <c:f>original!$A$26:$A$31</c:f>
              <c:numCache>
                <c:formatCode>General</c:formatCode>
                <c:ptCount val="6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</c:numCache>
            </c:numRef>
          </c:xVal>
          <c:yVal>
            <c:numRef>
              <c:f>original!$K$26:$K$31</c:f>
              <c:numCache>
                <c:formatCode>0.00</c:formatCode>
                <c:ptCount val="6"/>
                <c:pt idx="0">
                  <c:v>3.5038095238095259</c:v>
                </c:pt>
                <c:pt idx="1">
                  <c:v>3.5671428571428567</c:v>
                </c:pt>
                <c:pt idx="2">
                  <c:v>3.6304761904761875</c:v>
                </c:pt>
                <c:pt idx="3">
                  <c:v>3.6938095238095272</c:v>
                </c:pt>
                <c:pt idx="4">
                  <c:v>3.7571428571428527</c:v>
                </c:pt>
                <c:pt idx="5">
                  <c:v>3.8204761904761924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68576"/>
        <c:axId val="96190848"/>
      </c:scatterChart>
      <c:valAx>
        <c:axId val="96168576"/>
        <c:scaling>
          <c:orientation val="minMax"/>
          <c:min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96190848"/>
        <c:crosses val="autoZero"/>
        <c:crossBetween val="midCat"/>
      </c:valAx>
      <c:valAx>
        <c:axId val="96190848"/>
        <c:scaling>
          <c:orientation val="minMax"/>
          <c:min val="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61685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original!$B$8</c:f>
              <c:strCache>
                <c:ptCount val="1"/>
                <c:pt idx="0">
                  <c:v>3531</c:v>
                </c:pt>
              </c:strCache>
            </c:strRef>
          </c:tx>
          <c:xVal>
            <c:numRef>
              <c:f>original!$A$12:$A$18</c:f>
              <c:numCache>
                <c:formatCode>General</c:formatCode>
                <c:ptCount val="7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</c:numCache>
            </c:numRef>
          </c:xVal>
          <c:yVal>
            <c:numRef>
              <c:f>original!$B$12:$B$18</c:f>
              <c:numCache>
                <c:formatCode>General</c:formatCode>
                <c:ptCount val="7"/>
                <c:pt idx="0">
                  <c:v>8.1199999999999992</c:v>
                </c:pt>
                <c:pt idx="1">
                  <c:v>11.34</c:v>
                </c:pt>
                <c:pt idx="2">
                  <c:v>14.61</c:v>
                </c:pt>
                <c:pt idx="3">
                  <c:v>18.34</c:v>
                </c:pt>
                <c:pt idx="4">
                  <c:v>22.28</c:v>
                </c:pt>
                <c:pt idx="5">
                  <c:v>26.11</c:v>
                </c:pt>
                <c:pt idx="6">
                  <c:v>30.15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original!$C$8</c:f>
              <c:strCache>
                <c:ptCount val="1"/>
                <c:pt idx="0">
                  <c:v>3253</c:v>
                </c:pt>
              </c:strCache>
            </c:strRef>
          </c:tx>
          <c:xVal>
            <c:numRef>
              <c:f>original!$A$12:$A$18</c:f>
              <c:numCache>
                <c:formatCode>General</c:formatCode>
                <c:ptCount val="7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</c:numCache>
            </c:numRef>
          </c:xVal>
          <c:yVal>
            <c:numRef>
              <c:f>original!$C$12:$C$18</c:f>
              <c:numCache>
                <c:formatCode>General</c:formatCode>
                <c:ptCount val="7"/>
                <c:pt idx="0">
                  <c:v>6.54</c:v>
                </c:pt>
                <c:pt idx="1">
                  <c:v>9.41</c:v>
                </c:pt>
                <c:pt idx="2">
                  <c:v>13.21</c:v>
                </c:pt>
                <c:pt idx="3">
                  <c:v>17.059999999999999</c:v>
                </c:pt>
                <c:pt idx="4">
                  <c:v>21.52</c:v>
                </c:pt>
                <c:pt idx="5">
                  <c:v>26.14</c:v>
                </c:pt>
                <c:pt idx="6">
                  <c:v>30.92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original!$D$8</c:f>
              <c:strCache>
                <c:ptCount val="1"/>
                <c:pt idx="0">
                  <c:v>1744</c:v>
                </c:pt>
              </c:strCache>
            </c:strRef>
          </c:tx>
          <c:xVal>
            <c:numRef>
              <c:f>original!$A$12:$A$18</c:f>
              <c:numCache>
                <c:formatCode>General</c:formatCode>
                <c:ptCount val="7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</c:numCache>
            </c:numRef>
          </c:xVal>
          <c:yVal>
            <c:numRef>
              <c:f>original!$D$12:$D$18</c:f>
              <c:numCache>
                <c:formatCode>General</c:formatCode>
                <c:ptCount val="7"/>
                <c:pt idx="0">
                  <c:v>12.88</c:v>
                </c:pt>
                <c:pt idx="1">
                  <c:v>17.02</c:v>
                </c:pt>
                <c:pt idx="2">
                  <c:v>20.8</c:v>
                </c:pt>
                <c:pt idx="3">
                  <c:v>24.53</c:v>
                </c:pt>
                <c:pt idx="4">
                  <c:v>28.56</c:v>
                </c:pt>
                <c:pt idx="5">
                  <c:v>32.04</c:v>
                </c:pt>
                <c:pt idx="6">
                  <c:v>35.46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original!$E$8</c:f>
              <c:strCache>
                <c:ptCount val="1"/>
                <c:pt idx="0">
                  <c:v>3388</c:v>
                </c:pt>
              </c:strCache>
            </c:strRef>
          </c:tx>
          <c:xVal>
            <c:numRef>
              <c:f>original!$A$12:$A$18</c:f>
              <c:numCache>
                <c:formatCode>General</c:formatCode>
                <c:ptCount val="7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</c:numCache>
            </c:numRef>
          </c:xVal>
          <c:yVal>
            <c:numRef>
              <c:f>original!$E$12:$E$18</c:f>
              <c:numCache>
                <c:formatCode>General</c:formatCode>
                <c:ptCount val="7"/>
                <c:pt idx="0">
                  <c:v>9.98</c:v>
                </c:pt>
                <c:pt idx="1">
                  <c:v>13.49</c:v>
                </c:pt>
                <c:pt idx="2">
                  <c:v>17.190000000000001</c:v>
                </c:pt>
                <c:pt idx="3">
                  <c:v>20.94</c:v>
                </c:pt>
                <c:pt idx="4">
                  <c:v>24.02</c:v>
                </c:pt>
                <c:pt idx="5">
                  <c:v>28.27</c:v>
                </c:pt>
                <c:pt idx="6">
                  <c:v>32.03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205056"/>
        <c:axId val="96268288"/>
      </c:scatterChart>
      <c:valAx>
        <c:axId val="9620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268288"/>
        <c:crosses val="autoZero"/>
        <c:crossBetween val="midCat"/>
      </c:valAx>
      <c:valAx>
        <c:axId val="9626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2050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'use (3)'!$I$8</c:f>
              <c:strCache>
                <c:ptCount val="1"/>
                <c:pt idx="0">
                  <c:v>ar lbs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diamond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'use (3)'!$E$17:$E$29</c:f>
              <c:numCache>
                <c:formatCode>General</c:formatCode>
                <c:ptCount val="13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  <c:pt idx="7">
                  <c:v>120</c:v>
                </c:pt>
                <c:pt idx="8">
                  <c:v>140</c:v>
                </c:pt>
                <c:pt idx="9">
                  <c:v>160</c:v>
                </c:pt>
                <c:pt idx="10">
                  <c:v>180</c:v>
                </c:pt>
                <c:pt idx="11">
                  <c:v>200</c:v>
                </c:pt>
                <c:pt idx="12">
                  <c:v>220</c:v>
                </c:pt>
              </c:numCache>
            </c:numRef>
          </c:xVal>
          <c:yVal>
            <c:numRef>
              <c:f>'use (3)'!$I$17:$I$29</c:f>
              <c:numCache>
                <c:formatCode>0.00</c:formatCode>
                <c:ptCount val="13"/>
                <c:pt idx="0">
                  <c:v>3.0792857142857164</c:v>
                </c:pt>
                <c:pt idx="1">
                  <c:v>3.2535714285714299</c:v>
                </c:pt>
                <c:pt idx="2">
                  <c:v>3.4278571428571438</c:v>
                </c:pt>
                <c:pt idx="3">
                  <c:v>3.6021428571428578</c:v>
                </c:pt>
                <c:pt idx="4">
                  <c:v>3.7764285714285721</c:v>
                </c:pt>
                <c:pt idx="5">
                  <c:v>3.9507142857142865</c:v>
                </c:pt>
                <c:pt idx="6">
                  <c:v>4.1250000000000009</c:v>
                </c:pt>
                <c:pt idx="7">
                  <c:v>4.4735714285714305</c:v>
                </c:pt>
                <c:pt idx="8">
                  <c:v>4.8221428571428611</c:v>
                </c:pt>
                <c:pt idx="9">
                  <c:v>5.1707142857142916</c:v>
                </c:pt>
                <c:pt idx="10">
                  <c:v>5.5192857142857239</c:v>
                </c:pt>
                <c:pt idx="11">
                  <c:v>5.8678571428571562</c:v>
                </c:pt>
                <c:pt idx="12">
                  <c:v>6.2164285714285885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762688"/>
        <c:axId val="161796480"/>
      </c:scatterChart>
      <c:valAx>
        <c:axId val="16176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796480"/>
        <c:crosses val="autoZero"/>
        <c:crossBetween val="midCat"/>
      </c:valAx>
      <c:valAx>
        <c:axId val="1617964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17626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 baseline="0"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'use (2)'!$G$8</c:f>
              <c:strCache>
                <c:ptCount val="1"/>
                <c:pt idx="0">
                  <c:v>poly force</c:v>
                </c:pt>
              </c:strCache>
            </c:strRef>
          </c:tx>
          <c:spPr>
            <a:ln w="22225"/>
          </c:spPr>
          <c:trendline>
            <c:trendlineType val="poly"/>
            <c:order val="2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'use (2)'!$E$16:$E$23</c:f>
              <c:numCache>
                <c:formatCode>General</c:formatCode>
                <c:ptCount val="8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</c:numCache>
            </c:numRef>
          </c:xVal>
          <c:yVal>
            <c:numRef>
              <c:f>'use (2)'!$G$16:$G$23</c:f>
              <c:numCache>
                <c:formatCode>0.00</c:formatCode>
                <c:ptCount val="8"/>
                <c:pt idx="0">
                  <c:v>4.9957142857142811</c:v>
                </c:pt>
                <c:pt idx="1">
                  <c:v>8.0749999999999957</c:v>
                </c:pt>
                <c:pt idx="2">
                  <c:v>11.328571428571429</c:v>
                </c:pt>
                <c:pt idx="3">
                  <c:v>14.756428571428568</c:v>
                </c:pt>
                <c:pt idx="4">
                  <c:v>18.358571428571427</c:v>
                </c:pt>
                <c:pt idx="5">
                  <c:v>22.134999999999998</c:v>
                </c:pt>
                <c:pt idx="6">
                  <c:v>26.085714285714285</c:v>
                </c:pt>
                <c:pt idx="7">
                  <c:v>30.210714285714285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834624"/>
        <c:axId val="157979776"/>
      </c:scatterChart>
      <c:valAx>
        <c:axId val="15783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979776"/>
        <c:crosses val="autoZero"/>
        <c:crossBetween val="midCat"/>
      </c:valAx>
      <c:valAx>
        <c:axId val="157979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78346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'use (2)'!$H$8</c:f>
              <c:strCache>
                <c:ptCount val="1"/>
                <c:pt idx="0">
                  <c:v>ar lbs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diamond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'use (2)'!$E$17:$E$23</c:f>
              <c:numCache>
                <c:formatCode>General</c:formatCode>
                <c:ptCount val="7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</c:numCache>
            </c:numRef>
          </c:xVal>
          <c:yVal>
            <c:numRef>
              <c:f>'use (2)'!$H$17:$H$23</c:f>
              <c:numCache>
                <c:formatCode>0.00</c:formatCode>
                <c:ptCount val="7"/>
                <c:pt idx="0">
                  <c:v>3.0792857142857146</c:v>
                </c:pt>
                <c:pt idx="1">
                  <c:v>3.2535714285714334</c:v>
                </c:pt>
                <c:pt idx="2">
                  <c:v>3.4278571428571389</c:v>
                </c:pt>
                <c:pt idx="3">
                  <c:v>3.6021428571428586</c:v>
                </c:pt>
                <c:pt idx="4">
                  <c:v>3.7764285714285712</c:v>
                </c:pt>
                <c:pt idx="5">
                  <c:v>3.9507142857142874</c:v>
                </c:pt>
                <c:pt idx="6">
                  <c:v>4.125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24448"/>
        <c:axId val="158026368"/>
      </c:scatterChart>
      <c:valAx>
        <c:axId val="15802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026368"/>
        <c:crosses val="autoZero"/>
        <c:crossBetween val="midCat"/>
      </c:valAx>
      <c:valAx>
        <c:axId val="1580263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80244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 baseline="0"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'80% drop'!$H$10</c:f>
              <c:strCache>
                <c:ptCount val="1"/>
                <c:pt idx="0">
                  <c:v>poly</c:v>
                </c:pt>
              </c:strCache>
            </c:strRef>
          </c:tx>
          <c:spPr>
            <a:ln w="22225"/>
          </c:spPr>
          <c:xVal>
            <c:numRef>
              <c:f>'80% drop'!$F$19:$F$26</c:f>
              <c:numCache>
                <c:formatCode>General</c:formatCode>
                <c:ptCount val="8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</c:numCache>
            </c:numRef>
          </c:xVal>
          <c:yVal>
            <c:numRef>
              <c:f>'80% drop'!$H$19:$H$26</c:f>
              <c:numCache>
                <c:formatCode>0.00</c:formatCode>
                <c:ptCount val="8"/>
                <c:pt idx="0">
                  <c:v>8.7452571428571453</c:v>
                </c:pt>
                <c:pt idx="1">
                  <c:v>12.890373809523812</c:v>
                </c:pt>
                <c:pt idx="2">
                  <c:v>16.928428571428572</c:v>
                </c:pt>
                <c:pt idx="3">
                  <c:v>20.85942142857143</c:v>
                </c:pt>
                <c:pt idx="4">
                  <c:v>24.683352380952378</c:v>
                </c:pt>
                <c:pt idx="5">
                  <c:v>28.400221428571427</c:v>
                </c:pt>
                <c:pt idx="6">
                  <c:v>32.010028571428563</c:v>
                </c:pt>
                <c:pt idx="7">
                  <c:v>35.5127738095238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134144"/>
        <c:axId val="166135680"/>
      </c:scatterChart>
      <c:valAx>
        <c:axId val="1661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135680"/>
        <c:crosses val="autoZero"/>
        <c:crossBetween val="midCat"/>
      </c:valAx>
      <c:valAx>
        <c:axId val="1661356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61341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 baseline="0"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'80% drop'!$I$11</c:f>
              <c:strCache>
                <c:ptCount val="1"/>
                <c:pt idx="0">
                  <c:v>ar lbs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diamond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'80% drop'!$F$20:$F$26</c:f>
              <c:numCache>
                <c:formatCode>General</c:formatCode>
                <c:ptCount val="7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</c:numCache>
            </c:numRef>
          </c:xVal>
          <c:yVal>
            <c:numRef>
              <c:f>'80% drop'!$I$20:$I$26</c:f>
              <c:numCache>
                <c:formatCode>0.00</c:formatCode>
                <c:ptCount val="7"/>
                <c:pt idx="0">
                  <c:v>4.1451166666666666</c:v>
                </c:pt>
                <c:pt idx="1">
                  <c:v>4.0380547619047604</c:v>
                </c:pt>
                <c:pt idx="2">
                  <c:v>3.9309928571428578</c:v>
                </c:pt>
                <c:pt idx="3">
                  <c:v>3.8239309523809482</c:v>
                </c:pt>
                <c:pt idx="4">
                  <c:v>3.7168690476190491</c:v>
                </c:pt>
                <c:pt idx="5">
                  <c:v>3.6098071428571359</c:v>
                </c:pt>
                <c:pt idx="6">
                  <c:v>3.5027452380952369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172160"/>
        <c:axId val="166174080"/>
      </c:scatterChart>
      <c:valAx>
        <c:axId val="16617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174080"/>
        <c:crosses val="autoZero"/>
        <c:crossBetween val="midCat"/>
      </c:valAx>
      <c:valAx>
        <c:axId val="1661740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61721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 baseline="0"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'poly 40-100'!$G$7</c:f>
              <c:strCache>
                <c:ptCount val="1"/>
                <c:pt idx="0">
                  <c:v>poly</c:v>
                </c:pt>
              </c:strCache>
            </c:strRef>
          </c:tx>
          <c:spPr>
            <a:ln w="22225"/>
          </c:spPr>
          <c:xVal>
            <c:numRef>
              <c:f>'poly 40-100'!$E$16:$E$23</c:f>
              <c:numCache>
                <c:formatCode>General</c:formatCode>
                <c:ptCount val="8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</c:numCache>
            </c:numRef>
          </c:xVal>
          <c:yVal>
            <c:numRef>
              <c:f>'poly 40-100'!$G$16:$G$23</c:f>
              <c:numCache>
                <c:formatCode>0.00</c:formatCode>
                <c:ptCount val="8"/>
                <c:pt idx="0">
                  <c:v>3.5371428571428565</c:v>
                </c:pt>
                <c:pt idx="1">
                  <c:v>6.4019047619047615</c:v>
                </c:pt>
                <c:pt idx="2">
                  <c:v>9.6207142857142838</c:v>
                </c:pt>
                <c:pt idx="3">
                  <c:v>13.193571428571429</c:v>
                </c:pt>
                <c:pt idx="4">
                  <c:v>17.12047619047619</c:v>
                </c:pt>
                <c:pt idx="5">
                  <c:v>21.401428571428575</c:v>
                </c:pt>
                <c:pt idx="6">
                  <c:v>26.036428571428573</c:v>
                </c:pt>
                <c:pt idx="7">
                  <c:v>31.025476190476191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477952"/>
        <c:axId val="160479488"/>
      </c:scatterChart>
      <c:valAx>
        <c:axId val="16047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0479488"/>
        <c:crosses val="autoZero"/>
        <c:crossBetween val="midCat"/>
      </c:valAx>
      <c:valAx>
        <c:axId val="1604794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04779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 baseline="0"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'poly 40-100'!$H$8</c:f>
              <c:strCache>
                <c:ptCount val="1"/>
                <c:pt idx="0">
                  <c:v>ar lbs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diamond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'poly 40-100'!$E$17:$E$38</c:f>
              <c:numCache>
                <c:formatCode>General</c:formatCode>
                <c:ptCount val="22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  <c:pt idx="7">
                  <c:v>120</c:v>
                </c:pt>
                <c:pt idx="8">
                  <c:v>140</c:v>
                </c:pt>
                <c:pt idx="9">
                  <c:v>160</c:v>
                </c:pt>
                <c:pt idx="10">
                  <c:v>180</c:v>
                </c:pt>
                <c:pt idx="11">
                  <c:v>200</c:v>
                </c:pt>
                <c:pt idx="12">
                  <c:v>220</c:v>
                </c:pt>
                <c:pt idx="13">
                  <c:v>240</c:v>
                </c:pt>
                <c:pt idx="14">
                  <c:v>260</c:v>
                </c:pt>
                <c:pt idx="15">
                  <c:v>280</c:v>
                </c:pt>
                <c:pt idx="16">
                  <c:v>300</c:v>
                </c:pt>
                <c:pt idx="17">
                  <c:v>320</c:v>
                </c:pt>
                <c:pt idx="18">
                  <c:v>340</c:v>
                </c:pt>
                <c:pt idx="19">
                  <c:v>360</c:v>
                </c:pt>
                <c:pt idx="20">
                  <c:v>380</c:v>
                </c:pt>
                <c:pt idx="21">
                  <c:v>400</c:v>
                </c:pt>
              </c:numCache>
            </c:numRef>
          </c:xVal>
          <c:yVal>
            <c:numRef>
              <c:f>'poly 40-100'!$H$17:$H$38</c:f>
              <c:numCache>
                <c:formatCode>0.00</c:formatCode>
                <c:ptCount val="22"/>
                <c:pt idx="0">
                  <c:v>2.8647619047619051</c:v>
                </c:pt>
                <c:pt idx="1">
                  <c:v>3.2188095238095222</c:v>
                </c:pt>
                <c:pt idx="2">
                  <c:v>3.5728571428571456</c:v>
                </c:pt>
                <c:pt idx="3">
                  <c:v>3.9269047619047601</c:v>
                </c:pt>
                <c:pt idx="4">
                  <c:v>4.2809523809523853</c:v>
                </c:pt>
                <c:pt idx="5">
                  <c:v>4.634999999999998</c:v>
                </c:pt>
                <c:pt idx="6">
                  <c:v>4.9890476190476178</c:v>
                </c:pt>
                <c:pt idx="7">
                  <c:v>5.6971428571428522</c:v>
                </c:pt>
                <c:pt idx="8">
                  <c:v>6.4052380952380847</c:v>
                </c:pt>
                <c:pt idx="9">
                  <c:v>7.1133333333333155</c:v>
                </c:pt>
                <c:pt idx="10">
                  <c:v>7.8214285714285454</c:v>
                </c:pt>
                <c:pt idx="11">
                  <c:v>8.5295238095237735</c:v>
                </c:pt>
                <c:pt idx="12">
                  <c:v>9.237619047618999</c:v>
                </c:pt>
                <c:pt idx="13">
                  <c:v>9.9457142857142244</c:v>
                </c:pt>
                <c:pt idx="14">
                  <c:v>10.653809523809445</c:v>
                </c:pt>
                <c:pt idx="15">
                  <c:v>11.361904761904665</c:v>
                </c:pt>
                <c:pt idx="16">
                  <c:v>12.069999999999885</c:v>
                </c:pt>
                <c:pt idx="17">
                  <c:v>12.778095238095103</c:v>
                </c:pt>
                <c:pt idx="18">
                  <c:v>13.486190476190318</c:v>
                </c:pt>
                <c:pt idx="19">
                  <c:v>14.194285714285533</c:v>
                </c:pt>
                <c:pt idx="20">
                  <c:v>14.902380952380744</c:v>
                </c:pt>
                <c:pt idx="21">
                  <c:v>15.610476190475953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495872"/>
        <c:axId val="163955072"/>
      </c:scatterChart>
      <c:valAx>
        <c:axId val="16049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3955072"/>
        <c:crosses val="autoZero"/>
        <c:crossBetween val="midCat"/>
      </c:valAx>
      <c:valAx>
        <c:axId val="1639550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04958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 baseline="0"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'poly 60-100'!$G$7</c:f>
              <c:strCache>
                <c:ptCount val="1"/>
                <c:pt idx="0">
                  <c:v>poly</c:v>
                </c:pt>
              </c:strCache>
            </c:strRef>
          </c:tx>
          <c:spPr>
            <a:ln w="22225"/>
          </c:spPr>
          <c:xVal>
            <c:numRef>
              <c:f>'poly 60-100'!$E$16:$E$23</c:f>
              <c:numCache>
                <c:formatCode>General</c:formatCode>
                <c:ptCount val="8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</c:numCache>
            </c:numRef>
          </c:xVal>
          <c:yVal>
            <c:numRef>
              <c:f>'poly 60-100'!$G$16:$G$23</c:f>
              <c:numCache>
                <c:formatCode>0.00</c:formatCode>
                <c:ptCount val="8"/>
                <c:pt idx="0">
                  <c:v>5.2761857142857123</c:v>
                </c:pt>
                <c:pt idx="1">
                  <c:v>8.9810000000000016</c:v>
                </c:pt>
                <c:pt idx="2">
                  <c:v>12.677000000000003</c:v>
                </c:pt>
                <c:pt idx="3">
                  <c:v>16.364185714285718</c:v>
                </c:pt>
                <c:pt idx="4">
                  <c:v>20.042557142857145</c:v>
                </c:pt>
                <c:pt idx="5">
                  <c:v>23.712114285714289</c:v>
                </c:pt>
                <c:pt idx="6">
                  <c:v>27.372857142857146</c:v>
                </c:pt>
                <c:pt idx="7">
                  <c:v>31.024785714285716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399488"/>
        <c:axId val="114397568"/>
      </c:scatterChart>
      <c:valAx>
        <c:axId val="11439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397568"/>
        <c:crosses val="autoZero"/>
        <c:crossBetween val="midCat"/>
      </c:valAx>
      <c:valAx>
        <c:axId val="1143975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43994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534456</xdr:colOff>
      <xdr:row>0</xdr:row>
      <xdr:rowOff>169333</xdr:rowOff>
    </xdr:from>
    <xdr:to>
      <xdr:col>23</xdr:col>
      <xdr:colOff>401106</xdr:colOff>
      <xdr:row>15</xdr:row>
      <xdr:rowOff>55033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518583</xdr:colOff>
      <xdr:row>16</xdr:row>
      <xdr:rowOff>21166</xdr:rowOff>
    </xdr:from>
    <xdr:to>
      <xdr:col>23</xdr:col>
      <xdr:colOff>385233</xdr:colOff>
      <xdr:row>30</xdr:row>
      <xdr:rowOff>97366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68790</xdr:colOff>
      <xdr:row>0</xdr:row>
      <xdr:rowOff>137583</xdr:rowOff>
    </xdr:from>
    <xdr:to>
      <xdr:col>17</xdr:col>
      <xdr:colOff>559857</xdr:colOff>
      <xdr:row>15</xdr:row>
      <xdr:rowOff>23283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63500</xdr:colOff>
      <xdr:row>15</xdr:row>
      <xdr:rowOff>137583</xdr:rowOff>
    </xdr:from>
    <xdr:to>
      <xdr:col>17</xdr:col>
      <xdr:colOff>554567</xdr:colOff>
      <xdr:row>30</xdr:row>
      <xdr:rowOff>23283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46299</xdr:colOff>
      <xdr:row>4</xdr:row>
      <xdr:rowOff>14552</xdr:rowOff>
    </xdr:from>
    <xdr:to>
      <xdr:col>25</xdr:col>
      <xdr:colOff>284424</xdr:colOff>
      <xdr:row>16</xdr:row>
      <xdr:rowOff>14552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97895</xdr:colOff>
      <xdr:row>17</xdr:row>
      <xdr:rowOff>14552</xdr:rowOff>
    </xdr:from>
    <xdr:to>
      <xdr:col>25</xdr:col>
      <xdr:colOff>336020</xdr:colOff>
      <xdr:row>29</xdr:row>
      <xdr:rowOff>14552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82018</xdr:colOff>
      <xdr:row>1</xdr:row>
      <xdr:rowOff>2645</xdr:rowOff>
    </xdr:from>
    <xdr:to>
      <xdr:col>23</xdr:col>
      <xdr:colOff>320143</xdr:colOff>
      <xdr:row>13</xdr:row>
      <xdr:rowOff>2645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85989</xdr:colOff>
      <xdr:row>13</xdr:row>
      <xdr:rowOff>121708</xdr:rowOff>
    </xdr:from>
    <xdr:to>
      <xdr:col>23</xdr:col>
      <xdr:colOff>324114</xdr:colOff>
      <xdr:row>25</xdr:row>
      <xdr:rowOff>121708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320143</xdr:colOff>
      <xdr:row>8</xdr:row>
      <xdr:rowOff>26458</xdr:rowOff>
    </xdr:from>
    <xdr:to>
      <xdr:col>24</xdr:col>
      <xdr:colOff>558268</xdr:colOff>
      <xdr:row>20</xdr:row>
      <xdr:rowOff>38364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312208</xdr:colOff>
      <xdr:row>20</xdr:row>
      <xdr:rowOff>157426</xdr:rowOff>
    </xdr:from>
    <xdr:to>
      <xdr:col>24</xdr:col>
      <xdr:colOff>550333</xdr:colOff>
      <xdr:row>32</xdr:row>
      <xdr:rowOff>157426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376236</xdr:colOff>
      <xdr:row>20</xdr:row>
      <xdr:rowOff>28575</xdr:rowOff>
    </xdr:from>
    <xdr:to>
      <xdr:col>23</xdr:col>
      <xdr:colOff>471486</xdr:colOff>
      <xdr:row>34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357187</xdr:colOff>
      <xdr:row>2</xdr:row>
      <xdr:rowOff>133350</xdr:rowOff>
    </xdr:from>
    <xdr:to>
      <xdr:col>23</xdr:col>
      <xdr:colOff>452437</xdr:colOff>
      <xdr:row>17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2:Q51"/>
  <sheetViews>
    <sheetView showGridLines="0" zoomScale="90" zoomScaleNormal="90" workbookViewId="0"/>
  </sheetViews>
  <sheetFormatPr defaultRowHeight="15" x14ac:dyDescent="0.25"/>
  <cols>
    <col min="1" max="29" width="9.28515625" customWidth="1"/>
  </cols>
  <sheetData>
    <row r="2" spans="1:9" x14ac:dyDescent="0.25">
      <c r="A2" t="s">
        <v>7</v>
      </c>
      <c r="G2" s="14" t="s">
        <v>3</v>
      </c>
      <c r="H2" s="14"/>
      <c r="I2" s="14" t="s">
        <v>3</v>
      </c>
    </row>
    <row r="3" spans="1:9" x14ac:dyDescent="0.25">
      <c r="A3" s="23" t="s">
        <v>11</v>
      </c>
      <c r="G3" s="12">
        <f>INDEX(LINEST(F$17:F$23,($E$17:$E$23)^{1,2}),1)</f>
        <v>8.7142857142856792E-4</v>
      </c>
      <c r="H3" s="12"/>
      <c r="I3" s="12">
        <f>INDEX(LINEST(H$17:H$23,($E$17:$E$23)^{1,2}),1)</f>
        <v>8.6264611245795733E-19</v>
      </c>
    </row>
    <row r="4" spans="1:9" x14ac:dyDescent="0.25">
      <c r="A4" s="23" t="s">
        <v>12</v>
      </c>
      <c r="G4" s="12">
        <f>INDEX(LINEST(F$17:F$23,($E$17:$E$23)^{1,2}),1,2)</f>
        <v>0.24692857142857189</v>
      </c>
      <c r="H4" s="12"/>
      <c r="I4" s="12">
        <f>INDEX(LINEST(H$17:H$23,($E$17:$E$23)^{1,2}),1,2)</f>
        <v>1.742857142857129E-2</v>
      </c>
    </row>
    <row r="5" spans="1:9" x14ac:dyDescent="0.25">
      <c r="G5" s="12">
        <f>INDEX(LINEST(F$17:F$23,($E$17:$E$23)^{1,2}),1,3)</f>
        <v>-3.1964285714285863</v>
      </c>
      <c r="H5" s="12"/>
      <c r="I5" s="12">
        <f>INDEX(LINEST(H$17:H$23,($E$17:$E$23)^{1,2}),1,3)</f>
        <v>2.3821428571428633</v>
      </c>
    </row>
    <row r="6" spans="1:9" x14ac:dyDescent="0.25">
      <c r="G6" s="12"/>
      <c r="H6" s="12"/>
    </row>
    <row r="7" spans="1:9" ht="15" customHeight="1" x14ac:dyDescent="0.25">
      <c r="E7" s="26"/>
      <c r="F7" s="46">
        <v>3531</v>
      </c>
      <c r="G7" s="25"/>
      <c r="H7" s="25"/>
      <c r="I7" s="45" t="s">
        <v>16</v>
      </c>
    </row>
    <row r="8" spans="1:9" ht="15" customHeight="1" x14ac:dyDescent="0.25">
      <c r="E8" s="34" t="s">
        <v>6</v>
      </c>
      <c r="F8" s="46" t="s">
        <v>5</v>
      </c>
      <c r="G8" s="35" t="s">
        <v>10</v>
      </c>
      <c r="H8" s="36" t="s">
        <v>9</v>
      </c>
      <c r="I8" s="35" t="s">
        <v>9</v>
      </c>
    </row>
    <row r="9" spans="1:9" ht="15" customHeight="1" x14ac:dyDescent="0.25">
      <c r="E9" s="37">
        <v>1</v>
      </c>
      <c r="F9" s="47">
        <v>0.15</v>
      </c>
      <c r="G9" s="16"/>
      <c r="H9" s="16"/>
      <c r="I9" s="16"/>
    </row>
    <row r="10" spans="1:9" ht="15" customHeight="1" x14ac:dyDescent="0.25">
      <c r="E10" s="37">
        <v>2</v>
      </c>
      <c r="F10" s="48">
        <v>0.15</v>
      </c>
      <c r="G10" s="16"/>
      <c r="H10" s="16"/>
      <c r="I10" s="16"/>
    </row>
    <row r="11" spans="1:9" ht="15" customHeight="1" x14ac:dyDescent="0.25">
      <c r="E11" s="37">
        <v>3</v>
      </c>
      <c r="F11" s="49">
        <v>0.31</v>
      </c>
      <c r="G11" s="16"/>
      <c r="H11" s="16"/>
      <c r="I11" s="16"/>
    </row>
    <row r="12" spans="1:9" ht="15" customHeight="1" x14ac:dyDescent="0.25">
      <c r="E12" s="37">
        <v>4</v>
      </c>
      <c r="F12" s="48">
        <v>0.15</v>
      </c>
      <c r="G12" s="16"/>
      <c r="H12" s="16"/>
    </row>
    <row r="13" spans="1:9" ht="15" customHeight="1" x14ac:dyDescent="0.25">
      <c r="E13" s="37">
        <v>5</v>
      </c>
      <c r="F13" s="48">
        <v>0.15</v>
      </c>
      <c r="G13" s="33" t="s">
        <v>17</v>
      </c>
      <c r="H13" s="16"/>
    </row>
    <row r="14" spans="1:9" ht="15" customHeight="1" x14ac:dyDescent="0.25">
      <c r="E14" s="37">
        <v>10</v>
      </c>
      <c r="F14" s="49">
        <v>0.87</v>
      </c>
      <c r="G14" s="27"/>
      <c r="H14" s="27"/>
    </row>
    <row r="15" spans="1:9" ht="15" customHeight="1" x14ac:dyDescent="0.25">
      <c r="C15" s="40"/>
      <c r="E15" s="37">
        <v>20</v>
      </c>
      <c r="F15" s="48">
        <v>2.86</v>
      </c>
      <c r="G15" s="27"/>
      <c r="H15" s="27"/>
      <c r="I15" s="16"/>
    </row>
    <row r="16" spans="1:9" ht="15" customHeight="1" x14ac:dyDescent="0.25">
      <c r="E16" s="37">
        <v>30</v>
      </c>
      <c r="F16" s="48">
        <v>5.1100000000000003</v>
      </c>
      <c r="G16" s="6">
        <f>(G$3*(E16)^2)+(G$4*(E16)^1)+(G$5)</f>
        <v>4.9957142857142811</v>
      </c>
      <c r="H16" s="6"/>
      <c r="I16" s="16"/>
    </row>
    <row r="17" spans="5:17" ht="15" customHeight="1" x14ac:dyDescent="0.25">
      <c r="E17" s="37">
        <v>40</v>
      </c>
      <c r="F17" s="48">
        <v>8.1199999999999992</v>
      </c>
      <c r="G17" s="6">
        <f>(G$3*(E17)^2)+(G$4*(E17)^1)+(G$5)</f>
        <v>8.0749999999999957</v>
      </c>
      <c r="H17" s="28">
        <f>G17-G16</f>
        <v>3.0792857142857146</v>
      </c>
      <c r="I17" s="41">
        <f>((I$3*(E17)^2)+(I$4*(E17)^1)+(I$5))</f>
        <v>3.0792857142857164</v>
      </c>
      <c r="J17" s="43"/>
    </row>
    <row r="18" spans="5:17" ht="15" customHeight="1" x14ac:dyDescent="0.25">
      <c r="E18" s="37">
        <v>50</v>
      </c>
      <c r="F18" s="48">
        <v>11.34</v>
      </c>
      <c r="G18" s="6">
        <f>(G$3*(E18)^2)+(G$4*(E18)^1)+(G$5)</f>
        <v>11.328571428571429</v>
      </c>
      <c r="H18" s="28">
        <f>G18-G17</f>
        <v>3.2535714285714334</v>
      </c>
      <c r="I18" s="41">
        <f t="shared" ref="I18:I23" si="0">((I$3*(E18)^2)+(I$4*(E18)^1)+(I$5))</f>
        <v>3.2535714285714299</v>
      </c>
      <c r="J18" s="43">
        <f t="shared" ref="J18:J22" si="1">I18-I17</f>
        <v>0.17428571428571349</v>
      </c>
    </row>
    <row r="19" spans="5:17" ht="15" customHeight="1" x14ac:dyDescent="0.25">
      <c r="E19" s="37">
        <v>60</v>
      </c>
      <c r="F19" s="48">
        <v>14.61</v>
      </c>
      <c r="G19" s="6">
        <f>(G$3*(E19)^2)+(G$4*(E19)^1)+(G$5)</f>
        <v>14.756428571428568</v>
      </c>
      <c r="H19" s="28">
        <f>G19-G18</f>
        <v>3.4278571428571389</v>
      </c>
      <c r="I19" s="41">
        <f t="shared" si="0"/>
        <v>3.4278571428571438</v>
      </c>
      <c r="J19" s="43">
        <f t="shared" si="1"/>
        <v>0.17428571428571393</v>
      </c>
    </row>
    <row r="20" spans="5:17" ht="15" customHeight="1" x14ac:dyDescent="0.25">
      <c r="E20" s="37">
        <v>70</v>
      </c>
      <c r="F20" s="49">
        <v>18.34</v>
      </c>
      <c r="G20" s="6">
        <f>(G$3*(E20)^2)+(G$4*(E20)^1)+(G$5)</f>
        <v>18.358571428571427</v>
      </c>
      <c r="H20" s="28">
        <f>G20-G19</f>
        <v>3.6021428571428586</v>
      </c>
      <c r="I20" s="41">
        <f t="shared" si="0"/>
        <v>3.6021428571428578</v>
      </c>
      <c r="J20" s="43">
        <f t="shared" si="1"/>
        <v>0.17428571428571393</v>
      </c>
      <c r="K20" s="44" t="s">
        <v>14</v>
      </c>
    </row>
    <row r="21" spans="5:17" ht="15" customHeight="1" x14ac:dyDescent="0.25">
      <c r="E21" s="37">
        <v>80</v>
      </c>
      <c r="F21" s="48">
        <v>22.28</v>
      </c>
      <c r="G21" s="6">
        <f>(G$3*(E21)^2)+(G$4*(E21)^1)+(G$5)</f>
        <v>22.134999999999998</v>
      </c>
      <c r="H21" s="28">
        <f>G21-G20</f>
        <v>3.7764285714285712</v>
      </c>
      <c r="I21" s="41">
        <f t="shared" si="0"/>
        <v>3.7764285714285721</v>
      </c>
      <c r="J21" s="43">
        <f t="shared" si="1"/>
        <v>0.17428571428571438</v>
      </c>
      <c r="K21" s="16" t="s">
        <v>15</v>
      </c>
    </row>
    <row r="22" spans="5:17" ht="15" customHeight="1" x14ac:dyDescent="0.25">
      <c r="E22" s="37">
        <v>90</v>
      </c>
      <c r="F22" s="48">
        <v>26.11</v>
      </c>
      <c r="G22" s="6">
        <f>(G$3*(E22)^2)+(G$4*(E22)^1)+(G$5)</f>
        <v>26.085714285714285</v>
      </c>
      <c r="H22" s="28">
        <f>G22-G21</f>
        <v>3.9507142857142874</v>
      </c>
      <c r="I22" s="41">
        <f t="shared" si="0"/>
        <v>3.9507142857142865</v>
      </c>
      <c r="J22" s="43">
        <f t="shared" si="1"/>
        <v>0.17428571428571438</v>
      </c>
      <c r="K22" s="42">
        <v>0.8</v>
      </c>
    </row>
    <row r="23" spans="5:17" ht="15" customHeight="1" x14ac:dyDescent="0.25">
      <c r="E23" s="52">
        <v>100</v>
      </c>
      <c r="F23" s="53">
        <v>30.15</v>
      </c>
      <c r="G23" s="50">
        <f>(G$3*(E23)^2)+(G$4*(E23)^1)+(G$5)</f>
        <v>30.210714285714285</v>
      </c>
      <c r="H23" s="51">
        <f>G23-G22</f>
        <v>4.125</v>
      </c>
      <c r="I23" s="55">
        <f t="shared" si="0"/>
        <v>4.1250000000000009</v>
      </c>
      <c r="J23" s="56">
        <f>I23-I22</f>
        <v>0.17428571428571438</v>
      </c>
      <c r="K23" s="54"/>
    </row>
    <row r="24" spans="5:17" ht="15" customHeight="1" x14ac:dyDescent="0.25">
      <c r="E24" s="37">
        <v>120</v>
      </c>
      <c r="F24" s="11"/>
      <c r="G24" s="41">
        <f>G23+(H24*2)</f>
        <v>39.018428571428572</v>
      </c>
      <c r="H24" s="41">
        <f>H23+K24</f>
        <v>4.4038571428571434</v>
      </c>
      <c r="I24" s="41">
        <f>((I$3*(E24)^2)+(I$4*(E24)^1)+(I$5))</f>
        <v>4.4735714285714305</v>
      </c>
      <c r="J24" s="43">
        <f>I24-I23</f>
        <v>0.34857142857142964</v>
      </c>
      <c r="K24" s="43">
        <f>J24*$K$22</f>
        <v>0.27885714285714375</v>
      </c>
    </row>
    <row r="25" spans="5:17" ht="15" customHeight="1" x14ac:dyDescent="0.25">
      <c r="E25" s="38">
        <v>140</v>
      </c>
      <c r="G25" s="41">
        <f t="shared" ref="G25:G29" si="2">G24+(H25*2)</f>
        <v>48.383857142857146</v>
      </c>
      <c r="H25" s="41">
        <f>H24+K25</f>
        <v>4.6827142857142876</v>
      </c>
      <c r="I25" s="41">
        <f t="shared" ref="I25:I29" si="3">((I$3*(E25)^2)+(I$4*(E25)^1)+(I$5))</f>
        <v>4.8221428571428611</v>
      </c>
      <c r="J25" s="43">
        <f>I25-I24</f>
        <v>0.34857142857143053</v>
      </c>
      <c r="K25" s="43">
        <f t="shared" ref="K25:K29" si="4">J25*$K$22</f>
        <v>0.27885714285714441</v>
      </c>
    </row>
    <row r="26" spans="5:17" ht="15" customHeight="1" x14ac:dyDescent="0.25">
      <c r="E26" s="38">
        <v>160</v>
      </c>
      <c r="G26" s="41">
        <f t="shared" si="2"/>
        <v>58.307000000000009</v>
      </c>
      <c r="H26" s="41">
        <f>H25+K26</f>
        <v>4.9615714285714319</v>
      </c>
      <c r="I26" s="41">
        <f t="shared" si="3"/>
        <v>5.1707142857142916</v>
      </c>
      <c r="J26" s="43">
        <f t="shared" ref="J26:J29" si="5">I26-I25</f>
        <v>0.34857142857143053</v>
      </c>
      <c r="K26" s="43">
        <f t="shared" si="4"/>
        <v>0.27885714285714441</v>
      </c>
    </row>
    <row r="27" spans="5:17" ht="15" customHeight="1" x14ac:dyDescent="0.25">
      <c r="E27" s="38">
        <v>180</v>
      </c>
      <c r="G27" s="41">
        <f t="shared" si="2"/>
        <v>68.787857142857163</v>
      </c>
      <c r="H27" s="41">
        <f t="shared" ref="H27:H31" si="6">H26+K27</f>
        <v>5.2404285714285779</v>
      </c>
      <c r="I27" s="41">
        <f t="shared" si="3"/>
        <v>5.5192857142857239</v>
      </c>
      <c r="J27" s="43">
        <f t="shared" si="5"/>
        <v>0.34857142857143231</v>
      </c>
      <c r="K27" s="43">
        <f t="shared" si="4"/>
        <v>0.27885714285714586</v>
      </c>
    </row>
    <row r="28" spans="5:17" ht="15" customHeight="1" x14ac:dyDescent="0.25">
      <c r="E28" s="38">
        <v>200</v>
      </c>
      <c r="G28" s="41">
        <f t="shared" si="2"/>
        <v>79.826428571428607</v>
      </c>
      <c r="H28" s="41">
        <f t="shared" si="6"/>
        <v>5.5192857142857239</v>
      </c>
      <c r="I28" s="41">
        <f t="shared" si="3"/>
        <v>5.8678571428571562</v>
      </c>
      <c r="J28" s="43">
        <f t="shared" si="5"/>
        <v>0.34857142857143231</v>
      </c>
      <c r="K28" s="43">
        <f t="shared" si="4"/>
        <v>0.27885714285714586</v>
      </c>
      <c r="Q28" s="9"/>
    </row>
    <row r="29" spans="5:17" ht="15" customHeight="1" x14ac:dyDescent="0.25">
      <c r="E29" s="38">
        <v>220</v>
      </c>
      <c r="G29" s="41">
        <f t="shared" si="2"/>
        <v>91.422714285714349</v>
      </c>
      <c r="H29" s="41">
        <f t="shared" si="6"/>
        <v>5.7981428571428699</v>
      </c>
      <c r="I29" s="41">
        <f t="shared" si="3"/>
        <v>6.2164285714285885</v>
      </c>
      <c r="J29" s="43">
        <f t="shared" si="5"/>
        <v>0.34857142857143231</v>
      </c>
      <c r="K29" s="43">
        <f t="shared" si="4"/>
        <v>0.27885714285714586</v>
      </c>
    </row>
    <row r="30" spans="5:17" ht="15" customHeight="1" x14ac:dyDescent="0.25">
      <c r="K30" s="16"/>
    </row>
    <row r="31" spans="5:17" ht="15" customHeight="1" x14ac:dyDescent="0.25">
      <c r="E31" s="38" t="s">
        <v>13</v>
      </c>
      <c r="G31" s="6">
        <f>G29/G23</f>
        <v>3.0261685778460832</v>
      </c>
      <c r="H31" s="6"/>
    </row>
    <row r="32" spans="5:1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2:P51"/>
  <sheetViews>
    <sheetView showGridLines="0" zoomScale="90" zoomScaleNormal="90" workbookViewId="0"/>
  </sheetViews>
  <sheetFormatPr defaultRowHeight="15" x14ac:dyDescent="0.25"/>
  <cols>
    <col min="1" max="28" width="9.28515625" customWidth="1"/>
  </cols>
  <sheetData>
    <row r="2" spans="1:8" x14ac:dyDescent="0.25">
      <c r="A2" t="s">
        <v>7</v>
      </c>
      <c r="G2" s="14" t="s">
        <v>3</v>
      </c>
    </row>
    <row r="3" spans="1:8" x14ac:dyDescent="0.25">
      <c r="A3" s="23" t="s">
        <v>11</v>
      </c>
      <c r="G3" s="12">
        <f>INDEX(LINEST(F$17:F$23,($E$17:$E$23)^{1,2}),1)</f>
        <v>8.7142857142856792E-4</v>
      </c>
    </row>
    <row r="4" spans="1:8" x14ac:dyDescent="0.25">
      <c r="A4" s="23" t="s">
        <v>12</v>
      </c>
      <c r="G4" s="12">
        <f>INDEX(LINEST(F$17:F$23,($E$17:$E$23)^{1,2}),1,2)</f>
        <v>0.24692857142857189</v>
      </c>
    </row>
    <row r="5" spans="1:8" x14ac:dyDescent="0.25">
      <c r="G5" s="12">
        <f>INDEX(LINEST(F$17:F$23,($E$17:$E$23)^{1,2}),1,3)</f>
        <v>-3.1964285714285863</v>
      </c>
    </row>
    <row r="6" spans="1:8" x14ac:dyDescent="0.25">
      <c r="G6" s="12"/>
    </row>
    <row r="7" spans="1:8" ht="15" customHeight="1" x14ac:dyDescent="0.25">
      <c r="E7" s="26"/>
      <c r="F7" s="29">
        <v>3531</v>
      </c>
      <c r="G7" s="25"/>
      <c r="H7" s="25"/>
    </row>
    <row r="8" spans="1:8" ht="15" customHeight="1" x14ac:dyDescent="0.25">
      <c r="E8" s="34" t="s">
        <v>6</v>
      </c>
      <c r="F8" s="29" t="s">
        <v>5</v>
      </c>
      <c r="G8" s="35" t="s">
        <v>10</v>
      </c>
      <c r="H8" s="36" t="s">
        <v>9</v>
      </c>
    </row>
    <row r="9" spans="1:8" ht="15" customHeight="1" x14ac:dyDescent="0.25">
      <c r="E9" s="37">
        <v>1</v>
      </c>
      <c r="F9" s="30">
        <v>0.15</v>
      </c>
      <c r="G9" s="16"/>
      <c r="H9" s="16"/>
    </row>
    <row r="10" spans="1:8" ht="15" customHeight="1" x14ac:dyDescent="0.25">
      <c r="E10" s="37">
        <v>2</v>
      </c>
      <c r="F10" s="31">
        <v>0.15</v>
      </c>
      <c r="G10" s="16"/>
      <c r="H10" s="16"/>
    </row>
    <row r="11" spans="1:8" ht="15" customHeight="1" x14ac:dyDescent="0.25">
      <c r="E11" s="37">
        <v>3</v>
      </c>
      <c r="F11" s="32">
        <v>0.31</v>
      </c>
      <c r="G11" s="16"/>
      <c r="H11" s="16"/>
    </row>
    <row r="12" spans="1:8" ht="15" customHeight="1" x14ac:dyDescent="0.25">
      <c r="E12" s="37">
        <v>4</v>
      </c>
      <c r="F12" s="31">
        <v>0.15</v>
      </c>
      <c r="G12" s="16"/>
      <c r="H12" s="16"/>
    </row>
    <row r="13" spans="1:8" ht="15" customHeight="1" x14ac:dyDescent="0.25">
      <c r="E13" s="37">
        <v>5</v>
      </c>
      <c r="F13" s="31">
        <v>0.15</v>
      </c>
      <c r="G13" s="16"/>
      <c r="H13" s="16"/>
    </row>
    <row r="14" spans="1:8" ht="15" customHeight="1" x14ac:dyDescent="0.25">
      <c r="E14" s="37">
        <v>10</v>
      </c>
      <c r="F14" s="32">
        <v>0.87</v>
      </c>
      <c r="G14" s="27"/>
      <c r="H14" s="16"/>
    </row>
    <row r="15" spans="1:8" ht="15" customHeight="1" x14ac:dyDescent="0.25">
      <c r="E15" s="37">
        <v>20</v>
      </c>
      <c r="F15" s="31">
        <v>2.86</v>
      </c>
      <c r="G15" s="27"/>
      <c r="H15" s="16"/>
    </row>
    <row r="16" spans="1:8" ht="15" customHeight="1" x14ac:dyDescent="0.25">
      <c r="E16" s="37">
        <v>30</v>
      </c>
      <c r="F16" s="31">
        <v>5.1100000000000003</v>
      </c>
      <c r="G16" s="6">
        <f>(G$3*(E16)^2)+(G$4*(E16)^1)+(G$5)</f>
        <v>4.9957142857142811</v>
      </c>
      <c r="H16" s="16"/>
    </row>
    <row r="17" spans="5:16" ht="15" customHeight="1" x14ac:dyDescent="0.25">
      <c r="E17" s="37">
        <v>40</v>
      </c>
      <c r="F17" s="31">
        <v>8.1199999999999992</v>
      </c>
      <c r="G17" s="6">
        <f>(G$3*(E17)^2)+(G$4*(E17)^1)+(G$5)</f>
        <v>8.0749999999999957</v>
      </c>
      <c r="H17" s="28">
        <f>G17-G16</f>
        <v>3.0792857142857146</v>
      </c>
    </row>
    <row r="18" spans="5:16" ht="15" customHeight="1" x14ac:dyDescent="0.25">
      <c r="E18" s="37">
        <v>50</v>
      </c>
      <c r="F18" s="31">
        <v>11.34</v>
      </c>
      <c r="G18" s="6">
        <f>(G$3*(E18)^2)+(G$4*(E18)^1)+(G$5)</f>
        <v>11.328571428571429</v>
      </c>
      <c r="H18" s="28">
        <f t="shared" ref="H18:H29" si="0">G18-G17</f>
        <v>3.2535714285714334</v>
      </c>
    </row>
    <row r="19" spans="5:16" ht="15" customHeight="1" x14ac:dyDescent="0.25">
      <c r="E19" s="37">
        <v>60</v>
      </c>
      <c r="F19" s="31">
        <v>14.61</v>
      </c>
      <c r="G19" s="6">
        <f>(G$3*(E19)^2)+(G$4*(E19)^1)+(G$5)</f>
        <v>14.756428571428568</v>
      </c>
      <c r="H19" s="28">
        <f t="shared" si="0"/>
        <v>3.4278571428571389</v>
      </c>
    </row>
    <row r="20" spans="5:16" ht="15" customHeight="1" x14ac:dyDescent="0.25">
      <c r="E20" s="37">
        <v>70</v>
      </c>
      <c r="F20" s="32">
        <v>18.34</v>
      </c>
      <c r="G20" s="6">
        <f>(G$3*(E20)^2)+(G$4*(E20)^1)+(G$5)</f>
        <v>18.358571428571427</v>
      </c>
      <c r="H20" s="28">
        <f t="shared" si="0"/>
        <v>3.6021428571428586</v>
      </c>
    </row>
    <row r="21" spans="5:16" ht="15" customHeight="1" x14ac:dyDescent="0.25">
      <c r="E21" s="37">
        <v>80</v>
      </c>
      <c r="F21" s="31">
        <v>22.28</v>
      </c>
      <c r="G21" s="6">
        <f>(G$3*(E21)^2)+(G$4*(E21)^1)+(G$5)</f>
        <v>22.134999999999998</v>
      </c>
      <c r="H21" s="28">
        <f t="shared" si="0"/>
        <v>3.7764285714285712</v>
      </c>
    </row>
    <row r="22" spans="5:16" ht="15" customHeight="1" x14ac:dyDescent="0.25">
      <c r="E22" s="37">
        <v>90</v>
      </c>
      <c r="F22" s="31">
        <v>26.11</v>
      </c>
      <c r="G22" s="6">
        <f>(G$3*(E22)^2)+(G$4*(E22)^1)+(G$5)</f>
        <v>26.085714285714285</v>
      </c>
      <c r="H22" s="28">
        <f t="shared" si="0"/>
        <v>3.9507142857142874</v>
      </c>
    </row>
    <row r="23" spans="5:16" ht="15" customHeight="1" x14ac:dyDescent="0.25">
      <c r="E23" s="37">
        <v>100</v>
      </c>
      <c r="F23" s="32">
        <v>30.15</v>
      </c>
      <c r="G23" s="6">
        <f>(G$3*(E23)^2)+(G$4*(E23)^1)+(G$5)</f>
        <v>30.210714285714285</v>
      </c>
      <c r="H23" s="28">
        <f>G23-G22</f>
        <v>4.125</v>
      </c>
    </row>
    <row r="24" spans="5:16" ht="15" customHeight="1" x14ac:dyDescent="0.25">
      <c r="E24" s="37">
        <v>150</v>
      </c>
      <c r="F24" s="11"/>
      <c r="G24" s="6">
        <f>(G$3*(E24)^2)+(G$4*(E24)^1)+(G$5)</f>
        <v>53.449999999999974</v>
      </c>
      <c r="H24" s="28">
        <f t="shared" si="0"/>
        <v>23.239285714285689</v>
      </c>
    </row>
    <row r="25" spans="5:16" ht="15" customHeight="1" x14ac:dyDescent="0.25">
      <c r="E25" s="38">
        <v>200</v>
      </c>
      <c r="G25" s="39">
        <f>(G$3*(E25)^2)+(G$4*(E25)^1)+(G$5)</f>
        <v>81.046428571428521</v>
      </c>
      <c r="H25" s="28">
        <f t="shared" si="0"/>
        <v>27.596428571428547</v>
      </c>
    </row>
    <row r="26" spans="5:16" ht="15" customHeight="1" x14ac:dyDescent="0.25">
      <c r="E26" s="38">
        <v>250</v>
      </c>
      <c r="G26" s="39">
        <f>(G$3*(E26)^2)+(G$4*(E26)^1)+(G$5)</f>
        <v>112.99999999999989</v>
      </c>
      <c r="H26" s="28">
        <f t="shared" si="0"/>
        <v>31.953571428571365</v>
      </c>
    </row>
    <row r="27" spans="5:16" ht="15" customHeight="1" x14ac:dyDescent="0.25">
      <c r="E27" s="38">
        <v>300</v>
      </c>
      <c r="G27" s="39">
        <f>(G$3*(E27)^2)+(G$4*(E27)^1)+(G$5)</f>
        <v>149.31071428571411</v>
      </c>
      <c r="H27" s="28">
        <f t="shared" si="0"/>
        <v>36.310714285714226</v>
      </c>
    </row>
    <row r="28" spans="5:16" ht="15" customHeight="1" x14ac:dyDescent="0.25">
      <c r="E28" s="38">
        <v>350</v>
      </c>
      <c r="G28" s="39">
        <f>(G$3*(E28)^2)+(G$4*(E28)^1)+(G$5)</f>
        <v>189.97857142857114</v>
      </c>
      <c r="H28" s="28">
        <f t="shared" si="0"/>
        <v>40.667857142857031</v>
      </c>
      <c r="P28" s="9"/>
    </row>
    <row r="29" spans="5:16" ht="15" customHeight="1" x14ac:dyDescent="0.25">
      <c r="E29" s="38">
        <v>400</v>
      </c>
      <c r="G29" s="39">
        <f>(G$3*(E29)^2)+(G$4*(E29)^1)+(G$5)</f>
        <v>235.00357142857106</v>
      </c>
      <c r="H29" s="28">
        <f t="shared" si="0"/>
        <v>45.02499999999992</v>
      </c>
    </row>
    <row r="30" spans="5:16" ht="15" customHeight="1" x14ac:dyDescent="0.25"/>
    <row r="31" spans="5:16" ht="15" customHeight="1" x14ac:dyDescent="0.25"/>
    <row r="32" spans="5:1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2:R53"/>
  <sheetViews>
    <sheetView showGridLines="0" tabSelected="1" zoomScale="80" zoomScaleNormal="80" workbookViewId="0"/>
  </sheetViews>
  <sheetFormatPr defaultRowHeight="15" x14ac:dyDescent="0.25"/>
  <cols>
    <col min="1" max="9" width="9.28515625" customWidth="1"/>
    <col min="10" max="10" width="13.5703125" customWidth="1"/>
    <col min="11" max="30" width="9.28515625" customWidth="1"/>
  </cols>
  <sheetData>
    <row r="2" spans="1:14" x14ac:dyDescent="0.25">
      <c r="A2" s="79" t="s">
        <v>27</v>
      </c>
    </row>
    <row r="5" spans="1:14" ht="15.75" x14ac:dyDescent="0.25">
      <c r="A5" t="s">
        <v>7</v>
      </c>
      <c r="H5" s="14" t="s">
        <v>3</v>
      </c>
      <c r="I5" s="14" t="s">
        <v>3</v>
      </c>
      <c r="K5" s="78" t="s">
        <v>31</v>
      </c>
    </row>
    <row r="6" spans="1:14" x14ac:dyDescent="0.25">
      <c r="A6" s="23" t="s">
        <v>11</v>
      </c>
      <c r="H6" s="12">
        <f>INDEX(LINEST(G$20:G$26,($F$20:$F$26)^{1,2}),1)</f>
        <v>-5.3530952380952612E-4</v>
      </c>
      <c r="I6" s="12">
        <f>INDEX(LINEST(I$20:I$26,($F$20:$F$26)^{1,2}),1)</f>
        <v>4.4619626506446069E-19</v>
      </c>
      <c r="K6" s="80" t="s">
        <v>32</v>
      </c>
    </row>
    <row r="7" spans="1:14" x14ac:dyDescent="0.25">
      <c r="A7" s="23" t="s">
        <v>12</v>
      </c>
      <c r="H7" s="12">
        <f>INDEX(LINEST(G$20:G$26,($F$20:$F$26)^{1,2}),1,2)</f>
        <v>0.45198333333333351</v>
      </c>
      <c r="I7" s="12">
        <f>INDEX(LINEST(I$20:I$26,($F$20:$F$26)^{1,2}),1,2)</f>
        <v>-1.0706190476190586E-2</v>
      </c>
    </row>
    <row r="8" spans="1:14" x14ac:dyDescent="0.25">
      <c r="H8" s="12">
        <f>INDEX(LINEST(G$20:G$26,($F$20:$F$26)^{1,2}),1,3)</f>
        <v>-4.3324642857142868</v>
      </c>
      <c r="I8" s="12">
        <f>INDEX(LINEST(I$20:I$26,($F$20:$F$26)^{1,2}),1,3)</f>
        <v>4.5733642857142893</v>
      </c>
    </row>
    <row r="9" spans="1:14" x14ac:dyDescent="0.25">
      <c r="F9" s="23" t="s">
        <v>20</v>
      </c>
      <c r="H9" s="12"/>
      <c r="I9" s="12"/>
    </row>
    <row r="10" spans="1:14" ht="15" customHeight="1" x14ac:dyDescent="0.25">
      <c r="A10" s="46">
        <v>3531</v>
      </c>
      <c r="B10" s="46">
        <v>3253</v>
      </c>
      <c r="C10" s="46">
        <v>1744</v>
      </c>
      <c r="D10" s="46">
        <v>3509</v>
      </c>
      <c r="E10" s="46">
        <v>3544</v>
      </c>
      <c r="F10" s="26"/>
      <c r="G10" s="46">
        <v>1744</v>
      </c>
      <c r="H10" s="57" t="s">
        <v>16</v>
      </c>
      <c r="I10" s="58" t="s">
        <v>19</v>
      </c>
    </row>
    <row r="11" spans="1:14" ht="15" customHeight="1" x14ac:dyDescent="0.25">
      <c r="A11" s="46" t="s">
        <v>5</v>
      </c>
      <c r="B11" s="46" t="s">
        <v>5</v>
      </c>
      <c r="C11" s="46" t="s">
        <v>5</v>
      </c>
      <c r="D11" s="46" t="s">
        <v>5</v>
      </c>
      <c r="E11" s="46" t="s">
        <v>5</v>
      </c>
      <c r="F11" s="34" t="s">
        <v>6</v>
      </c>
      <c r="G11" s="46" t="s">
        <v>5</v>
      </c>
      <c r="H11" s="35" t="s">
        <v>18</v>
      </c>
      <c r="I11" s="59" t="s">
        <v>9</v>
      </c>
      <c r="N11">
        <f>9.98*0.0133</f>
        <v>0.13273399999999999</v>
      </c>
    </row>
    <row r="12" spans="1:14" ht="15" customHeight="1" x14ac:dyDescent="0.25">
      <c r="A12" s="47">
        <v>0.15</v>
      </c>
      <c r="B12" s="47">
        <v>0.45</v>
      </c>
      <c r="C12" s="47">
        <v>0</v>
      </c>
      <c r="D12" s="47">
        <v>6.1600000000000002E-2</v>
      </c>
      <c r="E12" s="47">
        <v>-0.18</v>
      </c>
      <c r="F12" s="37">
        <v>1</v>
      </c>
      <c r="G12" s="47">
        <v>0</v>
      </c>
      <c r="H12" s="16"/>
      <c r="I12" s="57" t="s">
        <v>16</v>
      </c>
    </row>
    <row r="13" spans="1:14" ht="15" customHeight="1" x14ac:dyDescent="0.25">
      <c r="A13" s="48">
        <v>0.15</v>
      </c>
      <c r="B13" s="48">
        <v>0.53</v>
      </c>
      <c r="C13" s="48">
        <v>0.35770000000000002</v>
      </c>
      <c r="D13" s="48">
        <v>6.1600000000000002E-2</v>
      </c>
      <c r="E13" s="48">
        <v>-0.25</v>
      </c>
      <c r="F13" s="37">
        <v>2</v>
      </c>
      <c r="G13" s="48">
        <v>0.35770000000000002</v>
      </c>
      <c r="H13" s="16"/>
      <c r="I13" s="35" t="s">
        <v>9</v>
      </c>
      <c r="J13" s="16"/>
    </row>
    <row r="14" spans="1:14" ht="15" customHeight="1" x14ac:dyDescent="0.25">
      <c r="A14" s="49">
        <v>0.31</v>
      </c>
      <c r="B14" s="49">
        <v>0.49</v>
      </c>
      <c r="C14" s="49">
        <v>1.022</v>
      </c>
      <c r="D14" s="49">
        <v>6.1600000000000002E-2</v>
      </c>
      <c r="E14" s="49">
        <v>0.06</v>
      </c>
      <c r="F14" s="37">
        <v>3</v>
      </c>
      <c r="G14" s="49">
        <v>1.022</v>
      </c>
      <c r="H14" s="16"/>
      <c r="I14" s="16"/>
      <c r="J14" s="16"/>
    </row>
    <row r="15" spans="1:14" ht="15" customHeight="1" x14ac:dyDescent="0.25">
      <c r="A15" s="48">
        <v>0.15</v>
      </c>
      <c r="B15" s="48">
        <v>0.49</v>
      </c>
      <c r="C15" s="48">
        <v>1.0730999999999999</v>
      </c>
      <c r="D15" s="48">
        <v>0.18479999999999999</v>
      </c>
      <c r="E15" s="48">
        <v>0.25</v>
      </c>
      <c r="F15" s="37">
        <v>4</v>
      </c>
      <c r="G15" s="48">
        <v>1.0730999999999999</v>
      </c>
      <c r="I15" s="61"/>
      <c r="L15">
        <v>9.98</v>
      </c>
    </row>
    <row r="16" spans="1:14" ht="15" customHeight="1" x14ac:dyDescent="0.25">
      <c r="A16" s="48">
        <v>0.15</v>
      </c>
      <c r="B16" s="48">
        <v>0.65</v>
      </c>
      <c r="C16" s="48">
        <v>1.7885</v>
      </c>
      <c r="D16" s="48">
        <v>0.36959999999999998</v>
      </c>
      <c r="E16" s="48">
        <v>0.68</v>
      </c>
      <c r="F16" s="37">
        <v>5</v>
      </c>
      <c r="G16" s="48">
        <v>1.7885</v>
      </c>
      <c r="I16" s="61"/>
      <c r="L16">
        <f>-9.98*0.2</f>
        <v>-1.9960000000000002</v>
      </c>
      <c r="M16">
        <f>L16/15</f>
        <v>-0.13306666666666669</v>
      </c>
    </row>
    <row r="17" spans="1:18" ht="15" customHeight="1" x14ac:dyDescent="0.25">
      <c r="A17" s="49">
        <v>0.87</v>
      </c>
      <c r="B17" s="49">
        <v>0.82</v>
      </c>
      <c r="C17" s="49">
        <v>2.9638</v>
      </c>
      <c r="D17" s="49">
        <v>0.98560000000000003</v>
      </c>
      <c r="E17" s="49">
        <v>1.6</v>
      </c>
      <c r="F17" s="37">
        <v>10</v>
      </c>
      <c r="G17" s="49">
        <v>2.9638</v>
      </c>
      <c r="H17" s="27"/>
      <c r="I17" s="69"/>
      <c r="J17" s="23"/>
      <c r="L17">
        <f>SUM(L15:L16)</f>
        <v>7.984</v>
      </c>
    </row>
    <row r="18" spans="1:18" ht="15" customHeight="1" x14ac:dyDescent="0.25">
      <c r="A18" s="48">
        <v>2.86</v>
      </c>
      <c r="B18" s="48">
        <v>1.96</v>
      </c>
      <c r="C18" s="48">
        <v>6.2851999999999997</v>
      </c>
      <c r="D18" s="48">
        <v>2.8336000000000001</v>
      </c>
      <c r="E18" s="48">
        <v>4.07</v>
      </c>
      <c r="F18" s="37">
        <v>20</v>
      </c>
      <c r="G18" s="48">
        <v>6.2851999999999997</v>
      </c>
      <c r="H18" s="27"/>
    </row>
    <row r="19" spans="1:18" ht="15" customHeight="1" x14ac:dyDescent="0.25">
      <c r="A19" s="48">
        <v>5.1100000000000003</v>
      </c>
      <c r="B19" s="48">
        <v>4.01</v>
      </c>
      <c r="C19" s="48">
        <v>9.5556000000000001</v>
      </c>
      <c r="D19" s="48">
        <v>6.0366999999999997</v>
      </c>
      <c r="E19" s="48">
        <v>7.58</v>
      </c>
      <c r="F19" s="37">
        <v>30</v>
      </c>
      <c r="G19" s="48">
        <v>9.5556000000000001</v>
      </c>
      <c r="H19" s="6">
        <f>(H$6*(F19)^2)+(H$7*(F19)^1)+(H$8)</f>
        <v>8.7452571428571453</v>
      </c>
      <c r="I19" s="6"/>
      <c r="J19" s="16"/>
    </row>
    <row r="20" spans="1:18" ht="15" customHeight="1" x14ac:dyDescent="0.25">
      <c r="A20" s="48">
        <v>8.1199999999999992</v>
      </c>
      <c r="B20" s="48">
        <v>6.54</v>
      </c>
      <c r="C20" s="48">
        <v>12.877000000000001</v>
      </c>
      <c r="D20" s="48">
        <v>9.4863</v>
      </c>
      <c r="E20" s="48">
        <v>10.96</v>
      </c>
      <c r="F20" s="37">
        <v>40</v>
      </c>
      <c r="G20" s="48">
        <v>12.877000000000001</v>
      </c>
      <c r="H20" s="6">
        <f>(H$6*(F20)^2)+(H$7*(F20)^1)+(H$8)</f>
        <v>12.890373809523812</v>
      </c>
      <c r="I20" s="28">
        <f>H20-H19</f>
        <v>4.1451166666666666</v>
      </c>
      <c r="J20" s="16"/>
    </row>
    <row r="21" spans="1:18" ht="15" customHeight="1" x14ac:dyDescent="0.25">
      <c r="A21" s="48">
        <v>11.34</v>
      </c>
      <c r="B21" s="48">
        <v>9.41</v>
      </c>
      <c r="C21" s="48">
        <v>17.015999999999998</v>
      </c>
      <c r="D21" s="48">
        <v>12.8742</v>
      </c>
      <c r="E21" s="48">
        <v>14.11</v>
      </c>
      <c r="F21" s="37">
        <v>50</v>
      </c>
      <c r="G21" s="48">
        <v>17.015999999999998</v>
      </c>
      <c r="H21" s="6">
        <f>(H$6*(F21)^2)+(H$7*(F21)^1)+(H$8)</f>
        <v>16.928428571428572</v>
      </c>
      <c r="I21" s="28">
        <f>H21-H20</f>
        <v>4.0380547619047604</v>
      </c>
      <c r="J21" s="60"/>
    </row>
    <row r="22" spans="1:18" ht="15" customHeight="1" x14ac:dyDescent="0.25">
      <c r="A22" s="48">
        <v>14.61</v>
      </c>
      <c r="B22" s="48">
        <v>13.21</v>
      </c>
      <c r="C22" s="48">
        <v>20.7974</v>
      </c>
      <c r="D22" s="48">
        <v>16.385300000000001</v>
      </c>
      <c r="E22" s="48">
        <v>17.559999999999999</v>
      </c>
      <c r="F22" s="37">
        <v>60</v>
      </c>
      <c r="G22" s="48">
        <v>20.7974</v>
      </c>
      <c r="H22" s="6">
        <f>(H$6*(F22)^2)+(H$7*(F22)^1)+(H$8)</f>
        <v>20.85942142857143</v>
      </c>
      <c r="I22" s="28">
        <f>H22-H21</f>
        <v>3.9309928571428578</v>
      </c>
      <c r="J22" s="73" t="s">
        <v>23</v>
      </c>
      <c r="K22" s="74">
        <f>9.98*0.8</f>
        <v>7.9840000000000009</v>
      </c>
    </row>
    <row r="23" spans="1:18" ht="15" customHeight="1" x14ac:dyDescent="0.25">
      <c r="A23" s="49">
        <v>18.34</v>
      </c>
      <c r="B23" s="49">
        <v>17.059999999999999</v>
      </c>
      <c r="C23" s="49">
        <v>24.5276</v>
      </c>
      <c r="D23" s="49">
        <v>19.958100000000002</v>
      </c>
      <c r="E23" s="49">
        <v>21.37</v>
      </c>
      <c r="F23" s="37">
        <v>70</v>
      </c>
      <c r="G23" s="49">
        <v>24.5276</v>
      </c>
      <c r="H23" s="6">
        <f>(H$6*(F23)^2)+(H$7*(F23)^1)+(H$8)</f>
        <v>24.683352380952378</v>
      </c>
      <c r="I23" s="28">
        <f>H23-H22</f>
        <v>3.8239309523809482</v>
      </c>
      <c r="J23" s="60"/>
    </row>
    <row r="24" spans="1:18" ht="15" customHeight="1" x14ac:dyDescent="0.25">
      <c r="A24" s="48">
        <v>22.28</v>
      </c>
      <c r="B24" s="48">
        <v>21.52</v>
      </c>
      <c r="C24" s="48">
        <v>28.564499999999999</v>
      </c>
      <c r="D24" s="48">
        <v>23.838799999999999</v>
      </c>
      <c r="E24" s="48">
        <v>24.76</v>
      </c>
      <c r="F24" s="37">
        <v>80</v>
      </c>
      <c r="G24" s="48">
        <v>28.564499999999999</v>
      </c>
      <c r="H24" s="6">
        <f>(H$6*(F24)^2)+(H$7*(F24)^1)+(H$8)</f>
        <v>28.400221428571427</v>
      </c>
      <c r="I24" s="28">
        <f>H24-H23</f>
        <v>3.7168690476190491</v>
      </c>
      <c r="J24" s="72" t="s">
        <v>25</v>
      </c>
    </row>
    <row r="25" spans="1:18" ht="15" customHeight="1" x14ac:dyDescent="0.25">
      <c r="A25" s="48">
        <v>26.11</v>
      </c>
      <c r="B25" s="48">
        <v>26.14</v>
      </c>
      <c r="C25" s="48">
        <v>32.039200000000001</v>
      </c>
      <c r="D25" s="48">
        <v>27.288399999999999</v>
      </c>
      <c r="E25" s="48">
        <v>28.71</v>
      </c>
      <c r="F25" s="37">
        <v>90</v>
      </c>
      <c r="G25" s="48">
        <v>32.039200000000001</v>
      </c>
      <c r="H25" s="6">
        <f>(H$6*(F25)^2)+(H$7*(F25)^1)+(H$8)</f>
        <v>32.010028571428563</v>
      </c>
      <c r="I25" s="28">
        <f>H25-H24</f>
        <v>3.6098071428571359</v>
      </c>
      <c r="J25" s="71" t="s">
        <v>24</v>
      </c>
      <c r="N25" s="25" t="s">
        <v>21</v>
      </c>
      <c r="O25" s="25" t="s">
        <v>22</v>
      </c>
      <c r="P25" s="25"/>
    </row>
    <row r="26" spans="1:18" ht="15" customHeight="1" x14ac:dyDescent="0.25">
      <c r="A26" s="49">
        <v>30.15</v>
      </c>
      <c r="B26" s="49">
        <v>30.92</v>
      </c>
      <c r="C26" s="49">
        <v>35.462899999999998</v>
      </c>
      <c r="D26" s="49">
        <v>31.0459</v>
      </c>
      <c r="E26" s="49">
        <v>32.03</v>
      </c>
      <c r="F26" s="52">
        <v>100</v>
      </c>
      <c r="G26" s="49">
        <v>35.462899999999998</v>
      </c>
      <c r="H26" s="50">
        <f>(H$6*(F26)^2)+(H$7*(F26)^1)+(H$8)</f>
        <v>35.5127738095238</v>
      </c>
      <c r="I26" s="51">
        <f>H26-H25</f>
        <v>3.5027452380952369</v>
      </c>
      <c r="J26" s="75">
        <v>0</v>
      </c>
      <c r="N26" s="24" t="s">
        <v>5</v>
      </c>
      <c r="O26" s="24" t="s">
        <v>5</v>
      </c>
      <c r="P26" s="67" t="s">
        <v>4</v>
      </c>
    </row>
    <row r="27" spans="1:18" ht="15" customHeight="1" x14ac:dyDescent="0.25">
      <c r="E27" s="68">
        <v>1</v>
      </c>
      <c r="F27" s="37">
        <v>120</v>
      </c>
      <c r="G27" s="11"/>
      <c r="H27" s="64">
        <f>H26+I27</f>
        <v>42.518264285714274</v>
      </c>
      <c r="I27" s="41">
        <f>(I26*2)*J27</f>
        <v>7.0054904761904737</v>
      </c>
      <c r="J27" s="70">
        <f>1-($J$26/14)</f>
        <v>1</v>
      </c>
    </row>
    <row r="28" spans="1:18" ht="15" customHeight="1" x14ac:dyDescent="0.25">
      <c r="E28" s="68">
        <v>2</v>
      </c>
      <c r="F28" s="38">
        <v>140</v>
      </c>
      <c r="H28" s="64">
        <f>H27+I28</f>
        <v>49.523754761904748</v>
      </c>
      <c r="I28" s="41">
        <f>(I27)*J$27</f>
        <v>7.0054904761904737</v>
      </c>
      <c r="J28" s="70"/>
    </row>
    <row r="29" spans="1:18" ht="15" customHeight="1" x14ac:dyDescent="0.25">
      <c r="E29" s="68">
        <v>3</v>
      </c>
      <c r="F29" s="38">
        <v>160</v>
      </c>
      <c r="H29" s="64">
        <f>H28+I29</f>
        <v>56.529245238095221</v>
      </c>
      <c r="I29" s="41">
        <f t="shared" ref="I29:I41" si="0">(I28)*J$27</f>
        <v>7.0054904761904737</v>
      </c>
      <c r="J29" s="70"/>
    </row>
    <row r="30" spans="1:18" ht="15" customHeight="1" x14ac:dyDescent="0.25">
      <c r="E30" s="68">
        <v>4</v>
      </c>
      <c r="F30" s="38">
        <v>180</v>
      </c>
      <c r="H30" s="64">
        <f>H29+I30</f>
        <v>63.534735714285695</v>
      </c>
      <c r="I30" s="41">
        <f t="shared" si="0"/>
        <v>7.0054904761904737</v>
      </c>
      <c r="J30" s="70"/>
      <c r="M30">
        <v>3531</v>
      </c>
      <c r="N30" s="42">
        <v>71.5</v>
      </c>
      <c r="O30" s="42">
        <v>71.3</v>
      </c>
      <c r="P30" s="66">
        <f>N30/O30</f>
        <v>1.0028050490883591</v>
      </c>
      <c r="R30" s="9"/>
    </row>
    <row r="31" spans="1:18" ht="15" customHeight="1" x14ac:dyDescent="0.25">
      <c r="A31" s="76">
        <v>71.5</v>
      </c>
      <c r="E31" s="68">
        <v>5</v>
      </c>
      <c r="F31" s="38">
        <v>200</v>
      </c>
      <c r="H31" s="65">
        <f>H30+I31</f>
        <v>70.540226190476176</v>
      </c>
      <c r="I31" s="41">
        <f t="shared" si="0"/>
        <v>7.0054904761904737</v>
      </c>
      <c r="J31" s="70"/>
      <c r="M31">
        <v>3253</v>
      </c>
      <c r="N31" s="42">
        <v>80.900000000000006</v>
      </c>
      <c r="O31" s="42">
        <v>86.7</v>
      </c>
      <c r="P31" s="66">
        <f>N31/O31</f>
        <v>0.93310265282583627</v>
      </c>
    </row>
    <row r="32" spans="1:18" ht="15" customHeight="1" x14ac:dyDescent="0.25">
      <c r="A32" s="77"/>
      <c r="E32" s="68">
        <v>6</v>
      </c>
      <c r="F32" s="38">
        <v>220</v>
      </c>
      <c r="H32" s="64">
        <f>H31+I32</f>
        <v>77.54571666666665</v>
      </c>
      <c r="I32" s="41">
        <f t="shared" si="0"/>
        <v>7.0054904761904737</v>
      </c>
      <c r="J32" s="70"/>
      <c r="M32">
        <v>1744</v>
      </c>
      <c r="N32" s="42">
        <v>70.5</v>
      </c>
      <c r="O32" s="42">
        <v>72.8</v>
      </c>
      <c r="P32" s="66">
        <f>N32/O32</f>
        <v>0.96840659340659341</v>
      </c>
    </row>
    <row r="33" spans="1:17" ht="15" customHeight="1" x14ac:dyDescent="0.25">
      <c r="A33" s="77"/>
      <c r="E33" s="68">
        <v>7</v>
      </c>
      <c r="F33" s="38">
        <v>240</v>
      </c>
      <c r="H33" s="64">
        <f>H32+I33</f>
        <v>84.551207142857123</v>
      </c>
      <c r="I33" s="41">
        <f t="shared" si="0"/>
        <v>7.0054904761904737</v>
      </c>
      <c r="J33" s="70"/>
      <c r="M33">
        <v>3509</v>
      </c>
      <c r="N33" s="42">
        <v>68.400000000000006</v>
      </c>
      <c r="O33" s="42">
        <v>64.099999999999994</v>
      </c>
      <c r="P33" s="66">
        <f>N33/O33</f>
        <v>1.0670826833073326</v>
      </c>
    </row>
    <row r="34" spans="1:17" ht="15" customHeight="1" x14ac:dyDescent="0.25">
      <c r="A34" s="77"/>
      <c r="E34" s="68">
        <v>8</v>
      </c>
      <c r="F34" s="38">
        <v>260</v>
      </c>
      <c r="H34" s="64">
        <f>H33+I34</f>
        <v>91.556697619047597</v>
      </c>
      <c r="I34" s="41">
        <f t="shared" si="0"/>
        <v>7.0054904761904737</v>
      </c>
      <c r="J34" s="70"/>
    </row>
    <row r="35" spans="1:17" ht="15" customHeight="1" x14ac:dyDescent="0.25">
      <c r="A35" s="77"/>
      <c r="E35" s="68">
        <v>9</v>
      </c>
      <c r="F35" s="38">
        <v>280</v>
      </c>
      <c r="H35" s="64">
        <f>H34+I35</f>
        <v>98.562188095238071</v>
      </c>
      <c r="I35" s="41">
        <f t="shared" si="0"/>
        <v>7.0054904761904737</v>
      </c>
      <c r="J35" s="70"/>
      <c r="M35">
        <v>3531</v>
      </c>
      <c r="N35" s="42">
        <v>112.7</v>
      </c>
      <c r="O35" s="42">
        <v>110.4</v>
      </c>
      <c r="P35" s="66">
        <f>N35/O35</f>
        <v>1.0208333333333333</v>
      </c>
    </row>
    <row r="36" spans="1:17" ht="15" customHeight="1" x14ac:dyDescent="0.25">
      <c r="A36" s="76">
        <v>112.7</v>
      </c>
      <c r="E36" s="68">
        <v>10</v>
      </c>
      <c r="F36" s="38">
        <v>300</v>
      </c>
      <c r="H36" s="65">
        <f>H35+I36</f>
        <v>105.56767857142854</v>
      </c>
      <c r="I36" s="41">
        <f t="shared" si="0"/>
        <v>7.0054904761904737</v>
      </c>
      <c r="J36" s="70"/>
      <c r="M36">
        <v>3253</v>
      </c>
      <c r="N36" s="42">
        <v>130.80000000000001</v>
      </c>
      <c r="O36" s="42">
        <v>151</v>
      </c>
      <c r="P36" s="66">
        <f>N36/O36</f>
        <v>0.86622516556291396</v>
      </c>
    </row>
    <row r="37" spans="1:17" ht="15" customHeight="1" x14ac:dyDescent="0.25">
      <c r="A37" s="77"/>
      <c r="E37" s="68">
        <v>11</v>
      </c>
      <c r="F37" s="38">
        <v>320</v>
      </c>
      <c r="H37" s="64">
        <f>H36+I37</f>
        <v>112.57316904761902</v>
      </c>
      <c r="I37" s="41">
        <f t="shared" si="0"/>
        <v>7.0054904761904737</v>
      </c>
      <c r="J37" s="70"/>
      <c r="M37">
        <v>1744</v>
      </c>
      <c r="N37" s="42">
        <v>105.6</v>
      </c>
      <c r="O37" s="42">
        <v>107.9</v>
      </c>
      <c r="P37" s="66">
        <f>N37/O37</f>
        <v>0.97868396663577373</v>
      </c>
    </row>
    <row r="38" spans="1:17" ht="15" customHeight="1" x14ac:dyDescent="0.25">
      <c r="A38" s="77"/>
      <c r="E38" s="68">
        <v>12</v>
      </c>
      <c r="F38" s="38">
        <v>340</v>
      </c>
      <c r="H38" s="64">
        <f>H37+I38</f>
        <v>119.57865952380949</v>
      </c>
      <c r="I38" s="41">
        <f t="shared" si="0"/>
        <v>7.0054904761904737</v>
      </c>
      <c r="J38" s="70"/>
      <c r="M38">
        <v>3509</v>
      </c>
      <c r="N38" s="42">
        <v>105.8</v>
      </c>
      <c r="O38" s="42">
        <v>93</v>
      </c>
      <c r="P38" s="66">
        <f>N38/O38</f>
        <v>1.1376344086021506</v>
      </c>
    </row>
    <row r="39" spans="1:17" ht="15" customHeight="1" x14ac:dyDescent="0.25">
      <c r="A39" s="77"/>
      <c r="E39" s="68">
        <v>13</v>
      </c>
      <c r="F39" s="38">
        <v>360</v>
      </c>
      <c r="H39" s="64">
        <f>H38+I39</f>
        <v>126.58414999999997</v>
      </c>
      <c r="I39" s="41">
        <f t="shared" si="0"/>
        <v>7.0054904761904737</v>
      </c>
      <c r="J39" s="70"/>
      <c r="Q39" s="23" t="s">
        <v>26</v>
      </c>
    </row>
    <row r="40" spans="1:17" ht="15" customHeight="1" x14ac:dyDescent="0.25">
      <c r="A40" s="77"/>
      <c r="E40" s="68">
        <v>14</v>
      </c>
      <c r="F40" s="38">
        <v>380</v>
      </c>
      <c r="H40" s="64">
        <f>H39+I40</f>
        <v>133.58964047619043</v>
      </c>
      <c r="I40" s="41">
        <f t="shared" si="0"/>
        <v>7.0054904761904737</v>
      </c>
      <c r="J40" s="70"/>
      <c r="M40">
        <v>3531</v>
      </c>
      <c r="N40" s="42">
        <v>154</v>
      </c>
      <c r="O40" s="42">
        <v>151.9</v>
      </c>
      <c r="P40" s="66">
        <f>N40/O40</f>
        <v>1.0138248847926268</v>
      </c>
      <c r="Q40">
        <v>151.30000000000001</v>
      </c>
    </row>
    <row r="41" spans="1:17" ht="15" customHeight="1" x14ac:dyDescent="0.25">
      <c r="A41" s="76">
        <v>154</v>
      </c>
      <c r="E41" s="68">
        <v>15</v>
      </c>
      <c r="F41" s="38">
        <v>400</v>
      </c>
      <c r="H41" s="65">
        <f>H40+I41</f>
        <v>140.59513095238088</v>
      </c>
      <c r="I41" s="41">
        <f t="shared" si="0"/>
        <v>7.0054904761904737</v>
      </c>
      <c r="J41" s="70"/>
      <c r="M41">
        <v>3253</v>
      </c>
      <c r="N41" s="42">
        <v>180.7</v>
      </c>
      <c r="O41" s="42">
        <v>222</v>
      </c>
      <c r="P41" s="66">
        <f>N41/O41</f>
        <v>0.81396396396396387</v>
      </c>
      <c r="Q41">
        <v>174.3</v>
      </c>
    </row>
    <row r="42" spans="1:17" ht="15" customHeight="1" x14ac:dyDescent="0.25">
      <c r="M42">
        <v>1744</v>
      </c>
      <c r="N42" s="42">
        <v>140.6</v>
      </c>
      <c r="O42" s="42">
        <v>145.4</v>
      </c>
      <c r="P42" s="66">
        <f>N42/O42</f>
        <v>0.96698762035763408</v>
      </c>
      <c r="Q42">
        <v>138.19999999999999</v>
      </c>
    </row>
    <row r="43" spans="1:17" ht="15" customHeight="1" x14ac:dyDescent="0.25">
      <c r="M43">
        <v>3509</v>
      </c>
      <c r="N43" s="42">
        <v>144.1</v>
      </c>
      <c r="O43" s="42">
        <v>121.5</v>
      </c>
      <c r="P43" s="66">
        <f>N43/O43</f>
        <v>1.1860082304526749</v>
      </c>
      <c r="Q43">
        <v>144.80000000000001</v>
      </c>
    </row>
    <row r="44" spans="1:17" ht="15" customHeight="1" x14ac:dyDescent="0.25"/>
    <row r="45" spans="1:17" ht="15" customHeight="1" x14ac:dyDescent="0.25"/>
    <row r="46" spans="1:17" ht="15" customHeight="1" x14ac:dyDescent="0.25"/>
    <row r="47" spans="1:17" ht="15" customHeight="1" x14ac:dyDescent="0.25"/>
    <row r="48" spans="1:17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2:Q50"/>
  <sheetViews>
    <sheetView showGridLines="0" zoomScale="80" zoomScaleNormal="80" workbookViewId="0"/>
  </sheetViews>
  <sheetFormatPr defaultRowHeight="15" x14ac:dyDescent="0.25"/>
  <cols>
    <col min="1" max="29" width="9.28515625" customWidth="1"/>
  </cols>
  <sheetData>
    <row r="2" spans="1:10" x14ac:dyDescent="0.25">
      <c r="A2" t="s">
        <v>7</v>
      </c>
      <c r="G2" s="14" t="s">
        <v>3</v>
      </c>
      <c r="H2" s="14" t="s">
        <v>3</v>
      </c>
    </row>
    <row r="3" spans="1:10" ht="15.75" x14ac:dyDescent="0.25">
      <c r="A3" s="23" t="s">
        <v>11</v>
      </c>
      <c r="G3" s="12">
        <f>INDEX(LINEST(F$17:F$23,($E$17:$E$23)^{1,2}),1)</f>
        <v>1.770238095238096E-3</v>
      </c>
      <c r="H3" s="12">
        <f>INDEX(LINEST(H$17:H$23,($E$17:$E$23)^{1,2}),1)</f>
        <v>-2.1417420723094113E-18</v>
      </c>
      <c r="J3" s="78" t="s">
        <v>28</v>
      </c>
    </row>
    <row r="4" spans="1:10" x14ac:dyDescent="0.25">
      <c r="A4" s="23" t="s">
        <v>12</v>
      </c>
      <c r="G4" s="12">
        <f>INDEX(LINEST(F$17:F$23,($E$17:$E$23)^{1,2}),1,2)</f>
        <v>0.16255952380952376</v>
      </c>
      <c r="H4" s="12">
        <f>INDEX(LINEST(H$17:H$23,($E$17:$E$23)^{1,2}),1,2)</f>
        <v>3.5404761904762189E-2</v>
      </c>
      <c r="J4" s="80" t="s">
        <v>30</v>
      </c>
    </row>
    <row r="5" spans="1:10" x14ac:dyDescent="0.25">
      <c r="G5" s="12">
        <f>INDEX(LINEST(F$17:F$23,($E$17:$E$23)^{1,2}),1,3)</f>
        <v>-2.9328571428571433</v>
      </c>
      <c r="H5" s="12">
        <f>INDEX(LINEST(H$17:H$23,($E$17:$E$23)^{1,2}),1,3)</f>
        <v>1.4485714285714206</v>
      </c>
    </row>
    <row r="6" spans="1:10" x14ac:dyDescent="0.25">
      <c r="E6" s="23" t="s">
        <v>20</v>
      </c>
      <c r="G6" s="12"/>
      <c r="H6" s="12"/>
    </row>
    <row r="7" spans="1:10" ht="15" customHeight="1" x14ac:dyDescent="0.25">
      <c r="A7" s="46">
        <v>3531</v>
      </c>
      <c r="B7" s="46">
        <v>3253</v>
      </c>
      <c r="C7" s="46">
        <v>1744</v>
      </c>
      <c r="D7" s="46">
        <v>3509</v>
      </c>
      <c r="E7" s="26"/>
      <c r="F7" s="46">
        <v>3253</v>
      </c>
      <c r="G7" s="57" t="s">
        <v>16</v>
      </c>
      <c r="H7" s="58" t="s">
        <v>19</v>
      </c>
    </row>
    <row r="8" spans="1:10" ht="15" customHeight="1" x14ac:dyDescent="0.25">
      <c r="A8" s="46" t="s">
        <v>5</v>
      </c>
      <c r="B8" s="46" t="s">
        <v>5</v>
      </c>
      <c r="C8" s="46" t="s">
        <v>5</v>
      </c>
      <c r="D8" s="46" t="s">
        <v>5</v>
      </c>
      <c r="E8" s="34" t="s">
        <v>6</v>
      </c>
      <c r="F8" s="46" t="s">
        <v>5</v>
      </c>
      <c r="G8" s="35" t="s">
        <v>18</v>
      </c>
      <c r="H8" s="59" t="s">
        <v>9</v>
      </c>
    </row>
    <row r="9" spans="1:10" ht="15" customHeight="1" x14ac:dyDescent="0.25">
      <c r="A9" s="47">
        <v>0.15</v>
      </c>
      <c r="B9" s="47">
        <v>0.45</v>
      </c>
      <c r="C9" s="47">
        <v>0</v>
      </c>
      <c r="D9" s="47">
        <v>6.1600000000000002E-2</v>
      </c>
      <c r="E9" s="37">
        <v>1</v>
      </c>
      <c r="F9" s="47">
        <v>0.45</v>
      </c>
      <c r="G9" s="16"/>
      <c r="H9" s="57" t="s">
        <v>16</v>
      </c>
    </row>
    <row r="10" spans="1:10" ht="15" customHeight="1" x14ac:dyDescent="0.25">
      <c r="A10" s="48">
        <v>0.15</v>
      </c>
      <c r="B10" s="48">
        <v>0.53</v>
      </c>
      <c r="C10" s="48">
        <v>0.35770000000000002</v>
      </c>
      <c r="D10" s="48">
        <v>6.1600000000000002E-2</v>
      </c>
      <c r="E10" s="37">
        <v>2</v>
      </c>
      <c r="F10" s="48">
        <v>0.53</v>
      </c>
      <c r="G10" s="16"/>
      <c r="H10" s="35" t="s">
        <v>9</v>
      </c>
      <c r="I10" s="16"/>
    </row>
    <row r="11" spans="1:10" ht="15" customHeight="1" x14ac:dyDescent="0.25">
      <c r="A11" s="49">
        <v>0.31</v>
      </c>
      <c r="B11" s="49">
        <v>0.49</v>
      </c>
      <c r="C11" s="49">
        <v>1.022</v>
      </c>
      <c r="D11" s="49">
        <v>6.1600000000000002E-2</v>
      </c>
      <c r="E11" s="37">
        <v>3</v>
      </c>
      <c r="F11" s="49">
        <v>0.49</v>
      </c>
      <c r="G11" s="16"/>
      <c r="H11" s="16"/>
      <c r="I11" s="16"/>
    </row>
    <row r="12" spans="1:10" ht="15" customHeight="1" x14ac:dyDescent="0.25">
      <c r="A12" s="48">
        <v>0.15</v>
      </c>
      <c r="B12" s="48">
        <v>0.49</v>
      </c>
      <c r="C12" s="48">
        <v>1.0730999999999999</v>
      </c>
      <c r="D12" s="48">
        <v>0.18479999999999999</v>
      </c>
      <c r="E12" s="37">
        <v>4</v>
      </c>
      <c r="F12" s="48">
        <v>0.49</v>
      </c>
      <c r="G12" s="16"/>
      <c r="H12" s="16"/>
    </row>
    <row r="13" spans="1:10" ht="15" customHeight="1" x14ac:dyDescent="0.25">
      <c r="A13" s="48">
        <v>0.15</v>
      </c>
      <c r="B13" s="48">
        <v>0.65</v>
      </c>
      <c r="C13" s="48">
        <v>1.7885</v>
      </c>
      <c r="D13" s="48">
        <v>0.36959999999999998</v>
      </c>
      <c r="E13" s="37">
        <v>5</v>
      </c>
      <c r="F13" s="48">
        <v>0.65</v>
      </c>
      <c r="H13" s="16"/>
    </row>
    <row r="14" spans="1:10" ht="15" customHeight="1" x14ac:dyDescent="0.25">
      <c r="A14" s="49">
        <v>0.87</v>
      </c>
      <c r="B14" s="49">
        <v>0.82</v>
      </c>
      <c r="C14" s="49">
        <v>2.9638</v>
      </c>
      <c r="D14" s="49">
        <v>0.98560000000000003</v>
      </c>
      <c r="E14" s="37">
        <v>10</v>
      </c>
      <c r="F14" s="49">
        <v>0.82</v>
      </c>
      <c r="G14" s="27"/>
      <c r="H14" s="27"/>
    </row>
    <row r="15" spans="1:10" ht="15" customHeight="1" x14ac:dyDescent="0.25">
      <c r="A15" s="48">
        <v>2.86</v>
      </c>
      <c r="B15" s="48">
        <v>1.96</v>
      </c>
      <c r="C15" s="48">
        <v>6.2851999999999997</v>
      </c>
      <c r="D15" s="48">
        <v>2.8336000000000001</v>
      </c>
      <c r="E15" s="37">
        <v>20</v>
      </c>
      <c r="F15" s="48">
        <v>1.96</v>
      </c>
      <c r="G15" s="27"/>
      <c r="H15" s="27"/>
      <c r="I15" s="16"/>
    </row>
    <row r="16" spans="1:10" ht="15" customHeight="1" x14ac:dyDescent="0.25">
      <c r="A16" s="48">
        <v>5.1100000000000003</v>
      </c>
      <c r="B16" s="48">
        <v>4.01</v>
      </c>
      <c r="C16" s="48">
        <v>9.5556000000000001</v>
      </c>
      <c r="D16" s="48">
        <v>6.0366999999999997</v>
      </c>
      <c r="E16" s="37">
        <v>30</v>
      </c>
      <c r="F16" s="48">
        <v>4.01</v>
      </c>
      <c r="G16" s="6">
        <f>(G$3*(E16)^2)+(G$4*(E16)^1)+(G$5)</f>
        <v>3.5371428571428565</v>
      </c>
      <c r="H16" s="6"/>
      <c r="I16" s="16"/>
    </row>
    <row r="17" spans="1:17" ht="15" customHeight="1" x14ac:dyDescent="0.25">
      <c r="A17" s="48">
        <v>8.1199999999999992</v>
      </c>
      <c r="B17" s="48">
        <v>6.54</v>
      </c>
      <c r="C17" s="48">
        <v>12.877000000000001</v>
      </c>
      <c r="D17" s="48">
        <v>9.4863</v>
      </c>
      <c r="E17" s="37">
        <v>40</v>
      </c>
      <c r="F17" s="48">
        <v>6.54</v>
      </c>
      <c r="G17" s="6">
        <f>(G$3*(E17)^2)+(G$4*(E17)^1)+(G$5)</f>
        <v>6.4019047619047615</v>
      </c>
      <c r="H17" s="28">
        <f>G17-G16</f>
        <v>2.8647619047619051</v>
      </c>
      <c r="I17" s="62" t="s">
        <v>8</v>
      </c>
    </row>
    <row r="18" spans="1:17" ht="15" customHeight="1" x14ac:dyDescent="0.25">
      <c r="A18" s="48">
        <v>11.34</v>
      </c>
      <c r="B18" s="48">
        <v>9.41</v>
      </c>
      <c r="C18" s="48">
        <v>17.015999999999998</v>
      </c>
      <c r="D18" s="48">
        <v>12.8742</v>
      </c>
      <c r="E18" s="37">
        <v>50</v>
      </c>
      <c r="F18" s="48">
        <v>9.41</v>
      </c>
      <c r="G18" s="6">
        <f>(G$3*(E18)^2)+(G$4*(E18)^1)+(G$5)</f>
        <v>9.6207142857142838</v>
      </c>
      <c r="H18" s="28">
        <f>G18-G17</f>
        <v>3.2188095238095222</v>
      </c>
      <c r="I18" s="60">
        <f>H18-H17</f>
        <v>0.35404761904761717</v>
      </c>
    </row>
    <row r="19" spans="1:17" ht="15" customHeight="1" x14ac:dyDescent="0.25">
      <c r="A19" s="48">
        <v>14.61</v>
      </c>
      <c r="B19" s="48">
        <v>13.21</v>
      </c>
      <c r="C19" s="48">
        <v>20.7974</v>
      </c>
      <c r="D19" s="48">
        <v>16.385300000000001</v>
      </c>
      <c r="E19" s="37">
        <v>60</v>
      </c>
      <c r="F19" s="48">
        <v>13.21</v>
      </c>
      <c r="G19" s="6">
        <f>(G$3*(E19)^2)+(G$4*(E19)^1)+(G$5)</f>
        <v>13.193571428571429</v>
      </c>
      <c r="H19" s="28">
        <f>G19-G18</f>
        <v>3.5728571428571456</v>
      </c>
      <c r="I19" s="60">
        <f t="shared" ref="I19:I38" si="0">H19-H18</f>
        <v>0.35404761904762339</v>
      </c>
    </row>
    <row r="20" spans="1:17" ht="15" customHeight="1" x14ac:dyDescent="0.25">
      <c r="A20" s="49">
        <v>18.34</v>
      </c>
      <c r="B20" s="49">
        <v>17.059999999999999</v>
      </c>
      <c r="C20" s="49">
        <v>24.5276</v>
      </c>
      <c r="D20" s="49">
        <v>19.958100000000002</v>
      </c>
      <c r="E20" s="37">
        <v>70</v>
      </c>
      <c r="F20" s="49">
        <v>17.059999999999999</v>
      </c>
      <c r="G20" s="6">
        <f>(G$3*(E20)^2)+(G$4*(E20)^1)+(G$5)</f>
        <v>17.12047619047619</v>
      </c>
      <c r="H20" s="28">
        <f>G20-G19</f>
        <v>3.9269047619047601</v>
      </c>
      <c r="I20" s="60">
        <f t="shared" si="0"/>
        <v>0.3540476190476145</v>
      </c>
    </row>
    <row r="21" spans="1:17" ht="15" customHeight="1" x14ac:dyDescent="0.25">
      <c r="A21" s="48">
        <v>22.28</v>
      </c>
      <c r="B21" s="48">
        <v>21.52</v>
      </c>
      <c r="C21" s="48">
        <v>28.564499999999999</v>
      </c>
      <c r="D21" s="48">
        <v>23.838799999999999</v>
      </c>
      <c r="E21" s="37">
        <v>80</v>
      </c>
      <c r="F21" s="48">
        <v>21.52</v>
      </c>
      <c r="G21" s="6">
        <f>(G$3*(E21)^2)+(G$4*(E21)^1)+(G$5)</f>
        <v>21.401428571428575</v>
      </c>
      <c r="H21" s="28">
        <f>G21-G20</f>
        <v>4.2809523809523853</v>
      </c>
      <c r="I21" s="60">
        <f t="shared" si="0"/>
        <v>0.35404761904762516</v>
      </c>
    </row>
    <row r="22" spans="1:17" ht="15" customHeight="1" x14ac:dyDescent="0.25">
      <c r="A22" s="48">
        <v>26.11</v>
      </c>
      <c r="B22" s="48">
        <v>26.14</v>
      </c>
      <c r="C22" s="48">
        <v>32.039200000000001</v>
      </c>
      <c r="D22" s="48">
        <v>27.288399999999999</v>
      </c>
      <c r="E22" s="37">
        <v>90</v>
      </c>
      <c r="F22" s="48">
        <v>26.14</v>
      </c>
      <c r="G22" s="6">
        <f>(G$3*(E22)^2)+(G$4*(E22)^1)+(G$5)</f>
        <v>26.036428571428573</v>
      </c>
      <c r="H22" s="28">
        <f>G22-G21</f>
        <v>4.634999999999998</v>
      </c>
      <c r="I22" s="60">
        <f t="shared" si="0"/>
        <v>0.35404761904761273</v>
      </c>
      <c r="L22" s="25" t="s">
        <v>21</v>
      </c>
      <c r="M22" s="25" t="s">
        <v>22</v>
      </c>
      <c r="N22" s="25"/>
    </row>
    <row r="23" spans="1:17" ht="15" customHeight="1" x14ac:dyDescent="0.25">
      <c r="A23" s="49">
        <v>30.15</v>
      </c>
      <c r="B23" s="49">
        <v>30.92</v>
      </c>
      <c r="C23" s="49">
        <v>35.462899999999998</v>
      </c>
      <c r="D23" s="49">
        <v>31.0459</v>
      </c>
      <c r="E23" s="52">
        <v>100</v>
      </c>
      <c r="F23" s="49">
        <v>30.92</v>
      </c>
      <c r="G23" s="50">
        <f>(G$3*(E23)^2)+(G$4*(E23)^1)+(G$5)</f>
        <v>31.025476190476191</v>
      </c>
      <c r="H23" s="51">
        <f>G23-G22</f>
        <v>4.9890476190476178</v>
      </c>
      <c r="I23" s="63">
        <f t="shared" si="0"/>
        <v>0.35404761904761983</v>
      </c>
      <c r="L23" s="24" t="s">
        <v>5</v>
      </c>
      <c r="M23" s="24" t="s">
        <v>5</v>
      </c>
      <c r="N23" s="67" t="s">
        <v>4</v>
      </c>
    </row>
    <row r="24" spans="1:17" ht="15" customHeight="1" x14ac:dyDescent="0.25">
      <c r="E24" s="37">
        <v>120</v>
      </c>
      <c r="F24" s="11"/>
      <c r="G24" s="64">
        <f>G23+H24</f>
        <v>36.722619047619041</v>
      </c>
      <c r="H24" s="41">
        <f>((H$3*(E24)^2)+(H$4*(E24)^1)+(H$5))</f>
        <v>5.6971428571428522</v>
      </c>
      <c r="I24" s="60">
        <f t="shared" si="0"/>
        <v>0.70809523809523434</v>
      </c>
    </row>
    <row r="25" spans="1:17" ht="15" customHeight="1" x14ac:dyDescent="0.25">
      <c r="E25" s="38">
        <v>140</v>
      </c>
      <c r="G25" s="64">
        <f>G24+H25</f>
        <v>43.127857142857124</v>
      </c>
      <c r="H25" s="41">
        <f>((H$3*(E25)^2)+(H$4*(E25)^1)+(H$5))</f>
        <v>6.4052380952380847</v>
      </c>
      <c r="I25" s="60">
        <f t="shared" si="0"/>
        <v>0.70809523809523256</v>
      </c>
    </row>
    <row r="26" spans="1:17" ht="15" customHeight="1" x14ac:dyDescent="0.25">
      <c r="E26" s="38">
        <v>160</v>
      </c>
      <c r="G26" s="64">
        <f>G25+H26</f>
        <v>50.24119047619044</v>
      </c>
      <c r="H26" s="41">
        <f>((H$3*(E26)^2)+(H$4*(E26)^1)+(H$5))</f>
        <v>7.1133333333333155</v>
      </c>
      <c r="I26" s="60">
        <f t="shared" si="0"/>
        <v>0.70809523809523078</v>
      </c>
    </row>
    <row r="27" spans="1:17" ht="15" customHeight="1" x14ac:dyDescent="0.25">
      <c r="E27" s="38">
        <v>180</v>
      </c>
      <c r="G27" s="64">
        <f>G26+H27</f>
        <v>58.062619047618988</v>
      </c>
      <c r="H27" s="41">
        <f>((H$3*(E27)^2)+(H$4*(E27)^1)+(H$5))</f>
        <v>7.8214285714285454</v>
      </c>
      <c r="I27" s="60">
        <f t="shared" si="0"/>
        <v>0.7080952380952299</v>
      </c>
      <c r="K27">
        <v>3531</v>
      </c>
      <c r="L27" s="42">
        <v>56.6</v>
      </c>
      <c r="M27" s="42">
        <v>71.400000000000006</v>
      </c>
      <c r="N27" s="66">
        <f>L27/M27</f>
        <v>0.79271708683473385</v>
      </c>
      <c r="Q27" s="9"/>
    </row>
    <row r="28" spans="1:17" ht="15" customHeight="1" x14ac:dyDescent="0.25">
      <c r="E28" s="38">
        <v>200</v>
      </c>
      <c r="G28" s="65">
        <f>G27+H28</f>
        <v>66.592142857142761</v>
      </c>
      <c r="H28" s="41">
        <f>((H$3*(E28)^2)+(H$4*(E28)^1)+(H$5))</f>
        <v>8.5295238095237735</v>
      </c>
      <c r="I28" s="60">
        <f t="shared" si="0"/>
        <v>0.70809523809522812</v>
      </c>
      <c r="K28">
        <v>3253</v>
      </c>
      <c r="L28" s="42">
        <v>66.599999999999994</v>
      </c>
      <c r="M28" s="42">
        <v>86.7</v>
      </c>
      <c r="N28" s="66">
        <f>L28/M28</f>
        <v>0.76816608996539781</v>
      </c>
    </row>
    <row r="29" spans="1:17" ht="15" customHeight="1" x14ac:dyDescent="0.25">
      <c r="E29" s="38">
        <v>220</v>
      </c>
      <c r="G29" s="64">
        <f>G28+H29</f>
        <v>75.829761904761767</v>
      </c>
      <c r="H29" s="41">
        <f>((H$3*(E29)^2)+(H$4*(E29)^1)+(H$5))</f>
        <v>9.237619047618999</v>
      </c>
      <c r="I29" s="60">
        <f t="shared" si="0"/>
        <v>0.70809523809522545</v>
      </c>
      <c r="K29">
        <v>3509</v>
      </c>
      <c r="L29" s="42">
        <v>51.3</v>
      </c>
      <c r="M29" s="42">
        <v>64.099999999999994</v>
      </c>
      <c r="N29" s="66">
        <f>L29/M29</f>
        <v>0.80031201248049921</v>
      </c>
    </row>
    <row r="30" spans="1:17" ht="15" customHeight="1" x14ac:dyDescent="0.25">
      <c r="E30" s="38">
        <v>240</v>
      </c>
      <c r="G30" s="64">
        <f>G29+H30</f>
        <v>85.775476190475985</v>
      </c>
      <c r="H30" s="41">
        <f>((H$3*(E30)^2)+(H$4*(E30)^1)+(H$5))</f>
        <v>9.9457142857142244</v>
      </c>
      <c r="I30" s="60">
        <f t="shared" si="0"/>
        <v>0.70809523809522545</v>
      </c>
    </row>
    <row r="31" spans="1:17" ht="15" customHeight="1" x14ac:dyDescent="0.25">
      <c r="E31" s="38">
        <v>260</v>
      </c>
      <c r="G31" s="64">
        <f>G30+H31</f>
        <v>96.429285714285427</v>
      </c>
      <c r="H31" s="41">
        <f>((H$3*(E31)^2)+(H$4*(E31)^1)+(H$5))</f>
        <v>10.653809523809445</v>
      </c>
      <c r="I31" s="60">
        <f t="shared" si="0"/>
        <v>0.70809523809522013</v>
      </c>
    </row>
    <row r="32" spans="1:17" ht="15" customHeight="1" x14ac:dyDescent="0.25">
      <c r="E32" s="38">
        <v>280</v>
      </c>
      <c r="G32" s="64">
        <f>G31+H32</f>
        <v>107.7911904761901</v>
      </c>
      <c r="H32" s="41">
        <f>((H$3*(E32)^2)+(H$4*(E32)^1)+(H$5))</f>
        <v>11.361904761904665</v>
      </c>
      <c r="I32" s="60">
        <f t="shared" si="0"/>
        <v>0.70809523809522013</v>
      </c>
      <c r="K32">
        <v>3531</v>
      </c>
      <c r="L32" s="42">
        <v>90.6</v>
      </c>
      <c r="M32" s="42">
        <v>110.6</v>
      </c>
      <c r="N32" s="66">
        <f>L32/M32</f>
        <v>0.81916817359855332</v>
      </c>
    </row>
    <row r="33" spans="5:14" ht="15" customHeight="1" x14ac:dyDescent="0.25">
      <c r="E33" s="38">
        <v>300</v>
      </c>
      <c r="G33" s="65">
        <f>G32+H33</f>
        <v>119.86119047618998</v>
      </c>
      <c r="H33" s="41">
        <f>((H$3*(E33)^2)+(H$4*(E33)^1)+(H$5))</f>
        <v>12.069999999999885</v>
      </c>
      <c r="I33" s="60">
        <f t="shared" si="0"/>
        <v>0.70809523809522013</v>
      </c>
      <c r="K33">
        <v>3253</v>
      </c>
      <c r="L33" s="42">
        <v>119.9</v>
      </c>
      <c r="M33" s="42">
        <v>151</v>
      </c>
      <c r="N33" s="66">
        <f>L33/M33</f>
        <v>0.79403973509933778</v>
      </c>
    </row>
    <row r="34" spans="5:14" ht="15" customHeight="1" x14ac:dyDescent="0.25">
      <c r="E34" s="38">
        <v>320</v>
      </c>
      <c r="G34" s="64">
        <f>G33+H34</f>
        <v>132.63928571428508</v>
      </c>
      <c r="H34" s="41">
        <f>((H$3*(E34)^2)+(H$4*(E34)^1)+(H$5))</f>
        <v>12.778095238095103</v>
      </c>
      <c r="I34" s="60">
        <f t="shared" si="0"/>
        <v>0.70809523809521835</v>
      </c>
      <c r="K34">
        <v>3509</v>
      </c>
      <c r="L34" s="42">
        <v>74.099999999999994</v>
      </c>
      <c r="M34" s="42">
        <v>93</v>
      </c>
      <c r="N34" s="66">
        <f>L34/M34</f>
        <v>0.79677419354838708</v>
      </c>
    </row>
    <row r="35" spans="5:14" ht="15" customHeight="1" x14ac:dyDescent="0.25">
      <c r="E35" s="38">
        <v>340</v>
      </c>
      <c r="G35" s="64">
        <f>G34+H35</f>
        <v>146.12547619047541</v>
      </c>
      <c r="H35" s="41">
        <f>((H$3*(E35)^2)+(H$4*(E35)^1)+(H$5))</f>
        <v>13.486190476190318</v>
      </c>
      <c r="I35" s="60">
        <f t="shared" si="0"/>
        <v>0.7080952380952148</v>
      </c>
    </row>
    <row r="36" spans="5:14" ht="15" customHeight="1" x14ac:dyDescent="0.25">
      <c r="E36" s="38">
        <v>360</v>
      </c>
      <c r="G36" s="64">
        <f>G35+H36</f>
        <v>160.31976190476095</v>
      </c>
      <c r="H36" s="41">
        <f>((H$3*(E36)^2)+(H$4*(E36)^1)+(H$5))</f>
        <v>14.194285714285533</v>
      </c>
      <c r="I36" s="60">
        <f t="shared" si="0"/>
        <v>0.7080952380952148</v>
      </c>
    </row>
    <row r="37" spans="5:14" ht="15" customHeight="1" x14ac:dyDescent="0.25">
      <c r="E37" s="38">
        <v>380</v>
      </c>
      <c r="G37" s="64">
        <f>G36+H37</f>
        <v>175.22214285714171</v>
      </c>
      <c r="H37" s="41">
        <f>((H$3*(E37)^2)+(H$4*(E37)^1)+(H$5))</f>
        <v>14.902380952380744</v>
      </c>
      <c r="I37" s="60">
        <f t="shared" si="0"/>
        <v>0.70809523809521124</v>
      </c>
      <c r="K37">
        <v>3531</v>
      </c>
      <c r="L37" s="42">
        <v>133.9</v>
      </c>
      <c r="M37" s="42">
        <v>152.19999999999999</v>
      </c>
      <c r="N37" s="66">
        <f>L37/M37</f>
        <v>0.87976346911957959</v>
      </c>
    </row>
    <row r="38" spans="5:14" ht="15" customHeight="1" x14ac:dyDescent="0.25">
      <c r="E38" s="38">
        <v>400</v>
      </c>
      <c r="G38" s="65">
        <f>G37+H38</f>
        <v>190.83261904761767</v>
      </c>
      <c r="H38" s="41">
        <f>((H$3*(E38)^2)+(H$4*(E38)^1)+(H$5))</f>
        <v>15.610476190475953</v>
      </c>
      <c r="I38" s="60">
        <f t="shared" si="0"/>
        <v>0.70809523809520947</v>
      </c>
      <c r="K38">
        <v>3253</v>
      </c>
      <c r="L38" s="42">
        <v>190.8</v>
      </c>
      <c r="M38" s="42">
        <v>222.1</v>
      </c>
      <c r="N38" s="66">
        <f>L38/M38</f>
        <v>0.8590724898694283</v>
      </c>
    </row>
    <row r="39" spans="5:14" ht="15" customHeight="1" x14ac:dyDescent="0.25">
      <c r="K39">
        <v>3509</v>
      </c>
      <c r="L39" s="42">
        <v>99.4</v>
      </c>
      <c r="M39" s="42">
        <v>121.5</v>
      </c>
      <c r="N39" s="66">
        <f>L39/M39</f>
        <v>0.81810699588477376</v>
      </c>
    </row>
    <row r="40" spans="5:14" ht="15" customHeight="1" x14ac:dyDescent="0.25"/>
    <row r="41" spans="5:14" ht="15" customHeight="1" x14ac:dyDescent="0.25"/>
    <row r="42" spans="5:14" ht="15" customHeight="1" x14ac:dyDescent="0.25"/>
    <row r="43" spans="5:14" ht="15" customHeight="1" x14ac:dyDescent="0.25"/>
    <row r="44" spans="5:14" ht="15" customHeight="1" x14ac:dyDescent="0.25"/>
    <row r="45" spans="5:14" ht="15" customHeight="1" x14ac:dyDescent="0.25"/>
    <row r="46" spans="5:14" ht="15" customHeight="1" x14ac:dyDescent="0.25"/>
    <row r="47" spans="5:14" ht="15" customHeight="1" x14ac:dyDescent="0.25"/>
    <row r="48" spans="5:14" ht="15" customHeight="1" x14ac:dyDescent="0.25"/>
    <row r="49" ht="15" customHeight="1" x14ac:dyDescent="0.25"/>
    <row r="50" ht="15" customHeight="1" x14ac:dyDescent="0.25"/>
  </sheetData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2:Q50"/>
  <sheetViews>
    <sheetView showGridLines="0" zoomScale="80" zoomScaleNormal="80" workbookViewId="0"/>
  </sheetViews>
  <sheetFormatPr defaultRowHeight="15" x14ac:dyDescent="0.25"/>
  <cols>
    <col min="1" max="29" width="9.28515625" customWidth="1"/>
  </cols>
  <sheetData>
    <row r="2" spans="1:10" x14ac:dyDescent="0.25">
      <c r="A2" t="s">
        <v>7</v>
      </c>
      <c r="G2" s="14" t="s">
        <v>3</v>
      </c>
      <c r="H2" s="14" t="s">
        <v>3</v>
      </c>
    </row>
    <row r="3" spans="1:10" ht="15.75" x14ac:dyDescent="0.25">
      <c r="A3" s="23" t="s">
        <v>11</v>
      </c>
      <c r="G3" s="12">
        <f>INDEX(LINEST(F$19:F$23,($E$19:$E$23)^{1,2}),1)</f>
        <v>-4.4071428571430533E-5</v>
      </c>
      <c r="H3" s="12">
        <f>INDEX(LINEST(H$19:H$23,($E$19:$E$23)^{1,2}),1)</f>
        <v>-2.5370550441969997E-18</v>
      </c>
      <c r="J3" s="78" t="s">
        <v>29</v>
      </c>
    </row>
    <row r="4" spans="1:10" x14ac:dyDescent="0.25">
      <c r="A4" s="23" t="s">
        <v>12</v>
      </c>
      <c r="G4" s="12">
        <f>INDEX(LINEST(F$19:F$23,($E$19:$E$23)^{1,2}),1,2)</f>
        <v>0.37356642857142885</v>
      </c>
      <c r="H4" s="12">
        <f>INDEX(LINEST(H$19:H$23,($E$19:$E$23)^{1,2}),1,2)</f>
        <v>-8.8142857142818707E-4</v>
      </c>
      <c r="J4" s="79" t="s">
        <v>30</v>
      </c>
    </row>
    <row r="5" spans="1:10" x14ac:dyDescent="0.25">
      <c r="G5" s="12">
        <f>INDEX(LINEST(F$19:F$23,($E$19:$E$23)^{1,2}),1,3)</f>
        <v>-5.8911428571428646</v>
      </c>
      <c r="H5" s="12">
        <f>INDEX(LINEST(H$19:H$23,($E$19:$E$23)^{1,2}),1,3)</f>
        <v>3.7400714285714147</v>
      </c>
    </row>
    <row r="6" spans="1:10" x14ac:dyDescent="0.25">
      <c r="E6" s="23" t="s">
        <v>20</v>
      </c>
      <c r="G6" s="12"/>
      <c r="H6" s="12"/>
    </row>
    <row r="7" spans="1:10" ht="15" customHeight="1" x14ac:dyDescent="0.25">
      <c r="A7" s="46">
        <v>3531</v>
      </c>
      <c r="B7" s="46">
        <v>3253</v>
      </c>
      <c r="C7" s="46">
        <v>1744</v>
      </c>
      <c r="E7" s="26"/>
      <c r="F7" s="46">
        <v>3509</v>
      </c>
      <c r="G7" s="57" t="s">
        <v>16</v>
      </c>
      <c r="H7" s="58" t="s">
        <v>19</v>
      </c>
    </row>
    <row r="8" spans="1:10" ht="15" customHeight="1" x14ac:dyDescent="0.25">
      <c r="A8" s="46" t="s">
        <v>5</v>
      </c>
      <c r="B8" s="46" t="s">
        <v>5</v>
      </c>
      <c r="C8" s="46" t="s">
        <v>5</v>
      </c>
      <c r="E8" s="34" t="s">
        <v>6</v>
      </c>
      <c r="F8" s="46" t="s">
        <v>5</v>
      </c>
      <c r="G8" s="35" t="s">
        <v>18</v>
      </c>
      <c r="H8" s="59" t="s">
        <v>9</v>
      </c>
    </row>
    <row r="9" spans="1:10" ht="15" customHeight="1" x14ac:dyDescent="0.25">
      <c r="A9" s="47">
        <v>0.15</v>
      </c>
      <c r="B9" s="47">
        <v>0.45</v>
      </c>
      <c r="C9" s="47">
        <v>0</v>
      </c>
      <c r="E9" s="37">
        <v>1</v>
      </c>
      <c r="F9" s="47">
        <v>6.1600000000000002E-2</v>
      </c>
      <c r="G9" s="16"/>
      <c r="H9" s="57" t="s">
        <v>16</v>
      </c>
    </row>
    <row r="10" spans="1:10" ht="15" customHeight="1" x14ac:dyDescent="0.25">
      <c r="A10" s="48">
        <v>0.15</v>
      </c>
      <c r="B10" s="48">
        <v>0.53</v>
      </c>
      <c r="C10" s="48">
        <v>0.35770000000000002</v>
      </c>
      <c r="E10" s="37">
        <v>2</v>
      </c>
      <c r="F10" s="48">
        <v>6.1600000000000002E-2</v>
      </c>
      <c r="G10" s="16"/>
      <c r="H10" s="35" t="s">
        <v>9</v>
      </c>
      <c r="I10" s="16"/>
    </row>
    <row r="11" spans="1:10" ht="15" customHeight="1" x14ac:dyDescent="0.25">
      <c r="A11" s="49">
        <v>0.31</v>
      </c>
      <c r="B11" s="49">
        <v>0.49</v>
      </c>
      <c r="C11" s="49">
        <v>1.022</v>
      </c>
      <c r="E11" s="37">
        <v>3</v>
      </c>
      <c r="F11" s="49">
        <v>6.1600000000000002E-2</v>
      </c>
      <c r="G11" s="16"/>
      <c r="H11" s="16"/>
      <c r="I11" s="16"/>
    </row>
    <row r="12" spans="1:10" ht="15" customHeight="1" x14ac:dyDescent="0.25">
      <c r="A12" s="48">
        <v>0.15</v>
      </c>
      <c r="B12" s="48">
        <v>0.49</v>
      </c>
      <c r="C12" s="48">
        <v>1.0730999999999999</v>
      </c>
      <c r="E12" s="37">
        <v>4</v>
      </c>
      <c r="F12" s="48">
        <v>0.18479999999999999</v>
      </c>
      <c r="G12" s="16"/>
      <c r="H12" s="16"/>
    </row>
    <row r="13" spans="1:10" ht="15" customHeight="1" x14ac:dyDescent="0.25">
      <c r="A13" s="48">
        <v>0.15</v>
      </c>
      <c r="B13" s="48">
        <v>0.65</v>
      </c>
      <c r="C13" s="48">
        <v>1.7885</v>
      </c>
      <c r="E13" s="37">
        <v>5</v>
      </c>
      <c r="F13" s="48">
        <v>0.36959999999999998</v>
      </c>
      <c r="H13" s="16"/>
    </row>
    <row r="14" spans="1:10" ht="15" customHeight="1" x14ac:dyDescent="0.25">
      <c r="A14" s="49">
        <v>0.87</v>
      </c>
      <c r="B14" s="49">
        <v>0.82</v>
      </c>
      <c r="C14" s="49">
        <v>2.9638</v>
      </c>
      <c r="E14" s="37">
        <v>10</v>
      </c>
      <c r="F14" s="49">
        <v>0.98560000000000003</v>
      </c>
      <c r="G14" s="27"/>
      <c r="H14" s="27"/>
    </row>
    <row r="15" spans="1:10" ht="15" customHeight="1" x14ac:dyDescent="0.25">
      <c r="A15" s="48">
        <v>2.86</v>
      </c>
      <c r="B15" s="48">
        <v>1.96</v>
      </c>
      <c r="C15" s="48">
        <v>6.2851999999999997</v>
      </c>
      <c r="E15" s="37">
        <v>20</v>
      </c>
      <c r="F15" s="48">
        <v>2.8336000000000001</v>
      </c>
      <c r="G15" s="27"/>
      <c r="H15" s="27"/>
      <c r="I15" s="16"/>
    </row>
    <row r="16" spans="1:10" ht="15" customHeight="1" x14ac:dyDescent="0.25">
      <c r="A16" s="48">
        <v>5.1100000000000003</v>
      </c>
      <c r="B16" s="48">
        <v>4.01</v>
      </c>
      <c r="C16" s="48">
        <v>9.5556000000000001</v>
      </c>
      <c r="E16" s="37">
        <v>30</v>
      </c>
      <c r="F16" s="48">
        <v>6.0366999999999997</v>
      </c>
      <c r="G16" s="6">
        <f>(G$3*(E16)^2)+(G$4*(E16)^1)+(G$5)</f>
        <v>5.2761857142857123</v>
      </c>
      <c r="H16" s="6"/>
      <c r="I16" s="16"/>
    </row>
    <row r="17" spans="1:17" ht="15" customHeight="1" x14ac:dyDescent="0.25">
      <c r="A17" s="48">
        <v>8.1199999999999992</v>
      </c>
      <c r="B17" s="48">
        <v>6.54</v>
      </c>
      <c r="C17" s="48">
        <v>12.877000000000001</v>
      </c>
      <c r="E17" s="37">
        <v>40</v>
      </c>
      <c r="F17" s="48">
        <v>9.4863</v>
      </c>
      <c r="G17" s="6">
        <f>(G$3*(E17)^2)+(G$4*(E17)^1)+(G$5)</f>
        <v>8.9810000000000016</v>
      </c>
      <c r="H17" s="28">
        <f>G17-G16</f>
        <v>3.7048142857142894</v>
      </c>
      <c r="I17" s="62" t="s">
        <v>8</v>
      </c>
    </row>
    <row r="18" spans="1:17" ht="15" customHeight="1" x14ac:dyDescent="0.25">
      <c r="A18" s="48">
        <v>11.34</v>
      </c>
      <c r="B18" s="48">
        <v>9.41</v>
      </c>
      <c r="C18" s="48">
        <v>17.015999999999998</v>
      </c>
      <c r="E18" s="37">
        <v>50</v>
      </c>
      <c r="F18" s="48">
        <v>12.8742</v>
      </c>
      <c r="G18" s="6">
        <f>(G$3*(E18)^2)+(G$4*(E18)^1)+(G$5)</f>
        <v>12.677000000000003</v>
      </c>
      <c r="H18" s="28">
        <f>G18-G17</f>
        <v>3.6960000000000015</v>
      </c>
      <c r="I18" s="60">
        <f>H18-H17</f>
        <v>-8.8142857142878839E-3</v>
      </c>
    </row>
    <row r="19" spans="1:17" ht="15" customHeight="1" x14ac:dyDescent="0.25">
      <c r="A19" s="48">
        <v>14.61</v>
      </c>
      <c r="B19" s="48">
        <v>13.21</v>
      </c>
      <c r="C19" s="48">
        <v>20.7974</v>
      </c>
      <c r="E19" s="37">
        <v>60</v>
      </c>
      <c r="F19" s="48">
        <v>16.385300000000001</v>
      </c>
      <c r="G19" s="6">
        <f>(G$3*(E19)^2)+(G$4*(E19)^1)+(G$5)</f>
        <v>16.364185714285718</v>
      </c>
      <c r="H19" s="28">
        <f>G19-G18</f>
        <v>3.6871857142857145</v>
      </c>
      <c r="I19" s="60">
        <f t="shared" ref="I19:I38" si="0">H19-H18</f>
        <v>-8.8142857142869957E-3</v>
      </c>
    </row>
    <row r="20" spans="1:17" ht="15" customHeight="1" x14ac:dyDescent="0.25">
      <c r="A20" s="49">
        <v>18.34</v>
      </c>
      <c r="B20" s="49">
        <v>17.059999999999999</v>
      </c>
      <c r="C20" s="49">
        <v>24.5276</v>
      </c>
      <c r="E20" s="37">
        <v>70</v>
      </c>
      <c r="F20" s="49">
        <v>19.958100000000002</v>
      </c>
      <c r="G20" s="6">
        <f>(G$3*(E20)^2)+(G$4*(E20)^1)+(G$5)</f>
        <v>20.042557142857145</v>
      </c>
      <c r="H20" s="28">
        <f>G20-G19</f>
        <v>3.6783714285714275</v>
      </c>
      <c r="I20" s="60">
        <f t="shared" si="0"/>
        <v>-8.8142857142869957E-3</v>
      </c>
    </row>
    <row r="21" spans="1:17" ht="15" customHeight="1" x14ac:dyDescent="0.25">
      <c r="A21" s="48">
        <v>22.28</v>
      </c>
      <c r="B21" s="48">
        <v>21.52</v>
      </c>
      <c r="C21" s="48">
        <v>28.564499999999999</v>
      </c>
      <c r="E21" s="37">
        <v>80</v>
      </c>
      <c r="F21" s="48">
        <v>23.838799999999999</v>
      </c>
      <c r="G21" s="6">
        <f>(G$3*(E21)^2)+(G$4*(E21)^1)+(G$5)</f>
        <v>23.712114285714289</v>
      </c>
      <c r="H21" s="28">
        <f>G21-G20</f>
        <v>3.6695571428571441</v>
      </c>
      <c r="I21" s="60">
        <f t="shared" si="0"/>
        <v>-8.814285714283443E-3</v>
      </c>
    </row>
    <row r="22" spans="1:17" ht="15" customHeight="1" x14ac:dyDescent="0.25">
      <c r="A22" s="48">
        <v>26.11</v>
      </c>
      <c r="B22" s="48">
        <v>26.14</v>
      </c>
      <c r="C22" s="48">
        <v>32.039200000000001</v>
      </c>
      <c r="E22" s="37">
        <v>90</v>
      </c>
      <c r="F22" s="48">
        <v>27.288399999999999</v>
      </c>
      <c r="G22" s="6">
        <f>(G$3*(E22)^2)+(G$4*(E22)^1)+(G$5)</f>
        <v>27.372857142857146</v>
      </c>
      <c r="H22" s="28">
        <f>G22-G21</f>
        <v>3.6607428571428571</v>
      </c>
      <c r="I22" s="60">
        <f t="shared" si="0"/>
        <v>-8.8142857142869957E-3</v>
      </c>
      <c r="L22" s="25" t="s">
        <v>21</v>
      </c>
      <c r="M22" s="25" t="s">
        <v>22</v>
      </c>
      <c r="N22" s="25"/>
    </row>
    <row r="23" spans="1:17" ht="15" customHeight="1" x14ac:dyDescent="0.25">
      <c r="A23" s="49">
        <v>30.15</v>
      </c>
      <c r="B23" s="49">
        <v>30.92</v>
      </c>
      <c r="C23" s="49">
        <v>35.462899999999998</v>
      </c>
      <c r="E23" s="52">
        <v>100</v>
      </c>
      <c r="F23" s="49">
        <v>31.0459</v>
      </c>
      <c r="G23" s="50">
        <f>(G$3*(E23)^2)+(G$4*(E23)^1)+(G$5)</f>
        <v>31.024785714285716</v>
      </c>
      <c r="H23" s="51">
        <f>G23-G22</f>
        <v>3.6519285714285701</v>
      </c>
      <c r="I23" s="63">
        <f t="shared" si="0"/>
        <v>-8.8142857142869957E-3</v>
      </c>
      <c r="L23" s="24" t="s">
        <v>5</v>
      </c>
      <c r="M23" s="24" t="s">
        <v>5</v>
      </c>
      <c r="N23" s="67" t="s">
        <v>4</v>
      </c>
    </row>
    <row r="24" spans="1:17" ht="15" customHeight="1" x14ac:dyDescent="0.25">
      <c r="E24" s="37">
        <v>120</v>
      </c>
      <c r="F24" s="11"/>
      <c r="G24" s="64">
        <f>G23+H24</f>
        <v>34.659085714285709</v>
      </c>
      <c r="H24" s="41">
        <f>((H$3*(E24)^2)+(H$4*(E24)^1)+(H$5))</f>
        <v>3.6342999999999956</v>
      </c>
      <c r="I24" s="60">
        <f t="shared" si="0"/>
        <v>-1.7628571428574435E-2</v>
      </c>
    </row>
    <row r="25" spans="1:17" ht="15" customHeight="1" x14ac:dyDescent="0.25">
      <c r="E25" s="38">
        <v>140</v>
      </c>
      <c r="G25" s="64">
        <f>G24+H25</f>
        <v>38.275757142857131</v>
      </c>
      <c r="H25" s="41">
        <f>((H$3*(E25)^2)+(H$4*(E25)^1)+(H$5))</f>
        <v>3.616671428571419</v>
      </c>
      <c r="I25" s="60">
        <f t="shared" si="0"/>
        <v>-1.7628571428576656E-2</v>
      </c>
    </row>
    <row r="26" spans="1:17" ht="15" customHeight="1" x14ac:dyDescent="0.25">
      <c r="E26" s="38">
        <v>160</v>
      </c>
      <c r="G26" s="64">
        <f>G25+H26</f>
        <v>41.874799999999972</v>
      </c>
      <c r="H26" s="41">
        <f>((H$3*(E26)^2)+(H$4*(E26)^1)+(H$5))</f>
        <v>3.5990428571428397</v>
      </c>
      <c r="I26" s="60">
        <f t="shared" si="0"/>
        <v>-1.762857142857932E-2</v>
      </c>
    </row>
    <row r="27" spans="1:17" ht="15" customHeight="1" x14ac:dyDescent="0.25">
      <c r="E27" s="38">
        <v>180</v>
      </c>
      <c r="G27" s="64">
        <f>G26+H27</f>
        <v>45.456214285714232</v>
      </c>
      <c r="H27" s="41">
        <f>((H$3*(E27)^2)+(H$4*(E27)^1)+(H$5))</f>
        <v>3.581414285714259</v>
      </c>
      <c r="I27" s="60">
        <f t="shared" si="0"/>
        <v>-1.7628571428580653E-2</v>
      </c>
      <c r="K27">
        <v>3531</v>
      </c>
      <c r="L27" s="42">
        <v>56.6</v>
      </c>
      <c r="M27" s="42">
        <v>71.400000000000006</v>
      </c>
      <c r="N27" s="66">
        <f>L27/M27</f>
        <v>0.79271708683473385</v>
      </c>
      <c r="Q27" s="9"/>
    </row>
    <row r="28" spans="1:17" ht="15" customHeight="1" x14ac:dyDescent="0.25">
      <c r="E28" s="38">
        <v>200</v>
      </c>
      <c r="G28" s="65">
        <f>G27+H28</f>
        <v>49.019999999999911</v>
      </c>
      <c r="H28" s="41">
        <f>((H$3*(E28)^2)+(H$4*(E28)^1)+(H$5))</f>
        <v>3.5637857142856757</v>
      </c>
      <c r="I28" s="60">
        <f t="shared" si="0"/>
        <v>-1.7628571428583317E-2</v>
      </c>
      <c r="K28">
        <v>3253</v>
      </c>
      <c r="L28" s="42">
        <v>66.599999999999994</v>
      </c>
      <c r="M28" s="42">
        <v>86.7</v>
      </c>
      <c r="N28" s="66">
        <f>L28/M28</f>
        <v>0.76816608996539781</v>
      </c>
    </row>
    <row r="29" spans="1:17" ht="15" customHeight="1" x14ac:dyDescent="0.25">
      <c r="E29" s="38">
        <v>220</v>
      </c>
      <c r="G29" s="64">
        <f>G28+H29</f>
        <v>52.566157142857001</v>
      </c>
      <c r="H29" s="41">
        <f>((H$3*(E29)^2)+(H$4*(E29)^1)+(H$5))</f>
        <v>3.5461571428570906</v>
      </c>
      <c r="I29" s="60">
        <f t="shared" si="0"/>
        <v>-1.7628571428585094E-2</v>
      </c>
    </row>
    <row r="30" spans="1:17" ht="15" customHeight="1" x14ac:dyDescent="0.25">
      <c r="E30" s="38">
        <v>240</v>
      </c>
      <c r="G30" s="64">
        <f>G29+H30</f>
        <v>56.094685714285504</v>
      </c>
      <c r="H30" s="41">
        <f>((H$3*(E30)^2)+(H$4*(E30)^1)+(H$5))</f>
        <v>3.5285285714285037</v>
      </c>
      <c r="I30" s="60">
        <f t="shared" si="0"/>
        <v>-1.762857142858687E-2</v>
      </c>
    </row>
    <row r="31" spans="1:17" ht="15" customHeight="1" x14ac:dyDescent="0.25">
      <c r="E31" s="38">
        <v>260</v>
      </c>
      <c r="G31" s="64">
        <f>G30+H31</f>
        <v>59.605585714285418</v>
      </c>
      <c r="H31" s="41">
        <f>((H$3*(E31)^2)+(H$4*(E31)^1)+(H$5))</f>
        <v>3.5108999999999146</v>
      </c>
      <c r="I31" s="60">
        <f t="shared" si="0"/>
        <v>-1.762857142858909E-2</v>
      </c>
    </row>
    <row r="32" spans="1:17" ht="15" customHeight="1" x14ac:dyDescent="0.25">
      <c r="E32" s="38">
        <v>280</v>
      </c>
      <c r="G32" s="64">
        <f>G31+H32</f>
        <v>63.098857142856744</v>
      </c>
      <c r="H32" s="41">
        <f>((H$3*(E32)^2)+(H$4*(E32)^1)+(H$5))</f>
        <v>3.4932714285713233</v>
      </c>
      <c r="I32" s="60">
        <f t="shared" si="0"/>
        <v>-1.7628571428591311E-2</v>
      </c>
      <c r="K32">
        <v>3531</v>
      </c>
      <c r="L32" s="42">
        <v>90.6</v>
      </c>
      <c r="M32" s="42">
        <v>110.6</v>
      </c>
      <c r="N32" s="66">
        <f>L32/M32</f>
        <v>0.81916817359855332</v>
      </c>
    </row>
    <row r="33" spans="5:14" ht="15" customHeight="1" x14ac:dyDescent="0.25">
      <c r="E33" s="38">
        <v>300</v>
      </c>
      <c r="G33" s="65">
        <f>G32+H33</f>
        <v>66.574499999999475</v>
      </c>
      <c r="H33" s="41">
        <f>((H$3*(E33)^2)+(H$4*(E33)^1)+(H$5))</f>
        <v>3.4756428571427302</v>
      </c>
      <c r="I33" s="60">
        <f t="shared" si="0"/>
        <v>-1.7628571428593087E-2</v>
      </c>
      <c r="K33">
        <v>3253</v>
      </c>
      <c r="L33" s="42">
        <v>119.9</v>
      </c>
      <c r="M33" s="42">
        <v>151</v>
      </c>
      <c r="N33" s="66">
        <f>L33/M33</f>
        <v>0.79403973509933778</v>
      </c>
    </row>
    <row r="34" spans="5:14" ht="15" customHeight="1" x14ac:dyDescent="0.25">
      <c r="E34" s="38">
        <v>320</v>
      </c>
      <c r="G34" s="64">
        <f>G33+H34</f>
        <v>70.032514285713603</v>
      </c>
      <c r="H34" s="41">
        <f>((H$3*(E34)^2)+(H$4*(E34)^1)+(H$5))</f>
        <v>3.4580142857141349</v>
      </c>
      <c r="I34" s="60">
        <f t="shared" si="0"/>
        <v>-1.7628571428595308E-2</v>
      </c>
    </row>
    <row r="35" spans="5:14" ht="15" customHeight="1" x14ac:dyDescent="0.25">
      <c r="E35" s="38">
        <v>340</v>
      </c>
      <c r="G35" s="64">
        <f>G34+H35</f>
        <v>73.472899999999143</v>
      </c>
      <c r="H35" s="41">
        <f>((H$3*(E35)^2)+(H$4*(E35)^1)+(H$5))</f>
        <v>3.4403857142855379</v>
      </c>
      <c r="I35" s="60">
        <f t="shared" si="0"/>
        <v>-1.7628571428597084E-2</v>
      </c>
    </row>
    <row r="36" spans="5:14" ht="15" customHeight="1" x14ac:dyDescent="0.25">
      <c r="E36" s="38">
        <v>360</v>
      </c>
      <c r="G36" s="64">
        <f>G35+H36</f>
        <v>76.895657142856081</v>
      </c>
      <c r="H36" s="41">
        <f>((H$3*(E36)^2)+(H$4*(E36)^1)+(H$5))</f>
        <v>3.4227571428569386</v>
      </c>
      <c r="I36" s="60">
        <f t="shared" si="0"/>
        <v>-1.7628571428599304E-2</v>
      </c>
    </row>
    <row r="37" spans="5:14" ht="15" customHeight="1" x14ac:dyDescent="0.25">
      <c r="E37" s="38">
        <v>380</v>
      </c>
      <c r="G37" s="64">
        <f>G36+H37</f>
        <v>80.300785714284416</v>
      </c>
      <c r="H37" s="41">
        <f>((H$3*(E37)^2)+(H$4*(E37)^1)+(H$5))</f>
        <v>3.405128571428337</v>
      </c>
      <c r="I37" s="60">
        <f t="shared" si="0"/>
        <v>-1.7628571428601525E-2</v>
      </c>
      <c r="K37">
        <v>3531</v>
      </c>
      <c r="L37" s="42">
        <v>133.9</v>
      </c>
      <c r="M37" s="42">
        <v>152.19999999999999</v>
      </c>
      <c r="N37" s="66">
        <f>L37/M37</f>
        <v>0.87976346911957959</v>
      </c>
    </row>
    <row r="38" spans="5:14" ht="15" customHeight="1" x14ac:dyDescent="0.25">
      <c r="E38" s="38">
        <v>400</v>
      </c>
      <c r="G38" s="65">
        <f>G37+H38</f>
        <v>83.688285714284149</v>
      </c>
      <c r="H38" s="41">
        <f>((H$3*(E38)^2)+(H$4*(E38)^1)+(H$5))</f>
        <v>3.3874999999997337</v>
      </c>
      <c r="I38" s="60">
        <f t="shared" si="0"/>
        <v>-1.7628571428603301E-2</v>
      </c>
      <c r="K38">
        <v>3253</v>
      </c>
      <c r="L38" s="42">
        <v>190.8</v>
      </c>
      <c r="M38" s="42">
        <v>222.1</v>
      </c>
      <c r="N38" s="66">
        <f>L38/M38</f>
        <v>0.8590724898694283</v>
      </c>
    </row>
    <row r="39" spans="5:14" ht="15" customHeight="1" x14ac:dyDescent="0.25"/>
    <row r="40" spans="5:14" ht="15" customHeight="1" x14ac:dyDescent="0.25"/>
    <row r="41" spans="5:14" ht="15" customHeight="1" x14ac:dyDescent="0.25"/>
    <row r="42" spans="5:14" ht="15" customHeight="1" x14ac:dyDescent="0.25"/>
    <row r="43" spans="5:14" ht="15" customHeight="1" x14ac:dyDescent="0.25"/>
    <row r="44" spans="5:14" ht="15" customHeight="1" x14ac:dyDescent="0.25"/>
    <row r="45" spans="5:14" ht="15" customHeight="1" x14ac:dyDescent="0.25"/>
    <row r="46" spans="5:14" ht="15" customHeight="1" x14ac:dyDescent="0.25"/>
    <row r="47" spans="5:14" ht="15" customHeight="1" x14ac:dyDescent="0.25"/>
    <row r="48" spans="5:14" ht="15" customHeight="1" x14ac:dyDescent="0.25"/>
    <row r="49" ht="15" customHeight="1" x14ac:dyDescent="0.25"/>
    <row r="50" ht="15" customHeight="1" x14ac:dyDescent="0.25"/>
  </sheetData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23"/>
  <dimension ref="A3:P58"/>
  <sheetViews>
    <sheetView showGridLines="0" zoomScale="90" zoomScaleNormal="90" workbookViewId="0"/>
  </sheetViews>
  <sheetFormatPr defaultRowHeight="15" x14ac:dyDescent="0.25"/>
  <cols>
    <col min="1" max="7" width="6.7109375" customWidth="1"/>
    <col min="8" max="11" width="7.28515625" customWidth="1"/>
    <col min="12" max="15" width="6.7109375" customWidth="1"/>
    <col min="16" max="21" width="9.28515625" customWidth="1"/>
  </cols>
  <sheetData>
    <row r="3" spans="1:15" x14ac:dyDescent="0.25">
      <c r="B3" s="14" t="s">
        <v>3</v>
      </c>
      <c r="C3" s="14" t="s">
        <v>2</v>
      </c>
      <c r="D3" s="14" t="s">
        <v>1</v>
      </c>
      <c r="E3" s="14" t="s">
        <v>0</v>
      </c>
    </row>
    <row r="4" spans="1:15" x14ac:dyDescent="0.25">
      <c r="B4" s="12">
        <f>INDEX(LINEST(B$12:B$18,($A$12:$A$18)^{1,2}),1)</f>
        <v>8.7142857142856792E-4</v>
      </c>
      <c r="C4" s="12">
        <f>INDEX(LINEST(C$12:C$18,($A$12:$A$18)^{1,2}),1)</f>
        <v>1.770238095238096E-3</v>
      </c>
      <c r="D4" s="12">
        <f>INDEX(LINEST(D$12:D$18,($A$12:$A$18)^{1,2}),1)</f>
        <v>-5.3571428571428661E-4</v>
      </c>
      <c r="E4" s="12">
        <f>INDEX(LINEST(E$12:E$18,($A$12:$A$18)^{1,2}),1)</f>
        <v>3.1666666666666394E-4</v>
      </c>
    </row>
    <row r="5" spans="1:15" x14ac:dyDescent="0.25">
      <c r="B5" s="12">
        <f>INDEX(LINEST(B$12:B$18,($A$12:$A$18)^{1,2}),1,2)</f>
        <v>0.24692857142857189</v>
      </c>
      <c r="C5" s="12">
        <f>INDEX(LINEST(C$12:C$18,($A$12:$A$18)^{1,2}),1,2)</f>
        <v>0.16255952380952376</v>
      </c>
      <c r="D5" s="12">
        <f>INDEX(LINEST(D$12:D$18,($A$12:$A$18)^{1,2}),1,2)</f>
        <v>0.45192857142857151</v>
      </c>
      <c r="E5" s="12">
        <f>INDEX(LINEST(E$12:E$18,($A$12:$A$18)^{1,2}),1,2)</f>
        <v>0.32188095238095271</v>
      </c>
    </row>
    <row r="6" spans="1:15" ht="15" customHeight="1" x14ac:dyDescent="0.25">
      <c r="B6" s="12">
        <f>INDEX(LINEST(B$12:B$18,($A$12:$A$18)^{1,2}),1,3)</f>
        <v>-3.1964285714285863</v>
      </c>
      <c r="C6" s="12">
        <f>INDEX(LINEST(C$12:C$18,($A$12:$A$18)^{1,2}),1,3)</f>
        <v>-2.9328571428571433</v>
      </c>
      <c r="D6" s="12">
        <f>INDEX(LINEST(D$12:D$18,($A$12:$A$18)^{1,2}),1,3)</f>
        <v>-4.3257142857142838</v>
      </c>
      <c r="E6" s="12">
        <f>INDEX(LINEST(E$12:E$18,($A$12:$A$18)^{1,2}),1,3)</f>
        <v>-3.3642857142857263</v>
      </c>
    </row>
    <row r="7" spans="1:15" ht="15" customHeight="1" x14ac:dyDescent="0.25">
      <c r="B7" t="s">
        <v>5</v>
      </c>
    </row>
    <row r="8" spans="1:15" ht="15" customHeight="1" x14ac:dyDescent="0.25">
      <c r="A8" s="2"/>
      <c r="B8" s="2">
        <v>3531</v>
      </c>
      <c r="C8" s="2">
        <v>3253</v>
      </c>
      <c r="D8" s="2">
        <v>1744</v>
      </c>
      <c r="E8" s="2">
        <v>3388</v>
      </c>
      <c r="G8" s="2"/>
      <c r="H8" s="22">
        <v>3531</v>
      </c>
      <c r="I8" s="22">
        <v>3253</v>
      </c>
      <c r="J8" s="22">
        <v>1744</v>
      </c>
      <c r="K8" s="22">
        <v>3388</v>
      </c>
      <c r="L8" s="21" t="s">
        <v>4</v>
      </c>
      <c r="M8" s="21" t="s">
        <v>4</v>
      </c>
      <c r="N8" s="21" t="s">
        <v>4</v>
      </c>
      <c r="O8" s="21" t="s">
        <v>4</v>
      </c>
    </row>
    <row r="9" spans="1:15" ht="15" customHeight="1" x14ac:dyDescent="0.25">
      <c r="A9" s="13">
        <v>10</v>
      </c>
      <c r="B9" s="19">
        <v>0.87</v>
      </c>
      <c r="C9" s="19">
        <v>0.82</v>
      </c>
      <c r="D9" s="19">
        <v>2.96</v>
      </c>
      <c r="E9" s="19">
        <v>0.99</v>
      </c>
      <c r="G9" s="13">
        <v>10</v>
      </c>
      <c r="H9" s="20">
        <f t="shared" ref="H9:H18" si="0">(B$4*($G9)^2)+(B$5*($G9)^1)+(B$6)</f>
        <v>-0.64000000000001078</v>
      </c>
      <c r="I9" s="20">
        <f t="shared" ref="I9:I18" si="1">(C$4*($G9)^2)+(C$5*($G9)^1)+(C$6)</f>
        <v>-1.1302380952380959</v>
      </c>
      <c r="J9" s="20">
        <f t="shared" ref="J9:J18" si="2">(D$4*($G9)^2)+(D$5*($G9)^1)+(D$6)</f>
        <v>0.14000000000000234</v>
      </c>
      <c r="K9" s="20">
        <f t="shared" ref="K9:K18" si="3">(E$4*($G9)^2)+(E$5*($G9)^1)+(E$6)</f>
        <v>-0.11380952380953291</v>
      </c>
      <c r="L9" s="17">
        <f t="shared" ref="L9:L18" si="4">H9/B9</f>
        <v>-0.7356321839080584</v>
      </c>
      <c r="M9" s="17">
        <f t="shared" ref="M9:M18" si="5">I9/C9</f>
        <v>-1.3783391405342633</v>
      </c>
      <c r="N9" s="17">
        <f t="shared" ref="N9:N18" si="6">J9/D9</f>
        <v>4.7297297297298091E-2</v>
      </c>
      <c r="O9" s="17">
        <f t="shared" ref="O9:O18" si="7">K9/E9</f>
        <v>-0.11495911495912416</v>
      </c>
    </row>
    <row r="10" spans="1:15" ht="15" customHeight="1" x14ac:dyDescent="0.25">
      <c r="A10" s="13">
        <v>20</v>
      </c>
      <c r="B10" s="19">
        <v>2.86</v>
      </c>
      <c r="C10" s="19">
        <v>1.96</v>
      </c>
      <c r="D10" s="19">
        <v>6.29</v>
      </c>
      <c r="E10" s="19">
        <v>3.45</v>
      </c>
      <c r="G10" s="13">
        <v>20</v>
      </c>
      <c r="H10" s="20">
        <f t="shared" si="0"/>
        <v>2.0907142857142782</v>
      </c>
      <c r="I10" s="20">
        <f t="shared" si="1"/>
        <v>1.0264285714285704</v>
      </c>
      <c r="J10" s="20">
        <f t="shared" si="2"/>
        <v>4.4985714285714309</v>
      </c>
      <c r="K10" s="20">
        <f t="shared" si="3"/>
        <v>3.1999999999999931</v>
      </c>
      <c r="L10" s="17">
        <f t="shared" si="4"/>
        <v>0.73101898101897844</v>
      </c>
      <c r="M10" s="17">
        <f t="shared" si="5"/>
        <v>0.52368804664722979</v>
      </c>
      <c r="N10" s="17">
        <f t="shared" si="6"/>
        <v>0.71519418578242144</v>
      </c>
      <c r="O10" s="17">
        <f t="shared" si="7"/>
        <v>0.92753623188405587</v>
      </c>
    </row>
    <row r="11" spans="1:15" ht="15" customHeight="1" x14ac:dyDescent="0.25">
      <c r="A11" s="13">
        <v>30</v>
      </c>
      <c r="B11" s="19">
        <v>5.1100000000000003</v>
      </c>
      <c r="C11" s="19">
        <v>4.01</v>
      </c>
      <c r="D11" s="19">
        <v>9.56</v>
      </c>
      <c r="E11" s="19">
        <v>6.47</v>
      </c>
      <c r="G11" s="13">
        <v>30</v>
      </c>
      <c r="H11" s="18">
        <f t="shared" si="0"/>
        <v>4.9957142857142811</v>
      </c>
      <c r="I11" s="18">
        <f t="shared" si="1"/>
        <v>3.5371428571428565</v>
      </c>
      <c r="J11" s="18">
        <f t="shared" si="2"/>
        <v>8.7500000000000036</v>
      </c>
      <c r="K11" s="18">
        <f t="shared" si="3"/>
        <v>6.577142857142853</v>
      </c>
      <c r="L11" s="17">
        <f t="shared" si="4"/>
        <v>0.9776348895722663</v>
      </c>
      <c r="M11" s="17">
        <f t="shared" si="5"/>
        <v>0.88208051300320611</v>
      </c>
      <c r="N11" s="17">
        <f t="shared" si="6"/>
        <v>0.915271966527197</v>
      </c>
      <c r="O11" s="17">
        <f t="shared" si="7"/>
        <v>1.016559947008169</v>
      </c>
    </row>
    <row r="12" spans="1:15" ht="15" customHeight="1" x14ac:dyDescent="0.25">
      <c r="A12" s="2">
        <v>40</v>
      </c>
      <c r="B12" s="16">
        <v>8.1199999999999992</v>
      </c>
      <c r="C12" s="16">
        <v>6.54</v>
      </c>
      <c r="D12" s="16">
        <v>12.88</v>
      </c>
      <c r="E12" s="16">
        <v>9.98</v>
      </c>
      <c r="G12" s="2">
        <v>40</v>
      </c>
      <c r="H12" s="6">
        <f t="shared" si="0"/>
        <v>8.0749999999999957</v>
      </c>
      <c r="I12" s="6">
        <f t="shared" si="1"/>
        <v>6.4019047619047615</v>
      </c>
      <c r="J12" s="6">
        <f t="shared" si="2"/>
        <v>12.894285714285719</v>
      </c>
      <c r="K12" s="6">
        <f t="shared" si="3"/>
        <v>10.017619047619045</v>
      </c>
      <c r="L12" s="7">
        <f t="shared" si="4"/>
        <v>0.99445812807881728</v>
      </c>
      <c r="M12" s="7">
        <f t="shared" si="5"/>
        <v>0.9788845201689238</v>
      </c>
      <c r="N12" s="7">
        <f t="shared" si="6"/>
        <v>1.0011091393078972</v>
      </c>
      <c r="O12" s="7">
        <f t="shared" si="7"/>
        <v>1.0037694436492028</v>
      </c>
    </row>
    <row r="13" spans="1:15" ht="15" customHeight="1" x14ac:dyDescent="0.25">
      <c r="A13" s="2">
        <v>50</v>
      </c>
      <c r="B13" s="16">
        <v>11.34</v>
      </c>
      <c r="C13" s="16">
        <v>9.41</v>
      </c>
      <c r="D13" s="16">
        <v>17.02</v>
      </c>
      <c r="E13" s="16">
        <v>13.49</v>
      </c>
      <c r="G13" s="2">
        <v>50</v>
      </c>
      <c r="H13" s="6">
        <f t="shared" si="0"/>
        <v>11.328571428571429</v>
      </c>
      <c r="I13" s="6">
        <f t="shared" si="1"/>
        <v>9.6207142857142838</v>
      </c>
      <c r="J13" s="6">
        <f t="shared" si="2"/>
        <v>16.931428571428576</v>
      </c>
      <c r="K13" s="6">
        <f t="shared" si="3"/>
        <v>13.52142857142857</v>
      </c>
      <c r="L13" s="7">
        <f t="shared" si="4"/>
        <v>0.99899218946837998</v>
      </c>
      <c r="M13" s="7">
        <f t="shared" si="5"/>
        <v>1.022392591468043</v>
      </c>
      <c r="N13" s="7">
        <f t="shared" si="6"/>
        <v>0.99479603827429941</v>
      </c>
      <c r="O13" s="7">
        <f t="shared" si="7"/>
        <v>1.0023297680821772</v>
      </c>
    </row>
    <row r="14" spans="1:15" ht="15" customHeight="1" x14ac:dyDescent="0.25">
      <c r="A14" s="2">
        <v>60</v>
      </c>
      <c r="B14" s="16">
        <v>14.61</v>
      </c>
      <c r="C14" s="16">
        <v>13.21</v>
      </c>
      <c r="D14" s="16">
        <v>20.8</v>
      </c>
      <c r="E14" s="16">
        <v>17.190000000000001</v>
      </c>
      <c r="G14" s="2">
        <v>60</v>
      </c>
      <c r="H14" s="6">
        <f t="shared" si="0"/>
        <v>14.756428571428568</v>
      </c>
      <c r="I14" s="6">
        <f t="shared" si="1"/>
        <v>13.193571428571429</v>
      </c>
      <c r="J14" s="6">
        <f t="shared" si="2"/>
        <v>20.861428571428576</v>
      </c>
      <c r="K14" s="6">
        <f t="shared" si="3"/>
        <v>17.088571428571427</v>
      </c>
      <c r="L14" s="7">
        <f t="shared" si="4"/>
        <v>1.0100224894886083</v>
      </c>
      <c r="M14" s="7">
        <f t="shared" si="5"/>
        <v>0.99875635341191737</v>
      </c>
      <c r="N14" s="7">
        <f t="shared" si="6"/>
        <v>1.0029532967032968</v>
      </c>
      <c r="O14" s="7">
        <f t="shared" si="7"/>
        <v>0.99409955954458562</v>
      </c>
    </row>
    <row r="15" spans="1:15" ht="15" customHeight="1" x14ac:dyDescent="0.25">
      <c r="A15" s="2">
        <v>70</v>
      </c>
      <c r="B15" s="16">
        <v>18.34</v>
      </c>
      <c r="C15" s="16">
        <v>17.059999999999999</v>
      </c>
      <c r="D15" s="16">
        <v>24.53</v>
      </c>
      <c r="E15" s="16">
        <v>20.94</v>
      </c>
      <c r="G15" s="2">
        <v>70</v>
      </c>
      <c r="H15" s="6">
        <f t="shared" si="0"/>
        <v>18.358571428571427</v>
      </c>
      <c r="I15" s="6">
        <f t="shared" si="1"/>
        <v>17.12047619047619</v>
      </c>
      <c r="J15" s="6">
        <f t="shared" si="2"/>
        <v>24.684285714285718</v>
      </c>
      <c r="K15" s="6">
        <f t="shared" si="3"/>
        <v>20.719047619047615</v>
      </c>
      <c r="L15" s="7">
        <f t="shared" si="4"/>
        <v>1.0010126187879731</v>
      </c>
      <c r="M15" s="7">
        <f t="shared" si="5"/>
        <v>1.0035449115167756</v>
      </c>
      <c r="N15" s="7">
        <f t="shared" si="6"/>
        <v>1.0062896744511096</v>
      </c>
      <c r="O15" s="7">
        <f t="shared" si="7"/>
        <v>0.98944831036521552</v>
      </c>
    </row>
    <row r="16" spans="1:15" ht="15" customHeight="1" x14ac:dyDescent="0.25">
      <c r="A16" s="2">
        <v>80</v>
      </c>
      <c r="B16" s="16">
        <v>22.28</v>
      </c>
      <c r="C16" s="16">
        <v>21.52</v>
      </c>
      <c r="D16" s="16">
        <v>28.56</v>
      </c>
      <c r="E16" s="16">
        <v>24.02</v>
      </c>
      <c r="G16" s="2">
        <v>80</v>
      </c>
      <c r="H16" s="6">
        <f t="shared" si="0"/>
        <v>22.134999999999998</v>
      </c>
      <c r="I16" s="6">
        <f t="shared" si="1"/>
        <v>21.401428571428575</v>
      </c>
      <c r="J16" s="6">
        <f t="shared" si="2"/>
        <v>28.400000000000006</v>
      </c>
      <c r="K16" s="6">
        <f t="shared" si="3"/>
        <v>24.412857142857142</v>
      </c>
      <c r="L16" s="7">
        <f t="shared" si="4"/>
        <v>0.99349192100538586</v>
      </c>
      <c r="M16" s="7">
        <f t="shared" si="5"/>
        <v>0.99449017525225725</v>
      </c>
      <c r="N16" s="7">
        <f t="shared" si="6"/>
        <v>0.9943977591036417</v>
      </c>
      <c r="O16" s="7">
        <f t="shared" si="7"/>
        <v>1.0163554181039609</v>
      </c>
    </row>
    <row r="17" spans="1:16" ht="15" customHeight="1" x14ac:dyDescent="0.25">
      <c r="A17" s="2">
        <v>90</v>
      </c>
      <c r="B17" s="16">
        <v>26.11</v>
      </c>
      <c r="C17" s="16">
        <v>26.14</v>
      </c>
      <c r="D17" s="16">
        <v>32.04</v>
      </c>
      <c r="E17" s="16">
        <v>28.27</v>
      </c>
      <c r="G17" s="2">
        <v>90</v>
      </c>
      <c r="H17" s="6">
        <f t="shared" si="0"/>
        <v>26.085714285714285</v>
      </c>
      <c r="I17" s="6">
        <f t="shared" si="1"/>
        <v>26.036428571428573</v>
      </c>
      <c r="J17" s="6">
        <f t="shared" si="2"/>
        <v>32.008571428571429</v>
      </c>
      <c r="K17" s="6">
        <f t="shared" si="3"/>
        <v>28.169999999999995</v>
      </c>
      <c r="L17" s="7">
        <f t="shared" si="4"/>
        <v>0.9990698692345571</v>
      </c>
      <c r="M17" s="7">
        <f t="shared" si="5"/>
        <v>0.99603781834080229</v>
      </c>
      <c r="N17" s="7">
        <f t="shared" si="6"/>
        <v>0.99901908328874622</v>
      </c>
      <c r="O17" s="7">
        <f t="shared" si="7"/>
        <v>0.99646268128758386</v>
      </c>
    </row>
    <row r="18" spans="1:16" ht="15" customHeight="1" x14ac:dyDescent="0.25">
      <c r="A18" s="2">
        <v>100</v>
      </c>
      <c r="B18" s="16">
        <v>30.15</v>
      </c>
      <c r="C18" s="16">
        <v>30.92</v>
      </c>
      <c r="D18" s="16">
        <v>35.46</v>
      </c>
      <c r="E18" s="16">
        <v>32.03</v>
      </c>
      <c r="G18" s="2">
        <v>100</v>
      </c>
      <c r="H18" s="6">
        <f t="shared" si="0"/>
        <v>30.210714285714285</v>
      </c>
      <c r="I18" s="6">
        <f t="shared" si="1"/>
        <v>31.025476190476191</v>
      </c>
      <c r="J18" s="6">
        <f t="shared" si="2"/>
        <v>35.51</v>
      </c>
      <c r="K18" s="6">
        <f t="shared" si="3"/>
        <v>31.990476190476187</v>
      </c>
      <c r="L18" s="7">
        <f t="shared" si="4"/>
        <v>1.002013740819711</v>
      </c>
      <c r="M18" s="7">
        <f t="shared" si="5"/>
        <v>1.0034112610115198</v>
      </c>
      <c r="N18" s="7">
        <f t="shared" si="6"/>
        <v>1.0014100394811054</v>
      </c>
      <c r="O18" s="7">
        <f t="shared" si="7"/>
        <v>0.99876603779195083</v>
      </c>
    </row>
    <row r="19" spans="1:16" ht="15" customHeight="1" x14ac:dyDescent="0.25">
      <c r="A19" s="2"/>
      <c r="B19" s="16"/>
      <c r="C19" s="16"/>
      <c r="D19" s="16"/>
      <c r="E19" s="16"/>
      <c r="G19" s="2"/>
      <c r="H19" s="6"/>
      <c r="I19" s="6"/>
      <c r="J19" s="6"/>
      <c r="K19" s="6"/>
      <c r="L19" s="7"/>
      <c r="M19" s="7"/>
      <c r="N19" s="7"/>
      <c r="O19" s="7"/>
    </row>
    <row r="20" spans="1:16" ht="15" customHeight="1" x14ac:dyDescent="0.25">
      <c r="B20" s="16"/>
      <c r="C20" s="16"/>
      <c r="D20" s="16"/>
      <c r="E20" s="16"/>
      <c r="L20" s="15"/>
    </row>
    <row r="21" spans="1:16" ht="15" customHeight="1" x14ac:dyDescent="0.25">
      <c r="H21" s="14" t="s">
        <v>3</v>
      </c>
      <c r="I21" s="14" t="s">
        <v>2</v>
      </c>
      <c r="J21" s="14" t="s">
        <v>1</v>
      </c>
      <c r="K21" s="14" t="s">
        <v>0</v>
      </c>
    </row>
    <row r="22" spans="1:16" ht="15" customHeight="1" x14ac:dyDescent="0.25">
      <c r="A22" s="13">
        <v>10</v>
      </c>
      <c r="H22" s="12">
        <f>INDEX(LINEST(H$26:H$31,($G$26:$G$31)^{1,2}),1)</f>
        <v>3.6451979189889084E-18</v>
      </c>
      <c r="I22" s="12">
        <f>INDEX(LINEST(I$26:I$31,($G$26:$G$31)^{1,2}),1)</f>
        <v>-4.6489480705945496E-18</v>
      </c>
      <c r="J22" s="12">
        <f>INDEX(LINEST(J$26:J$31,($G$26:$G$31)^{1,2}),1)</f>
        <v>-1.8754279148421192E-18</v>
      </c>
      <c r="K22" s="12">
        <f>INDEX(LINEST(K$26:K$31,($G$26:$G$31)^{1,2}),1)</f>
        <v>4.1294633430091737E-18</v>
      </c>
    </row>
    <row r="23" spans="1:16" ht="15" customHeight="1" x14ac:dyDescent="0.25">
      <c r="A23" s="13">
        <v>20</v>
      </c>
      <c r="H23" s="12">
        <f>INDEX(LINEST(H$26:H$31,($G$26:$G$31)^{1,2}),1,2)</f>
        <v>1.7428571428570849E-2</v>
      </c>
      <c r="I23" s="12">
        <f>INDEX(LINEST(I$26:I$31,($G$26:$G$31)^{1,2}),1,2)</f>
        <v>3.540476190476257E-2</v>
      </c>
      <c r="J23" s="12">
        <f>INDEX(LINEST(J$26:J$31,($G$26:$G$31)^{1,2}),1,2)</f>
        <v>-1.0714285714285504E-2</v>
      </c>
      <c r="K23" s="12">
        <f>INDEX(LINEST(K$26:K$31,($G$26:$G$31)^{1,2}),1,2)</f>
        <v>6.3333333333326939E-3</v>
      </c>
    </row>
    <row r="24" spans="1:16" ht="15" customHeight="1" x14ac:dyDescent="0.25">
      <c r="A24" s="13">
        <v>30</v>
      </c>
      <c r="H24" s="12">
        <f>INDEX(LINEST(H$26:H$31,($G$26:$G$31)^{1,2}),1,3)</f>
        <v>2.3821428571428798</v>
      </c>
      <c r="I24" s="12">
        <f>INDEX(LINEST(I$26:I$31,($G$26:$G$31)^{1,2}),1,3)</f>
        <v>1.4485714285714066</v>
      </c>
      <c r="J24" s="12">
        <f>INDEX(LINEST(J$26:J$31,($G$26:$G$31)^{1,2}),1,3)</f>
        <v>4.5728571428571367</v>
      </c>
      <c r="K24" s="12">
        <f>INDEX(LINEST(K$26:K$31,($G$26:$G$31)^{1,2}),1,3)</f>
        <v>3.1871428571428808</v>
      </c>
    </row>
    <row r="25" spans="1:16" ht="15" customHeight="1" x14ac:dyDescent="0.25">
      <c r="A25" s="2">
        <v>40</v>
      </c>
      <c r="B25" s="11"/>
      <c r="C25" s="11"/>
      <c r="D25" s="11"/>
      <c r="E25" s="11"/>
      <c r="F25" s="9"/>
      <c r="G25" s="2"/>
      <c r="H25" s="11"/>
      <c r="I25" s="11"/>
      <c r="J25" s="11"/>
      <c r="K25" s="11"/>
      <c r="L25" s="10"/>
      <c r="M25" s="10"/>
      <c r="N25" s="10"/>
      <c r="O25" s="10"/>
    </row>
    <row r="26" spans="1:16" ht="15" customHeight="1" x14ac:dyDescent="0.25">
      <c r="A26" s="2">
        <v>50</v>
      </c>
      <c r="B26" s="8">
        <f t="shared" ref="B26:E31" si="8">B13-B12</f>
        <v>3.2200000000000006</v>
      </c>
      <c r="C26" s="8">
        <f t="shared" si="8"/>
        <v>2.87</v>
      </c>
      <c r="D26" s="8">
        <f t="shared" si="8"/>
        <v>4.1399999999999988</v>
      </c>
      <c r="E26" s="8">
        <f t="shared" si="8"/>
        <v>3.51</v>
      </c>
      <c r="F26" s="9"/>
      <c r="G26" s="2">
        <v>50</v>
      </c>
      <c r="H26" s="8">
        <f t="shared" ref="H26:K31" si="9">H13-H12</f>
        <v>3.2535714285714334</v>
      </c>
      <c r="I26" s="8">
        <f t="shared" si="9"/>
        <v>3.2188095238095222</v>
      </c>
      <c r="J26" s="8">
        <f t="shared" si="9"/>
        <v>4.0371428571428574</v>
      </c>
      <c r="K26" s="8">
        <f t="shared" si="9"/>
        <v>3.5038095238095259</v>
      </c>
      <c r="L26" s="7">
        <f t="shared" ref="L26:O31" si="10">H26/B26</f>
        <v>1.0104259094942338</v>
      </c>
      <c r="M26" s="7">
        <f t="shared" si="10"/>
        <v>1.1215364194458266</v>
      </c>
      <c r="N26" s="7">
        <f t="shared" si="10"/>
        <v>0.97515527950310588</v>
      </c>
      <c r="O26" s="7">
        <f t="shared" si="10"/>
        <v>0.99823633156966551</v>
      </c>
    </row>
    <row r="27" spans="1:16" ht="15" customHeight="1" x14ac:dyDescent="0.25">
      <c r="A27" s="2">
        <v>60</v>
      </c>
      <c r="B27" s="8">
        <f t="shared" si="8"/>
        <v>3.2699999999999996</v>
      </c>
      <c r="C27" s="8">
        <f t="shared" si="8"/>
        <v>3.8000000000000007</v>
      </c>
      <c r="D27" s="8">
        <f t="shared" si="8"/>
        <v>3.7800000000000011</v>
      </c>
      <c r="E27" s="8">
        <f t="shared" si="8"/>
        <v>3.7000000000000011</v>
      </c>
      <c r="F27" s="9"/>
      <c r="G27" s="2">
        <v>60</v>
      </c>
      <c r="H27" s="8">
        <f t="shared" si="9"/>
        <v>3.4278571428571389</v>
      </c>
      <c r="I27" s="8">
        <f t="shared" si="9"/>
        <v>3.5728571428571456</v>
      </c>
      <c r="J27" s="8">
        <f t="shared" si="9"/>
        <v>3.9299999999999997</v>
      </c>
      <c r="K27" s="8">
        <f t="shared" si="9"/>
        <v>3.5671428571428567</v>
      </c>
      <c r="L27" s="7">
        <f t="shared" si="10"/>
        <v>1.0482743556138041</v>
      </c>
      <c r="M27" s="7">
        <f t="shared" si="10"/>
        <v>0.94022556390977496</v>
      </c>
      <c r="N27" s="7">
        <f t="shared" si="10"/>
        <v>1.0396825396825393</v>
      </c>
      <c r="O27" s="7">
        <f t="shared" si="10"/>
        <v>0.9640926640926637</v>
      </c>
    </row>
    <row r="28" spans="1:16" ht="15" customHeight="1" x14ac:dyDescent="0.25">
      <c r="A28" s="2">
        <v>70</v>
      </c>
      <c r="B28" s="8">
        <f t="shared" si="8"/>
        <v>3.7300000000000004</v>
      </c>
      <c r="C28" s="8">
        <f t="shared" si="8"/>
        <v>3.8499999999999979</v>
      </c>
      <c r="D28" s="8">
        <f t="shared" si="8"/>
        <v>3.7300000000000004</v>
      </c>
      <c r="E28" s="8">
        <f t="shared" si="8"/>
        <v>3.75</v>
      </c>
      <c r="F28" s="9"/>
      <c r="G28" s="2">
        <v>70</v>
      </c>
      <c r="H28" s="8">
        <f t="shared" si="9"/>
        <v>3.6021428571428586</v>
      </c>
      <c r="I28" s="8">
        <f t="shared" si="9"/>
        <v>3.9269047619047601</v>
      </c>
      <c r="J28" s="8">
        <f t="shared" si="9"/>
        <v>3.8228571428571421</v>
      </c>
      <c r="K28" s="8">
        <f t="shared" si="9"/>
        <v>3.6304761904761875</v>
      </c>
      <c r="L28" s="7">
        <f t="shared" si="10"/>
        <v>0.96572194561470726</v>
      </c>
      <c r="M28" s="7">
        <f t="shared" si="10"/>
        <v>1.0199752628324057</v>
      </c>
      <c r="N28" s="7">
        <f t="shared" si="10"/>
        <v>1.0248946763692068</v>
      </c>
      <c r="O28" s="7">
        <f t="shared" si="10"/>
        <v>0.96812698412698339</v>
      </c>
      <c r="P28" s="9"/>
    </row>
    <row r="29" spans="1:16" ht="15" customHeight="1" x14ac:dyDescent="0.25">
      <c r="A29" s="2">
        <v>80</v>
      </c>
      <c r="B29" s="8">
        <f t="shared" si="8"/>
        <v>3.9400000000000013</v>
      </c>
      <c r="C29" s="8">
        <f t="shared" si="8"/>
        <v>4.4600000000000009</v>
      </c>
      <c r="D29" s="8">
        <f t="shared" si="8"/>
        <v>4.0299999999999976</v>
      </c>
      <c r="E29" s="8">
        <f t="shared" si="8"/>
        <v>3.0799999999999983</v>
      </c>
      <c r="F29" s="9"/>
      <c r="G29" s="2">
        <v>80</v>
      </c>
      <c r="H29" s="8">
        <f t="shared" si="9"/>
        <v>3.7764285714285712</v>
      </c>
      <c r="I29" s="8">
        <f t="shared" si="9"/>
        <v>4.2809523809523853</v>
      </c>
      <c r="J29" s="8">
        <f t="shared" si="9"/>
        <v>3.715714285714288</v>
      </c>
      <c r="K29" s="8">
        <f t="shared" si="9"/>
        <v>3.6938095238095272</v>
      </c>
      <c r="L29" s="7">
        <f t="shared" si="10"/>
        <v>0.95848440899202281</v>
      </c>
      <c r="M29" s="7">
        <f t="shared" si="10"/>
        <v>0.95985479393551221</v>
      </c>
      <c r="N29" s="7">
        <f t="shared" si="10"/>
        <v>0.92201347040056825</v>
      </c>
      <c r="O29" s="7">
        <f t="shared" si="10"/>
        <v>1.1992888064316654</v>
      </c>
    </row>
    <row r="30" spans="1:16" ht="15" customHeight="1" x14ac:dyDescent="0.25">
      <c r="A30" s="2">
        <v>90</v>
      </c>
      <c r="B30" s="8">
        <f t="shared" si="8"/>
        <v>3.8299999999999983</v>
      </c>
      <c r="C30" s="8">
        <f t="shared" si="8"/>
        <v>4.620000000000001</v>
      </c>
      <c r="D30" s="8">
        <f t="shared" si="8"/>
        <v>3.4800000000000004</v>
      </c>
      <c r="E30" s="8">
        <f t="shared" si="8"/>
        <v>4.25</v>
      </c>
      <c r="F30" s="9"/>
      <c r="G30" s="2">
        <v>90</v>
      </c>
      <c r="H30" s="8">
        <f t="shared" si="9"/>
        <v>3.9507142857142874</v>
      </c>
      <c r="I30" s="8">
        <f t="shared" si="9"/>
        <v>4.634999999999998</v>
      </c>
      <c r="J30" s="8">
        <f t="shared" si="9"/>
        <v>3.6085714285714232</v>
      </c>
      <c r="K30" s="8">
        <f t="shared" si="9"/>
        <v>3.7571428571428527</v>
      </c>
      <c r="L30" s="7">
        <f t="shared" si="10"/>
        <v>1.0315180902648275</v>
      </c>
      <c r="M30" s="7">
        <f t="shared" si="10"/>
        <v>1.0032467532467526</v>
      </c>
      <c r="N30" s="7">
        <f t="shared" si="10"/>
        <v>1.0369458128078801</v>
      </c>
      <c r="O30" s="7">
        <f t="shared" si="10"/>
        <v>0.88403361344537712</v>
      </c>
    </row>
    <row r="31" spans="1:16" ht="15" customHeight="1" x14ac:dyDescent="0.25">
      <c r="A31" s="2">
        <v>100</v>
      </c>
      <c r="B31" s="8">
        <f t="shared" si="8"/>
        <v>4.0399999999999991</v>
      </c>
      <c r="C31" s="8">
        <f t="shared" si="8"/>
        <v>4.7800000000000011</v>
      </c>
      <c r="D31" s="8">
        <f t="shared" si="8"/>
        <v>3.4200000000000017</v>
      </c>
      <c r="E31" s="8">
        <f t="shared" si="8"/>
        <v>3.7600000000000016</v>
      </c>
      <c r="F31" s="9"/>
      <c r="G31" s="2">
        <v>100</v>
      </c>
      <c r="H31" s="8">
        <f t="shared" si="9"/>
        <v>4.125</v>
      </c>
      <c r="I31" s="8">
        <f t="shared" si="9"/>
        <v>4.9890476190476178</v>
      </c>
      <c r="J31" s="8">
        <f t="shared" si="9"/>
        <v>3.5014285714285691</v>
      </c>
      <c r="K31" s="8">
        <f t="shared" si="9"/>
        <v>3.8204761904761924</v>
      </c>
      <c r="L31" s="7">
        <f t="shared" si="10"/>
        <v>1.0210396039603962</v>
      </c>
      <c r="M31" s="7">
        <f t="shared" si="10"/>
        <v>1.0437338115162378</v>
      </c>
      <c r="N31" s="7">
        <f t="shared" si="10"/>
        <v>1.0238095238095226</v>
      </c>
      <c r="O31" s="7">
        <f t="shared" si="10"/>
        <v>1.016084093211753</v>
      </c>
    </row>
    <row r="32" spans="1:16" ht="15" customHeight="1" x14ac:dyDescent="0.25">
      <c r="G32" s="2">
        <v>150</v>
      </c>
      <c r="H32" s="6">
        <f t="shared" ref="H32:K37" si="11">(H$22*($G32)^2)+(H$23*($G32)^1)+(H$24)</f>
        <v>4.9964285714285896</v>
      </c>
      <c r="I32" s="6">
        <f t="shared" si="11"/>
        <v>6.7592857142856868</v>
      </c>
      <c r="J32" s="6">
        <f t="shared" si="11"/>
        <v>2.9657142857142689</v>
      </c>
      <c r="K32" s="6">
        <f t="shared" si="11"/>
        <v>4.1371428571428783</v>
      </c>
    </row>
    <row r="33" spans="7:11" ht="15" customHeight="1" x14ac:dyDescent="0.25">
      <c r="G33" s="2">
        <v>200</v>
      </c>
      <c r="H33" s="6">
        <f t="shared" si="11"/>
        <v>5.8678571428571953</v>
      </c>
      <c r="I33" s="6">
        <f t="shared" si="11"/>
        <v>8.5295238095237345</v>
      </c>
      <c r="J33" s="6">
        <f t="shared" si="11"/>
        <v>2.4299999999999606</v>
      </c>
      <c r="K33" s="6">
        <f t="shared" si="11"/>
        <v>4.4538095238095847</v>
      </c>
    </row>
    <row r="34" spans="7:11" ht="15" customHeight="1" x14ac:dyDescent="0.25">
      <c r="G34" s="2">
        <v>250</v>
      </c>
      <c r="H34" s="6">
        <f t="shared" si="11"/>
        <v>6.7392857142858205</v>
      </c>
      <c r="I34" s="6">
        <f t="shared" si="11"/>
        <v>10.299761904761759</v>
      </c>
      <c r="J34" s="6">
        <f t="shared" si="11"/>
        <v>1.8942857142856435</v>
      </c>
      <c r="K34" s="6">
        <f t="shared" si="11"/>
        <v>4.7704761904763124</v>
      </c>
    </row>
    <row r="35" spans="7:11" ht="15" customHeight="1" x14ac:dyDescent="0.25">
      <c r="G35" s="2">
        <v>300</v>
      </c>
      <c r="H35" s="6">
        <f t="shared" si="11"/>
        <v>7.6107142857144616</v>
      </c>
      <c r="I35" s="6">
        <f t="shared" si="11"/>
        <v>12.069999999999759</v>
      </c>
      <c r="J35" s="6">
        <f t="shared" si="11"/>
        <v>1.3585714285713166</v>
      </c>
      <c r="K35" s="6">
        <f t="shared" si="11"/>
        <v>5.0871428571430606</v>
      </c>
    </row>
    <row r="36" spans="7:11" ht="15" customHeight="1" x14ac:dyDescent="0.25">
      <c r="G36" s="2">
        <v>350</v>
      </c>
      <c r="H36" s="6">
        <f t="shared" si="11"/>
        <v>8.4821428571431241</v>
      </c>
      <c r="I36" s="6">
        <f t="shared" si="11"/>
        <v>13.840238095237737</v>
      </c>
      <c r="J36" s="6">
        <f t="shared" si="11"/>
        <v>0.82285714285698042</v>
      </c>
      <c r="K36" s="6">
        <f t="shared" si="11"/>
        <v>5.40380952380983</v>
      </c>
    </row>
    <row r="37" spans="7:11" ht="15" customHeight="1" x14ac:dyDescent="0.25">
      <c r="G37" s="2">
        <v>400</v>
      </c>
      <c r="H37" s="6">
        <f t="shared" si="11"/>
        <v>9.3535714285718026</v>
      </c>
      <c r="I37" s="6">
        <f t="shared" si="11"/>
        <v>15.610476190475691</v>
      </c>
      <c r="J37" s="6">
        <f t="shared" si="11"/>
        <v>0.28714285714263443</v>
      </c>
      <c r="K37" s="6">
        <f t="shared" si="11"/>
        <v>5.720476190476619</v>
      </c>
    </row>
    <row r="38" spans="7:11" ht="15" customHeight="1" x14ac:dyDescent="0.25"/>
    <row r="39" spans="7:11" ht="15" customHeight="1" x14ac:dyDescent="0.25"/>
    <row r="40" spans="7:11" ht="15" customHeight="1" x14ac:dyDescent="0.25">
      <c r="G40" s="4"/>
      <c r="H40" s="4">
        <v>3531</v>
      </c>
      <c r="I40" s="4">
        <v>3253</v>
      </c>
      <c r="J40" s="4">
        <v>1744</v>
      </c>
      <c r="K40" s="4">
        <v>3388</v>
      </c>
    </row>
    <row r="41" spans="7:11" ht="15" customHeight="1" x14ac:dyDescent="0.25">
      <c r="G41" s="4">
        <v>10</v>
      </c>
      <c r="H41" s="5">
        <f t="shared" ref="H41:K50" si="12">H9</f>
        <v>-0.64000000000001078</v>
      </c>
      <c r="I41" s="5">
        <f t="shared" si="12"/>
        <v>-1.1302380952380959</v>
      </c>
      <c r="J41" s="5">
        <f t="shared" si="12"/>
        <v>0.14000000000000234</v>
      </c>
      <c r="K41" s="5">
        <f t="shared" si="12"/>
        <v>-0.11380952380953291</v>
      </c>
    </row>
    <row r="42" spans="7:11" ht="15" customHeight="1" x14ac:dyDescent="0.25">
      <c r="G42" s="4">
        <v>20</v>
      </c>
      <c r="H42" s="5">
        <f t="shared" si="12"/>
        <v>2.0907142857142782</v>
      </c>
      <c r="I42" s="5">
        <f t="shared" si="12"/>
        <v>1.0264285714285704</v>
      </c>
      <c r="J42" s="5">
        <f t="shared" si="12"/>
        <v>4.4985714285714309</v>
      </c>
      <c r="K42" s="5">
        <f t="shared" si="12"/>
        <v>3.1999999999999931</v>
      </c>
    </row>
    <row r="43" spans="7:11" ht="15" customHeight="1" x14ac:dyDescent="0.25">
      <c r="G43" s="4">
        <v>30</v>
      </c>
      <c r="H43" s="5">
        <f t="shared" si="12"/>
        <v>4.9957142857142811</v>
      </c>
      <c r="I43" s="5">
        <f t="shared" si="12"/>
        <v>3.5371428571428565</v>
      </c>
      <c r="J43" s="5">
        <f t="shared" si="12"/>
        <v>8.7500000000000036</v>
      </c>
      <c r="K43" s="5">
        <f t="shared" si="12"/>
        <v>6.577142857142853</v>
      </c>
    </row>
    <row r="44" spans="7:11" ht="15" customHeight="1" x14ac:dyDescent="0.25">
      <c r="G44" s="4">
        <v>40</v>
      </c>
      <c r="H44" s="5">
        <f t="shared" si="12"/>
        <v>8.0749999999999957</v>
      </c>
      <c r="I44" s="5">
        <f t="shared" si="12"/>
        <v>6.4019047619047615</v>
      </c>
      <c r="J44" s="5">
        <f t="shared" si="12"/>
        <v>12.894285714285719</v>
      </c>
      <c r="K44" s="5">
        <f t="shared" si="12"/>
        <v>10.017619047619045</v>
      </c>
    </row>
    <row r="45" spans="7:11" ht="15" customHeight="1" x14ac:dyDescent="0.25">
      <c r="G45" s="4">
        <v>50</v>
      </c>
      <c r="H45" s="5">
        <f t="shared" si="12"/>
        <v>11.328571428571429</v>
      </c>
      <c r="I45" s="5">
        <f t="shared" si="12"/>
        <v>9.6207142857142838</v>
      </c>
      <c r="J45" s="5">
        <f t="shared" si="12"/>
        <v>16.931428571428576</v>
      </c>
      <c r="K45" s="5">
        <f t="shared" si="12"/>
        <v>13.52142857142857</v>
      </c>
    </row>
    <row r="46" spans="7:11" ht="15" customHeight="1" x14ac:dyDescent="0.25">
      <c r="G46" s="4">
        <v>60</v>
      </c>
      <c r="H46" s="5">
        <f t="shared" si="12"/>
        <v>14.756428571428568</v>
      </c>
      <c r="I46" s="5">
        <f t="shared" si="12"/>
        <v>13.193571428571429</v>
      </c>
      <c r="J46" s="5">
        <f t="shared" si="12"/>
        <v>20.861428571428576</v>
      </c>
      <c r="K46" s="5">
        <f t="shared" si="12"/>
        <v>17.088571428571427</v>
      </c>
    </row>
    <row r="47" spans="7:11" ht="15" customHeight="1" x14ac:dyDescent="0.25">
      <c r="G47" s="4">
        <v>70</v>
      </c>
      <c r="H47" s="3">
        <f t="shared" si="12"/>
        <v>18.358571428571427</v>
      </c>
      <c r="I47" s="3">
        <f t="shared" si="12"/>
        <v>17.12047619047619</v>
      </c>
      <c r="J47" s="3">
        <f t="shared" si="12"/>
        <v>24.684285714285718</v>
      </c>
      <c r="K47" s="3">
        <f t="shared" si="12"/>
        <v>20.719047619047615</v>
      </c>
    </row>
    <row r="48" spans="7:11" ht="15" customHeight="1" x14ac:dyDescent="0.25">
      <c r="G48" s="4">
        <v>80</v>
      </c>
      <c r="H48" s="5">
        <f t="shared" si="12"/>
        <v>22.134999999999998</v>
      </c>
      <c r="I48" s="5">
        <f t="shared" si="12"/>
        <v>21.401428571428575</v>
      </c>
      <c r="J48" s="5">
        <f t="shared" si="12"/>
        <v>28.400000000000006</v>
      </c>
      <c r="K48" s="5">
        <f t="shared" si="12"/>
        <v>24.412857142857142</v>
      </c>
    </row>
    <row r="49" spans="7:11" ht="15" customHeight="1" x14ac:dyDescent="0.25">
      <c r="G49" s="4">
        <v>90</v>
      </c>
      <c r="H49" s="5">
        <f t="shared" si="12"/>
        <v>26.085714285714285</v>
      </c>
      <c r="I49" s="5">
        <f t="shared" si="12"/>
        <v>26.036428571428573</v>
      </c>
      <c r="J49" s="5">
        <f t="shared" si="12"/>
        <v>32.008571428571429</v>
      </c>
      <c r="K49" s="5">
        <f t="shared" si="12"/>
        <v>28.169999999999995</v>
      </c>
    </row>
    <row r="50" spans="7:11" ht="15" customHeight="1" x14ac:dyDescent="0.25">
      <c r="G50" s="4">
        <v>100</v>
      </c>
      <c r="H50" s="3">
        <f t="shared" si="12"/>
        <v>30.210714285714285</v>
      </c>
      <c r="I50" s="3">
        <f t="shared" si="12"/>
        <v>31.025476190476191</v>
      </c>
      <c r="J50" s="3">
        <f t="shared" si="12"/>
        <v>35.51</v>
      </c>
      <c r="K50" s="3">
        <f t="shared" si="12"/>
        <v>31.990476190476187</v>
      </c>
    </row>
    <row r="51" spans="7:11" ht="15" customHeight="1" x14ac:dyDescent="0.25">
      <c r="G51" s="2">
        <v>150</v>
      </c>
      <c r="H51" s="1">
        <f t="shared" ref="H51:K56" si="13">H50+H32</f>
        <v>35.207142857142877</v>
      </c>
      <c r="I51" s="1">
        <f t="shared" si="13"/>
        <v>37.784761904761879</v>
      </c>
      <c r="J51" s="1">
        <f t="shared" si="13"/>
        <v>38.475714285714268</v>
      </c>
      <c r="K51" s="1">
        <f t="shared" si="13"/>
        <v>36.127619047619064</v>
      </c>
    </row>
    <row r="52" spans="7:11" x14ac:dyDescent="0.25">
      <c r="G52" s="2">
        <v>200</v>
      </c>
      <c r="H52" s="1">
        <f t="shared" si="13"/>
        <v>41.075000000000074</v>
      </c>
      <c r="I52" s="1">
        <f t="shared" si="13"/>
        <v>46.314285714285617</v>
      </c>
      <c r="J52" s="1">
        <f t="shared" si="13"/>
        <v>40.905714285714225</v>
      </c>
      <c r="K52" s="1">
        <f t="shared" si="13"/>
        <v>40.581428571428646</v>
      </c>
    </row>
    <row r="53" spans="7:11" x14ac:dyDescent="0.25">
      <c r="G53" s="2">
        <v>250</v>
      </c>
      <c r="H53" s="1">
        <f t="shared" si="13"/>
        <v>47.814285714285894</v>
      </c>
      <c r="I53" s="1">
        <f t="shared" si="13"/>
        <v>56.614047619047376</v>
      </c>
      <c r="J53" s="1">
        <f t="shared" si="13"/>
        <v>42.799999999999869</v>
      </c>
      <c r="K53" s="1">
        <f t="shared" si="13"/>
        <v>45.351904761904962</v>
      </c>
    </row>
    <row r="54" spans="7:11" x14ac:dyDescent="0.25">
      <c r="G54" s="2">
        <v>300</v>
      </c>
      <c r="H54" s="1">
        <f t="shared" si="13"/>
        <v>55.425000000000352</v>
      </c>
      <c r="I54" s="1">
        <f t="shared" si="13"/>
        <v>68.684047619047135</v>
      </c>
      <c r="J54" s="1">
        <f t="shared" si="13"/>
        <v>44.158571428571186</v>
      </c>
      <c r="K54" s="1">
        <f t="shared" si="13"/>
        <v>50.439047619048026</v>
      </c>
    </row>
    <row r="55" spans="7:11" x14ac:dyDescent="0.25">
      <c r="G55" s="2">
        <v>350</v>
      </c>
      <c r="H55" s="1">
        <f t="shared" si="13"/>
        <v>63.907142857143477</v>
      </c>
      <c r="I55" s="1">
        <f t="shared" si="13"/>
        <v>82.524285714284872</v>
      </c>
      <c r="J55" s="1">
        <f t="shared" si="13"/>
        <v>44.981428571428168</v>
      </c>
      <c r="K55" s="1">
        <f t="shared" si="13"/>
        <v>55.842857142857852</v>
      </c>
    </row>
    <row r="56" spans="7:11" x14ac:dyDescent="0.25">
      <c r="G56" s="2">
        <v>400</v>
      </c>
      <c r="H56" s="1">
        <f t="shared" si="13"/>
        <v>73.260714285715281</v>
      </c>
      <c r="I56" s="1">
        <f t="shared" si="13"/>
        <v>98.134761904760566</v>
      </c>
      <c r="J56" s="1">
        <f t="shared" si="13"/>
        <v>45.268571428570802</v>
      </c>
      <c r="K56" s="1">
        <f t="shared" si="13"/>
        <v>61.563333333334469</v>
      </c>
    </row>
    <row r="58" spans="7:11" x14ac:dyDescent="0.25">
      <c r="I58" s="1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use (3)</vt:lpstr>
      <vt:lpstr>use (2)</vt:lpstr>
      <vt:lpstr>80% drop</vt:lpstr>
      <vt:lpstr>poly 40-100</vt:lpstr>
      <vt:lpstr>poly 60-100</vt:lpstr>
      <vt:lpstr>original</vt:lpstr>
      <vt:lpstr>'80% drop'!Print_Area</vt:lpstr>
      <vt:lpstr>original!Print_Area</vt:lpstr>
      <vt:lpstr>'poly 40-100'!Print_Area</vt:lpstr>
      <vt:lpstr>'poly 60-100'!Print_Area</vt:lpstr>
      <vt:lpstr>'use (2)'!Print_Area</vt:lpstr>
      <vt:lpstr>'use (3)'!Print_Area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hp1010</dc:creator>
  <cp:lastModifiedBy>hp1010</cp:lastModifiedBy>
  <dcterms:created xsi:type="dcterms:W3CDTF">2019-12-31T17:10:03Z</dcterms:created>
  <dcterms:modified xsi:type="dcterms:W3CDTF">2019-12-31T21:44:25Z</dcterms:modified>
</cp:coreProperties>
</file>