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2B118A3A-172F-4198-AE63-42C7C60BE61B}" xr6:coauthVersionLast="47" xr6:coauthVersionMax="47" xr10:uidLastSave="{00000000-0000-0000-0000-000000000000}"/>
  <bookViews>
    <workbookView xWindow="-120" yWindow="-120" windowWidth="24240" windowHeight="13140" firstSheet="3" activeTab="8" xr2:uid="{66724BF7-3175-4366-A373-07368D24D1F8}"/>
  </bookViews>
  <sheets>
    <sheet name="filecab_catagories" sheetId="4" r:id="rId1"/>
    <sheet name="compare_wf" sheetId="1" r:id="rId2"/>
    <sheet name="begg_smr_fk" sheetId="5" r:id="rId3"/>
    <sheet name="bert_fk_sh" sheetId="6" r:id="rId4"/>
    <sheet name="xplor_fk_cc_vs_mm" sheetId="7" r:id="rId5"/>
    <sheet name="Sheet1" sheetId="8" r:id="rId6"/>
    <sheet name="Sheet3" sheetId="10" r:id="rId7"/>
    <sheet name="Sheet3 (2)" sheetId="12" r:id="rId8"/>
    <sheet name="bv_scaled_flow" sheetId="11" r:id="rId9"/>
    <sheet name="Sheet2" sheetId="9" r:id="rId10"/>
    <sheet name="ValvingLogic_Pricing" sheetId="13" r:id="rId11"/>
  </sheets>
  <definedNames>
    <definedName name="_xlnm.Print_Area" localSheetId="9">Sheet2!$F$5:$N$42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1" i="11" l="1"/>
  <c r="U21" i="11"/>
  <c r="O21" i="11"/>
  <c r="I21" i="11"/>
  <c r="C21" i="11"/>
  <c r="AA11" i="11"/>
  <c r="U11" i="11"/>
  <c r="O11" i="11"/>
  <c r="I11" i="11"/>
  <c r="C11" i="11"/>
  <c r="O20" i="11"/>
  <c r="O18" i="11"/>
  <c r="C10" i="11"/>
  <c r="C8" i="11"/>
  <c r="I10" i="11"/>
  <c r="I8" i="11"/>
  <c r="O10" i="11"/>
  <c r="O8" i="11"/>
  <c r="U10" i="11"/>
  <c r="U8" i="11"/>
  <c r="AA20" i="11"/>
  <c r="AA18" i="11"/>
  <c r="U20" i="11"/>
  <c r="U18" i="11"/>
  <c r="AA10" i="11"/>
  <c r="AA8" i="11"/>
  <c r="C20" i="11"/>
  <c r="C18" i="11"/>
  <c r="I20" i="11"/>
  <c r="I18" i="11"/>
  <c r="E17" i="11"/>
  <c r="K23" i="11"/>
  <c r="K24" i="11" s="1"/>
  <c r="Q17" i="11"/>
  <c r="Q18" i="11" s="1"/>
  <c r="W17" i="11"/>
  <c r="W20" i="11" s="1"/>
  <c r="AC17" i="11"/>
  <c r="AC18" i="11" s="1"/>
  <c r="AC7" i="11"/>
  <c r="AC8" i="11" s="1"/>
  <c r="W7" i="11"/>
  <c r="W8" i="11" s="1"/>
  <c r="Q7" i="11"/>
  <c r="Q10" i="11" s="1"/>
  <c r="K7" i="11"/>
  <c r="K10" i="11" s="1"/>
  <c r="E7" i="11"/>
  <c r="E10" i="11" s="1"/>
  <c r="K18" i="11"/>
  <c r="K20" i="11"/>
  <c r="S17" i="13"/>
  <c r="T17" i="13" s="1"/>
  <c r="S16" i="13"/>
  <c r="S15" i="13"/>
  <c r="S14" i="13"/>
  <c r="S13" i="13"/>
  <c r="S8" i="13"/>
  <c r="S7" i="13"/>
  <c r="S6" i="13"/>
  <c r="S5" i="13"/>
  <c r="T5" i="13" s="1"/>
  <c r="S4" i="13"/>
  <c r="K17" i="13"/>
  <c r="M17" i="13" s="1"/>
  <c r="K16" i="13"/>
  <c r="M16" i="13" s="1"/>
  <c r="K15" i="13"/>
  <c r="M15" i="13" s="1"/>
  <c r="K14" i="13"/>
  <c r="M14" i="13" s="1"/>
  <c r="K13" i="13"/>
  <c r="M13" i="13" s="1"/>
  <c r="K5" i="13"/>
  <c r="K6" i="13"/>
  <c r="M6" i="13" s="1"/>
  <c r="K7" i="13"/>
  <c r="K8" i="13"/>
  <c r="M8" i="13" s="1"/>
  <c r="K4" i="13"/>
  <c r="M4" i="13" s="1"/>
  <c r="O15" i="10"/>
  <c r="O16" i="10"/>
  <c r="O17" i="10"/>
  <c r="O18" i="10"/>
  <c r="O19" i="10"/>
  <c r="O20" i="10"/>
  <c r="O21" i="10"/>
  <c r="O22" i="10"/>
  <c r="O23" i="10"/>
  <c r="O24" i="10"/>
  <c r="O25" i="10"/>
  <c r="O14" i="10"/>
  <c r="K18" i="12"/>
  <c r="O17" i="12"/>
  <c r="O18" i="12"/>
  <c r="O19" i="12"/>
  <c r="O20" i="12"/>
  <c r="O21" i="12"/>
  <c r="O22" i="12"/>
  <c r="O23" i="12"/>
  <c r="O24" i="12"/>
  <c r="O25" i="12"/>
  <c r="O16" i="12"/>
  <c r="M17" i="12"/>
  <c r="M18" i="12"/>
  <c r="M19" i="12"/>
  <c r="M20" i="12"/>
  <c r="M21" i="12"/>
  <c r="M22" i="12"/>
  <c r="M23" i="12"/>
  <c r="M24" i="12"/>
  <c r="M25" i="12"/>
  <c r="M16" i="12"/>
  <c r="D17" i="12"/>
  <c r="K17" i="12" s="1"/>
  <c r="D18" i="12"/>
  <c r="D19" i="12"/>
  <c r="D20" i="12"/>
  <c r="D21" i="12"/>
  <c r="D22" i="12"/>
  <c r="D23" i="12"/>
  <c r="D24" i="12"/>
  <c r="D25" i="12"/>
  <c r="D16" i="12"/>
  <c r="M19" i="10"/>
  <c r="M15" i="10"/>
  <c r="M16" i="10"/>
  <c r="M17" i="10"/>
  <c r="M18" i="10"/>
  <c r="M20" i="10"/>
  <c r="M21" i="10"/>
  <c r="M22" i="10"/>
  <c r="M23" i="10"/>
  <c r="M24" i="10"/>
  <c r="M25" i="10"/>
  <c r="M14" i="10"/>
  <c r="I43" i="8"/>
  <c r="Q19" i="8"/>
  <c r="Q18" i="8"/>
  <c r="Q15" i="8"/>
  <c r="R7" i="8"/>
  <c r="Q7" i="8"/>
  <c r="P7" i="8"/>
  <c r="R6" i="8"/>
  <c r="L7" i="8"/>
  <c r="M7" i="8"/>
  <c r="L8" i="8"/>
  <c r="M8" i="8"/>
  <c r="N8" i="8" s="1"/>
  <c r="L9" i="8"/>
  <c r="M9" i="8"/>
  <c r="N9" i="8" s="1"/>
  <c r="L10" i="8"/>
  <c r="N10" i="8" s="1"/>
  <c r="M10" i="8"/>
  <c r="L11" i="8"/>
  <c r="M11" i="8"/>
  <c r="L12" i="8"/>
  <c r="M12" i="8"/>
  <c r="L13" i="8"/>
  <c r="M13" i="8"/>
  <c r="N13" i="8" s="1"/>
  <c r="L14" i="8"/>
  <c r="M14" i="8"/>
  <c r="L15" i="8"/>
  <c r="M15" i="8"/>
  <c r="L16" i="8"/>
  <c r="M16" i="8"/>
  <c r="N16" i="8" s="1"/>
  <c r="L17" i="8"/>
  <c r="M17" i="8"/>
  <c r="N17" i="8" s="1"/>
  <c r="M6" i="8"/>
  <c r="L6" i="8"/>
  <c r="N11" i="8"/>
  <c r="N15" i="8"/>
  <c r="N14" i="8"/>
  <c r="N12" i="8"/>
  <c r="N7" i="8"/>
  <c r="I7" i="8"/>
  <c r="I8" i="8"/>
  <c r="I9" i="8"/>
  <c r="I10" i="8"/>
  <c r="I11" i="8"/>
  <c r="I12" i="8"/>
  <c r="I13" i="8"/>
  <c r="I14" i="8"/>
  <c r="I15" i="8"/>
  <c r="I16" i="8"/>
  <c r="I17" i="8"/>
  <c r="I6" i="8"/>
  <c r="F86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47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47" i="7"/>
  <c r="J8" i="7"/>
  <c r="H24" i="7"/>
  <c r="S17" i="7"/>
  <c r="Q20" i="7"/>
  <c r="K20" i="7"/>
  <c r="Q8" i="7"/>
  <c r="O20" i="7"/>
  <c r="O24" i="7" s="1"/>
  <c r="I20" i="7"/>
  <c r="I24" i="7" s="1"/>
  <c r="O8" i="7"/>
  <c r="O12" i="7" s="1"/>
  <c r="N20" i="7"/>
  <c r="H20" i="7"/>
  <c r="J20" i="7" s="1"/>
  <c r="N8" i="7"/>
  <c r="P8" i="7" s="1"/>
  <c r="G20" i="7"/>
  <c r="M20" i="7"/>
  <c r="M8" i="7"/>
  <c r="N12" i="7" s="1"/>
  <c r="H12" i="7"/>
  <c r="I12" i="7"/>
  <c r="V16" i="6"/>
  <c r="R24" i="6"/>
  <c r="R23" i="6"/>
  <c r="P25" i="6"/>
  <c r="P24" i="6"/>
  <c r="P23" i="6"/>
  <c r="R86" i="1"/>
  <c r="E86" i="1"/>
  <c r="D86" i="1"/>
  <c r="C86" i="1"/>
  <c r="B86" i="1"/>
  <c r="R85" i="1"/>
  <c r="E85" i="1"/>
  <c r="D85" i="1"/>
  <c r="C85" i="1"/>
  <c r="F85" i="1" s="1"/>
  <c r="B85" i="1"/>
  <c r="R84" i="1"/>
  <c r="E84" i="1"/>
  <c r="D84" i="1"/>
  <c r="C84" i="1"/>
  <c r="B84" i="1"/>
  <c r="R83" i="1"/>
  <c r="E83" i="1"/>
  <c r="F83" i="1" s="1"/>
  <c r="D83" i="1"/>
  <c r="C83" i="1"/>
  <c r="B83" i="1"/>
  <c r="R82" i="1"/>
  <c r="E82" i="1"/>
  <c r="D82" i="1"/>
  <c r="C82" i="1"/>
  <c r="F82" i="1" s="1"/>
  <c r="B82" i="1"/>
  <c r="R81" i="1"/>
  <c r="E81" i="1"/>
  <c r="D81" i="1"/>
  <c r="C81" i="1"/>
  <c r="B81" i="1"/>
  <c r="R80" i="1"/>
  <c r="E80" i="1"/>
  <c r="D80" i="1"/>
  <c r="C80" i="1"/>
  <c r="B80" i="1"/>
  <c r="R79" i="1"/>
  <c r="E79" i="1"/>
  <c r="D79" i="1"/>
  <c r="C79" i="1"/>
  <c r="F79" i="1" s="1"/>
  <c r="B79" i="1"/>
  <c r="R78" i="1"/>
  <c r="E78" i="1"/>
  <c r="D78" i="1"/>
  <c r="C78" i="1"/>
  <c r="F78" i="1" s="1"/>
  <c r="B78" i="1"/>
  <c r="R77" i="1"/>
  <c r="E77" i="1"/>
  <c r="D77" i="1"/>
  <c r="C77" i="1"/>
  <c r="B77" i="1"/>
  <c r="R76" i="1"/>
  <c r="E76" i="1"/>
  <c r="D76" i="1"/>
  <c r="C76" i="1"/>
  <c r="B76" i="1"/>
  <c r="R75" i="1"/>
  <c r="R74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51" i="1"/>
  <c r="R27" i="1"/>
  <c r="I8" i="1"/>
  <c r="K26" i="11" l="1"/>
  <c r="E18" i="11"/>
  <c r="E20" i="11"/>
  <c r="AC10" i="11"/>
  <c r="Q20" i="11"/>
  <c r="W18" i="11"/>
  <c r="AC20" i="11"/>
  <c r="W10" i="11"/>
  <c r="Q8" i="11"/>
  <c r="K8" i="11"/>
  <c r="E8" i="11"/>
  <c r="N17" i="13"/>
  <c r="U7" i="13"/>
  <c r="N16" i="13"/>
  <c r="T14" i="13"/>
  <c r="T6" i="13"/>
  <c r="U8" i="13"/>
  <c r="V8" i="13" s="1"/>
  <c r="U13" i="13"/>
  <c r="T15" i="13"/>
  <c r="T16" i="13"/>
  <c r="N14" i="13"/>
  <c r="U6" i="13"/>
  <c r="N15" i="13"/>
  <c r="T7" i="13"/>
  <c r="T8" i="13"/>
  <c r="U15" i="13"/>
  <c r="U16" i="13"/>
  <c r="V16" i="13" s="1"/>
  <c r="U17" i="13"/>
  <c r="U4" i="13"/>
  <c r="U5" i="13"/>
  <c r="U14" i="13"/>
  <c r="L6" i="13"/>
  <c r="L16" i="13"/>
  <c r="L15" i="13"/>
  <c r="L17" i="13"/>
  <c r="L14" i="13"/>
  <c r="L7" i="13"/>
  <c r="M7" i="13"/>
  <c r="L8" i="13"/>
  <c r="M5" i="13"/>
  <c r="L5" i="13"/>
  <c r="N6" i="8"/>
  <c r="N24" i="7"/>
  <c r="P24" i="7" s="1"/>
  <c r="P20" i="7"/>
  <c r="J24" i="7"/>
  <c r="P12" i="7"/>
  <c r="J12" i="7"/>
  <c r="F84" i="1"/>
  <c r="F76" i="1"/>
  <c r="F81" i="1"/>
  <c r="F86" i="1"/>
  <c r="F80" i="1"/>
  <c r="F7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M114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33" i="1"/>
  <c r="E39" i="1"/>
  <c r="E38" i="1"/>
  <c r="E37" i="1"/>
  <c r="E36" i="1"/>
  <c r="E35" i="1"/>
  <c r="E34" i="1"/>
  <c r="E32" i="1"/>
  <c r="E31" i="1"/>
  <c r="E30" i="1"/>
  <c r="E29" i="1"/>
  <c r="C30" i="1"/>
  <c r="F30" i="1" s="1"/>
  <c r="C31" i="1"/>
  <c r="C32" i="1"/>
  <c r="C33" i="1"/>
  <c r="C34" i="1"/>
  <c r="C35" i="1"/>
  <c r="C36" i="1"/>
  <c r="C37" i="1"/>
  <c r="C38" i="1"/>
  <c r="C39" i="1"/>
  <c r="C29" i="1"/>
  <c r="R116" i="1"/>
  <c r="B116" i="1"/>
  <c r="A116" i="1" s="1"/>
  <c r="R115" i="1"/>
  <c r="B115" i="1"/>
  <c r="A115" i="1" s="1"/>
  <c r="R114" i="1"/>
  <c r="B114" i="1"/>
  <c r="A114" i="1" s="1"/>
  <c r="R113" i="1"/>
  <c r="B113" i="1"/>
  <c r="A113" i="1" s="1"/>
  <c r="R112" i="1"/>
  <c r="B112" i="1"/>
  <c r="A112" i="1" s="1"/>
  <c r="R111" i="1"/>
  <c r="B111" i="1"/>
  <c r="A111" i="1" s="1"/>
  <c r="R110" i="1"/>
  <c r="B110" i="1"/>
  <c r="A110" i="1" s="1"/>
  <c r="R109" i="1"/>
  <c r="B109" i="1"/>
  <c r="A109" i="1" s="1"/>
  <c r="R108" i="1"/>
  <c r="B108" i="1"/>
  <c r="A108" i="1" s="1"/>
  <c r="R107" i="1"/>
  <c r="B107" i="1"/>
  <c r="A107" i="1" s="1"/>
  <c r="R106" i="1"/>
  <c r="B106" i="1"/>
  <c r="A106" i="1" s="1"/>
  <c r="R105" i="1"/>
  <c r="R104" i="1"/>
  <c r="D30" i="1"/>
  <c r="D31" i="1"/>
  <c r="D32" i="1"/>
  <c r="D33" i="1"/>
  <c r="D34" i="1"/>
  <c r="D35" i="1"/>
  <c r="D36" i="1"/>
  <c r="D37" i="1"/>
  <c r="D38" i="1"/>
  <c r="D39" i="1"/>
  <c r="D29" i="1"/>
  <c r="B30" i="1"/>
  <c r="B31" i="1"/>
  <c r="B32" i="1"/>
  <c r="B33" i="1"/>
  <c r="B34" i="1"/>
  <c r="B35" i="1"/>
  <c r="B36" i="1"/>
  <c r="B37" i="1"/>
  <c r="B38" i="1"/>
  <c r="B39" i="1"/>
  <c r="B29" i="1"/>
  <c r="V14" i="13" l="1"/>
  <c r="V17" i="13"/>
  <c r="V5" i="13"/>
  <c r="V15" i="13"/>
  <c r="N7" i="13"/>
  <c r="N8" i="13"/>
  <c r="V6" i="13"/>
  <c r="N5" i="13"/>
  <c r="N6" i="13"/>
  <c r="V7" i="13"/>
  <c r="F29" i="1"/>
  <c r="F38" i="1"/>
  <c r="F39" i="1"/>
  <c r="F115" i="1"/>
  <c r="F33" i="1"/>
  <c r="F32" i="1"/>
  <c r="F31" i="1"/>
  <c r="F34" i="1"/>
  <c r="F37" i="1"/>
  <c r="F116" i="1"/>
  <c r="F112" i="1"/>
  <c r="F111" i="1"/>
  <c r="F109" i="1"/>
  <c r="F108" i="1"/>
  <c r="F107" i="1"/>
  <c r="F106" i="1"/>
  <c r="F114" i="1"/>
  <c r="F110" i="1"/>
  <c r="F113" i="1"/>
  <c r="F35" i="1"/>
  <c r="F36" i="1"/>
  <c r="F53" i="1" l="1"/>
  <c r="F54" i="1"/>
  <c r="F55" i="1"/>
  <c r="F56" i="1"/>
  <c r="F61" i="1"/>
  <c r="F62" i="1"/>
  <c r="F63" i="1"/>
  <c r="F57" i="1"/>
  <c r="F58" i="1"/>
  <c r="F59" i="1"/>
  <c r="F60" i="1"/>
  <c r="B53" i="1"/>
  <c r="B54" i="1"/>
  <c r="B55" i="1"/>
  <c r="B56" i="1"/>
  <c r="B57" i="1"/>
  <c r="B58" i="1"/>
  <c r="B59" i="1"/>
  <c r="B60" i="1"/>
  <c r="B61" i="1"/>
  <c r="B62" i="1"/>
  <c r="B63" i="1"/>
  <c r="R63" i="1" l="1"/>
  <c r="R62" i="1"/>
  <c r="R61" i="1"/>
  <c r="R60" i="1"/>
  <c r="R59" i="1"/>
  <c r="R58" i="1"/>
  <c r="R57" i="1"/>
  <c r="R56" i="1"/>
  <c r="R55" i="1"/>
  <c r="R54" i="1"/>
  <c r="R53" i="1"/>
  <c r="R52" i="1"/>
  <c r="R51" i="1"/>
  <c r="R28" i="1"/>
  <c r="R29" i="1"/>
  <c r="R30" i="1"/>
  <c r="R31" i="1"/>
  <c r="R32" i="1"/>
  <c r="R33" i="1"/>
  <c r="R34" i="1"/>
  <c r="R35" i="1"/>
  <c r="R36" i="1"/>
  <c r="R37" i="1"/>
  <c r="R38" i="1"/>
  <c r="R39" i="1"/>
  <c r="C17" i="1" l="1"/>
  <c r="C5" i="1"/>
  <c r="C6" i="1"/>
  <c r="C7" i="1"/>
  <c r="C8" i="1"/>
  <c r="C9" i="1"/>
  <c r="C10" i="1"/>
  <c r="C11" i="1"/>
  <c r="C12" i="1"/>
  <c r="C13" i="1"/>
  <c r="C14" i="1"/>
  <c r="C15" i="1"/>
  <c r="C16" i="1"/>
  <c r="D14" i="1" l="1"/>
  <c r="B14" i="1" s="1"/>
  <c r="D13" i="1"/>
  <c r="B13" i="1" s="1"/>
  <c r="D10" i="1"/>
  <c r="B10" i="1" s="1"/>
  <c r="D5" i="1"/>
  <c r="B5" i="1" s="1"/>
  <c r="D12" i="1"/>
  <c r="B12" i="1" s="1"/>
  <c r="D11" i="1"/>
  <c r="B11" i="1" s="1"/>
  <c r="D9" i="1"/>
  <c r="B9" i="1" s="1"/>
  <c r="D8" i="1"/>
  <c r="B8" i="1" s="1"/>
  <c r="D7" i="1"/>
  <c r="B7" i="1" s="1"/>
  <c r="D6" i="1"/>
  <c r="B6" i="1" s="1"/>
  <c r="D17" i="1"/>
  <c r="B17" i="1" s="1"/>
  <c r="D16" i="1"/>
  <c r="B16" i="1" s="1"/>
  <c r="D15" i="1"/>
  <c r="B15" i="1" s="1"/>
</calcChain>
</file>

<file path=xl/sharedStrings.xml><?xml version="1.0" encoding="utf-8"?>
<sst xmlns="http://schemas.openxmlformats.org/spreadsheetml/2006/main" count="869" uniqueCount="270">
  <si>
    <t xml:space="preserve"> 1-14-22</t>
  </si>
  <si>
    <t xml:space="preserve">  We are reorganizing the file cabs in the closet.</t>
  </si>
  <si>
    <t xml:space="preserve"> AUTO</t>
  </si>
  <si>
    <t xml:space="preserve"> 05 Toyota</t>
  </si>
  <si>
    <t xml:space="preserve"> E350</t>
  </si>
  <si>
    <t xml:space="preserve"> F150</t>
  </si>
  <si>
    <t xml:space="preserve"> 20 Toyota</t>
  </si>
  <si>
    <t xml:space="preserve"> Title &amp; Tags</t>
  </si>
  <si>
    <t xml:space="preserve"> Maint &amp; Repairs</t>
  </si>
  <si>
    <t xml:space="preserve"> Defensive Driving</t>
  </si>
  <si>
    <t xml:space="preserve"> Insurance</t>
  </si>
  <si>
    <t xml:space="preserve"> Accidents</t>
  </si>
  <si>
    <t xml:space="preserve"> Insurance - all vehicles</t>
  </si>
  <si>
    <t xml:space="preserve"> Toll Tag</t>
  </si>
  <si>
    <t xml:space="preserve"> BANKING - WF - LAURIE</t>
  </si>
  <si>
    <t xml:space="preserve"> WF - Debit Receipts</t>
  </si>
  <si>
    <t xml:space="preserve"> WF - Retirement Account</t>
  </si>
  <si>
    <t xml:space="preserve"> Cab 1</t>
  </si>
  <si>
    <t xml:space="preserve"> CHURCH</t>
  </si>
  <si>
    <t xml:space="preserve"> WF - Misc + Anything Else</t>
  </si>
  <si>
    <t xml:space="preserve"> BANKING - KEVIN</t>
  </si>
  <si>
    <t xml:space="preserve"> All Kevin Banking in the </t>
  </si>
  <si>
    <t xml:space="preserve"> other Business file cabinet</t>
  </si>
  <si>
    <t xml:space="preserve"> 1/4</t>
  </si>
  <si>
    <t xml:space="preserve"> 8/32</t>
  </si>
  <si>
    <t xml:space="preserve"> 3/8</t>
  </si>
  <si>
    <t xml:space="preserve"> 12/32</t>
  </si>
  <si>
    <t xml:space="preserve"> 1/2</t>
  </si>
  <si>
    <t xml:space="preserve"> 16/32</t>
  </si>
  <si>
    <t xml:space="preserve"> 7/32</t>
  </si>
  <si>
    <t xml:space="preserve"> 11/32</t>
  </si>
  <si>
    <t xml:space="preserve"> 15/32</t>
  </si>
  <si>
    <t>fk whtr</t>
  </si>
  <si>
    <t>shk whtr</t>
  </si>
  <si>
    <t xml:space="preserve"> whl tr</t>
  </si>
  <si>
    <t xml:space="preserve"> F.whl</t>
  </si>
  <si>
    <t>FORK</t>
  </si>
  <si>
    <t>SHOCK</t>
  </si>
  <si>
    <t>[mm]</t>
  </si>
  <si>
    <t>Fellows</t>
  </si>
  <si>
    <t xml:space="preserve"> 3942f    3733s</t>
  </si>
  <si>
    <t>Bert</t>
  </si>
  <si>
    <t xml:space="preserve"> 3731f    3783s</t>
  </si>
  <si>
    <t xml:space="preserve"> %diff</t>
  </si>
  <si>
    <t xml:space="preserve"> stroke from full extension</t>
  </si>
  <si>
    <t xml:space="preserve"> stroke from race sag</t>
  </si>
  <si>
    <t xml:space="preserve"> fork race sag</t>
  </si>
  <si>
    <t xml:space="preserve"> shock race sag</t>
  </si>
  <si>
    <t xml:space="preserve"> This matches Equal Travel </t>
  </si>
  <si>
    <t>fk whl tr</t>
  </si>
  <si>
    <t>sh whl tr</t>
  </si>
  <si>
    <t xml:space="preserve"> This chart is different than Equal Travel</t>
  </si>
  <si>
    <t xml:space="preserve"> Corey</t>
  </si>
  <si>
    <t xml:space="preserve">  4095f    4096s</t>
  </si>
  <si>
    <t xml:space="preserve"> inch</t>
  </si>
  <si>
    <t>end</t>
  </si>
  <si>
    <t xml:space="preserve"> 3531f    3783ss</t>
  </si>
  <si>
    <t xml:space="preserve"> no heat</t>
  </si>
  <si>
    <t xml:space="preserve"> +heat</t>
  </si>
  <si>
    <t>no heat</t>
  </si>
  <si>
    <t/>
  </si>
  <si>
    <r>
      <t> </t>
    </r>
    <r>
      <rPr>
        <b/>
        <sz val="9"/>
        <color rgb="FF000000"/>
        <rFont val="Trebuchet MS"/>
        <family val="2"/>
      </rPr>
      <t> (4123)  2021 SMR 450</t>
    </r>
  </si>
  <si>
    <t>  ReStackor copy yellow highlighted columns      reb force is positive for ReStackor</t>
  </si>
  <si>
    <t>ACTUAL</t>
  </si>
  <si>
    <t>   spr rate = .52     dbl = 1.04</t>
  </si>
  <si>
    <t>chrtd = 8</t>
  </si>
  <si>
    <t>    Energy    </t>
  </si>
  <si>
    <t>    fk/sh ratio    </t>
  </si>
  <si>
    <t>    ips    </t>
  </si>
  <si>
    <t>    co wgas    </t>
  </si>
  <si>
    <t>[act]</t>
  </si>
  <si>
    <t>    co wogas    </t>
  </si>
  <si>
    <t>   [bv+mv+drag]   </t>
  </si>
  <si>
    <t>    ReStackor    </t>
  </si>
  <si>
    <t>   [bv+mv+drag+chtd]   </t>
  </si>
  <si>
    <t>    bv force    </t>
  </si>
  <si>
    <t>    mv force    </t>
  </si>
  <si>
    <t>    gas force    </t>
  </si>
  <si>
    <t>    drag force    </t>
  </si>
  <si>
    <t>    ro wogas    </t>
  </si>
  <si>
    <t>[+chtd]</t>
  </si>
  <si>
    <r>
      <t> </t>
    </r>
    <r>
      <rPr>
        <b/>
        <sz val="9"/>
        <color rgb="FF000000"/>
        <rFont val="Trebuchet MS"/>
        <family val="2"/>
      </rPr>
      <t> (3531)  2010 CRF 250</t>
    </r>
  </si>
  <si>
    <t>   spr rate = .445 wp     dbl = .952</t>
  </si>
  <si>
    <t xml:space="preserve"> cc x .91 = mm</t>
  </si>
  <si>
    <t xml:space="preserve"> mm / .91 = cc</t>
  </si>
  <si>
    <t xml:space="preserve"> cc</t>
  </si>
  <si>
    <t xml:space="preserve"> = mm</t>
  </si>
  <si>
    <t>xplor fork oil volume to oil height conversion</t>
  </si>
  <si>
    <t>cc</t>
  </si>
  <si>
    <t>[no between]</t>
  </si>
  <si>
    <t xml:space="preserve"> = oil level</t>
  </si>
  <si>
    <t>ratio</t>
  </si>
  <si>
    <t xml:space="preserve"> cc to mm</t>
  </si>
  <si>
    <t>convert</t>
  </si>
  <si>
    <t xml:space="preserve"> measured</t>
  </si>
  <si>
    <t xml:space="preserve"> [mm]</t>
  </si>
  <si>
    <t>[mm] [puot]</t>
  </si>
  <si>
    <t>oil L diff</t>
  </si>
  <si>
    <t>= oil level</t>
  </si>
  <si>
    <t xml:space="preserve"> Note: Converting 17xcw300 cc to mm is off by 3mm</t>
  </si>
  <si>
    <t xml:space="preserve"> 17xcw300 </t>
  </si>
  <si>
    <t xml:space="preserve">  - actual cc to mm from KTM spec sheet</t>
  </si>
  <si>
    <t xml:space="preserve">Assuming internal fork empty air volume doesn't change from year to year. . . </t>
  </si>
  <si>
    <t>XPLOR convert cc to mm</t>
  </si>
  <si>
    <t xml:space="preserve"> [17xcw250]</t>
  </si>
  <si>
    <t xml:space="preserve"> [measured 615]</t>
  </si>
  <si>
    <t xml:space="preserve"> [23xcwf450]</t>
  </si>
  <si>
    <t xml:space="preserve">   =     IF     (     G24     =     G20     ,     H20      ,     H20     +     ((     G20     -     G24     )     *     K20     ))</t>
  </si>
  <si>
    <t xml:space="preserve">                 new oilV        base oilV                nobtwn_oilL          base oilV            new oilV           ratio</t>
  </si>
  <si>
    <t xml:space="preserve">    The pink line is default c-10.    Your fork is set at c-10.</t>
  </si>
  <si>
    <t xml:space="preserve">This graph shows the effectiveness of each comp clicker. </t>
  </si>
  <si>
    <t>Comp clicks are counted out from the full closed position.</t>
  </si>
  <si>
    <t>Top left clicker = bottom three graph lines</t>
  </si>
  <si>
    <t>Bottom right clicker = top five graph lines</t>
  </si>
  <si>
    <t xml:space="preserve">   The red line is default c-15.    Your fork is set at c-13.</t>
  </si>
  <si>
    <t xml:space="preserve">    For comparison, the light gray line is the stock comp force.</t>
  </si>
  <si>
    <t>Stock, the fork comes with comp clicker on top left, reb clicker on top right.</t>
  </si>
  <si>
    <t>You now have two comp clickers.</t>
  </si>
  <si>
    <t xml:space="preserve">The XPLOR is a split fork.  Each leg has specific funtions. </t>
  </si>
  <si>
    <t xml:space="preserve">    The left side controls only comp, the right side comp and reb. </t>
  </si>
  <si>
    <t xml:space="preserve">    We added a clicker to bottom right fork leg.  Useable range 0-15.    Ditto 4 clicks etc.</t>
  </si>
  <si>
    <t xml:space="preserve">    Original top left fork leg.  Usable range 8-22.    Try 4 clicks at a time, then fine tune.</t>
  </si>
  <si>
    <t xml:space="preserve">        (The right side doesn't have comp clicker)</t>
  </si>
  <si>
    <t>Starting clicker positions</t>
  </si>
  <si>
    <t xml:space="preserve">   preload = +3</t>
  </si>
  <si>
    <t xml:space="preserve">   top left comp = c-13</t>
  </si>
  <si>
    <t xml:space="preserve">   top right reb = r-12</t>
  </si>
  <si>
    <t xml:space="preserve">   bott right comp = c-10</t>
  </si>
  <si>
    <t>comp</t>
  </si>
  <si>
    <t>reb</t>
  </si>
  <si>
    <t xml:space="preserve"> 4860 0575</t>
  </si>
  <si>
    <t xml:space="preserve"> 4860 1817s</t>
  </si>
  <si>
    <t xml:space="preserve"> 4860 2002s</t>
  </si>
  <si>
    <t>ips</t>
  </si>
  <si>
    <t>+chrtd</t>
  </si>
  <si>
    <t>total reb</t>
  </si>
  <si>
    <t>target reb</t>
  </si>
  <si>
    <t>r-zeta</t>
  </si>
  <si>
    <t>r/c ratio</t>
  </si>
  <si>
    <t>[targ]</t>
  </si>
  <si>
    <t>[act/act]</t>
  </si>
  <si>
    <t>[targ/targ]</t>
  </si>
  <si>
    <t>no drag</t>
  </si>
  <si>
    <t>+2.5 chrtd</t>
  </si>
  <si>
    <t xml:space="preserve">       Adding drag increases</t>
  </si>
  <si>
    <t xml:space="preserve">       zeta values at 1-10ips.</t>
  </si>
  <si>
    <t xml:space="preserve"> .70 zeta</t>
  </si>
  <si>
    <t xml:space="preserve"> .52-.70s zeta target</t>
  </si>
  <si>
    <t xml:space="preserve"> .52-70s</t>
  </si>
  <si>
    <t xml:space="preserve"> .34-70s</t>
  </si>
  <si>
    <t xml:space="preserve"> .48-65s</t>
  </si>
  <si>
    <t xml:space="preserve"> .30-65s</t>
  </si>
  <si>
    <t xml:space="preserve"> .48-60s.</t>
  </si>
  <si>
    <t xml:space="preserve"> .33-60s</t>
  </si>
  <si>
    <t>dd</t>
  </si>
  <si>
    <t xml:space="preserve"> .49-55s</t>
  </si>
  <si>
    <t xml:space="preserve"> .34-55s</t>
  </si>
  <si>
    <t xml:space="preserve">       two step targets reduce</t>
  </si>
  <si>
    <t xml:space="preserve"> &lt;-- faster at 20ips for the chop</t>
  </si>
  <si>
    <t xml:space="preserve"> &lt;-- slower at 20ips for full stroke</t>
  </si>
  <si>
    <t xml:space="preserve"> .50-70</t>
  </si>
  <si>
    <t xml:space="preserve"> .55-70</t>
  </si>
  <si>
    <t>OC</t>
  </si>
  <si>
    <t>XPLOR</t>
  </si>
  <si>
    <t xml:space="preserve">  2-taper with step</t>
  </si>
  <si>
    <t>TC BLADDER</t>
  </si>
  <si>
    <t>AER</t>
  </si>
  <si>
    <t xml:space="preserve">  strait taper with step</t>
  </si>
  <si>
    <t>KTECH</t>
  </si>
  <si>
    <t xml:space="preserve">  3813f   21 TE KTECH 300</t>
  </si>
  <si>
    <t xml:space="preserve">  3005f   14 XCW F 450</t>
  </si>
  <si>
    <t xml:space="preserve">  1675f   11 XC 250</t>
  </si>
  <si>
    <t>PHM</t>
  </si>
  <si>
    <t xml:space="preserve">  strait taper no step</t>
  </si>
  <si>
    <t xml:space="preserve">  3832f  19 XCWF KT1 300</t>
  </si>
  <si>
    <t xml:space="preserve">    4860 2077 S</t>
  </si>
  <si>
    <t xml:space="preserve">    4860 0887 S</t>
  </si>
  <si>
    <t xml:space="preserve">    from ktech xplor fk kit</t>
  </si>
  <si>
    <t xml:space="preserve">   from phm xplor fk kit</t>
  </si>
  <si>
    <t xml:space="preserve"> SUMMARY . . WP fork mv needle</t>
  </si>
  <si>
    <t>`</t>
  </si>
  <si>
    <r>
      <t> </t>
    </r>
    <r>
      <rPr>
        <b/>
        <sz val="9"/>
        <color rgb="FF000000"/>
        <rFont val="Trebuchet MS"/>
        <family val="2"/>
      </rPr>
      <t> (3604)  2014 SXF 450</t>
    </r>
  </si>
  <si>
    <t>   spr rate =      dbl =</t>
  </si>
  <si>
    <t>chrtd = 2.5</t>
  </si>
  <si>
    <r>
      <t> </t>
    </r>
    <r>
      <rPr>
        <b/>
        <sz val="9"/>
        <color rgb="FF000000"/>
        <rFont val="Trebuchet MS"/>
        <family val="2"/>
      </rPr>
      <t> (3622)  2019 SXF 450</t>
    </r>
  </si>
  <si>
    <t>  spr = 4.95</t>
  </si>
  <si>
    <t> dyno #  </t>
  </si>
  <si>
    <t>dyno #   </t>
  </si>
  <si>
    <t>c + ca</t>
  </si>
  <si>
    <t>+dynm drag</t>
  </si>
  <si>
    <t>+ diff</t>
  </si>
  <si>
    <t>dyno #</t>
  </si>
  <si>
    <t>Energy</t>
  </si>
  <si>
    <t>fk/sh ratio</t>
  </si>
  <si>
    <t>  2021 TE 300</t>
  </si>
  <si>
    <t>r/c</t>
  </si>
  <si>
    <t>co</t>
  </si>
  <si>
    <t>ro</t>
  </si>
  <si>
    <t>nitro</t>
  </si>
  <si>
    <t>as deliv</t>
  </si>
  <si>
    <t>gas</t>
  </si>
  <si>
    <t>press</t>
  </si>
  <si>
    <t>61 act</t>
  </si>
  <si>
    <t>sd</t>
  </si>
  <si>
    <t>13.5 act</t>
  </si>
  <si>
    <t>temp</t>
  </si>
  <si>
    <t xml:space="preserve"> ro wogas</t>
  </si>
  <si>
    <t xml:space="preserve"> </t>
  </si>
  <si>
    <t xml:space="preserve"> 2 + 50</t>
  </si>
  <si>
    <t>Hosting fee</t>
  </si>
  <si>
    <t xml:space="preserve"> 11-20</t>
  </si>
  <si>
    <t xml:space="preserve"> 21-30</t>
  </si>
  <si>
    <t xml:space="preserve"> 31-40</t>
  </si>
  <si>
    <t xml:space="preserve"> 41-50</t>
  </si>
  <si>
    <t xml:space="preserve">   1-10</t>
  </si>
  <si>
    <t>each</t>
  </si>
  <si>
    <t>qty purch</t>
  </si>
  <si>
    <t>total</t>
  </si>
  <si>
    <t xml:space="preserve"> + support</t>
  </si>
  <si>
    <t>with fee</t>
  </si>
  <si>
    <t xml:space="preserve"> - support</t>
  </si>
  <si>
    <t xml:space="preserve"> 1-3  </t>
  </si>
  <si>
    <t xml:space="preserve"> 4-6  </t>
  </si>
  <si>
    <t xml:space="preserve"> 7-9  </t>
  </si>
  <si>
    <t xml:space="preserve"> 10-12  </t>
  </si>
  <si>
    <t xml:space="preserve"> 13-15  </t>
  </si>
  <si>
    <t>Options</t>
  </si>
  <si>
    <t>All Shock Options Avaliable</t>
  </si>
  <si>
    <t xml:space="preserve"> Sh Dyno</t>
  </si>
  <si>
    <t xml:space="preserve"> Sh Dyno press</t>
  </si>
  <si>
    <t xml:space="preserve"> Sh Dyno Press b</t>
  </si>
  <si>
    <t xml:space="preserve"> Sh Dyno Press c</t>
  </si>
  <si>
    <t xml:space="preserve"> Sh Dyno Press f</t>
  </si>
  <si>
    <t xml:space="preserve"> Sh Dyno Press h</t>
  </si>
  <si>
    <t xml:space="preserve"> Sh Lev Ratio</t>
  </si>
  <si>
    <t xml:space="preserve"> Compare    dyno load cell</t>
  </si>
  <si>
    <t xml:space="preserve"> Compare   pressure</t>
  </si>
  <si>
    <t xml:space="preserve">    + needle flow areas</t>
  </si>
  <si>
    <t xml:space="preserve">    need to add c-zeta compare</t>
  </si>
  <si>
    <t>%</t>
  </si>
  <si>
    <t xml:space="preserve"> mm^2</t>
  </si>
  <si>
    <t xml:space="preserve"> 2151f</t>
  </si>
  <si>
    <t xml:space="preserve"> 1638f</t>
  </si>
  <si>
    <t xml:space="preserve"> 3253f</t>
  </si>
  <si>
    <t xml:space="preserve"> 3509f</t>
  </si>
  <si>
    <t xml:space="preserve"> 4108f</t>
  </si>
  <si>
    <t xml:space="preserve"> mm dia cHole</t>
  </si>
  <si>
    <t xml:space="preserve"> mm^2 default</t>
  </si>
  <si>
    <t xml:space="preserve"> 3531f</t>
  </si>
  <si>
    <t xml:space="preserve"> 3791f</t>
  </si>
  <si>
    <t xml:space="preserve"> 2010 CRF SC 250</t>
  </si>
  <si>
    <t xml:space="preserve"> 2004 RM 250</t>
  </si>
  <si>
    <t xml:space="preserve"> 2010 CRF 250</t>
  </si>
  <si>
    <t xml:space="preserve"> 2015 SXF 350</t>
  </si>
  <si>
    <t xml:space="preserve"> 2019 SXF 350</t>
  </si>
  <si>
    <t xml:space="preserve"> 2013 YZ 250</t>
  </si>
  <si>
    <t xml:space="preserve"> 2022 CRF 450</t>
  </si>
  <si>
    <t>act flow</t>
  </si>
  <si>
    <t>insert -&gt;</t>
  </si>
  <si>
    <t xml:space="preserve"> stk -&gt;</t>
  </si>
  <si>
    <t>kit -&gt;</t>
  </si>
  <si>
    <t xml:space="preserve"> bc click</t>
  </si>
  <si>
    <t xml:space="preserve"> 16  max clicks avail</t>
  </si>
  <si>
    <t xml:space="preserve"> max 16</t>
  </si>
  <si>
    <t xml:space="preserve">   calc scaled flow</t>
  </si>
  <si>
    <t xml:space="preserve"> BASE VALUE CLICKERS</t>
  </si>
  <si>
    <t xml:space="preserve"> Apparently we drilled one of herschel's</t>
  </si>
  <si>
    <t xml:space="preserve"> inserts with #47 bit, stk is #48</t>
  </si>
  <si>
    <t xml:space="preserve">  proposed, use Herschel's insert without drilling</t>
  </si>
  <si>
    <t xml:space="preserve">  cHole, stk is #47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</si>
</sst>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47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000000"/>
      <name val="Trebuchet MS"/>
      <family val="2"/>
    </font>
    <font>
      <b/>
      <sz val="9"/>
      <color rgb="FF000000"/>
      <name val="Trebuchet MS"/>
      <family val="2"/>
    </font>
    <font>
      <sz val="9"/>
      <color rgb="FF4A4A4A"/>
      <name val="Trebuchet MS"/>
      <family val="2"/>
    </font>
    <font>
      <sz val="8"/>
      <color rgb="FF4A4A4A"/>
      <name val="Trebuchet MS"/>
      <family val="2"/>
    </font>
    <font>
      <sz val="9"/>
      <color rgb="FFC00000"/>
      <name val="Trebuchet MS"/>
      <family val="2"/>
    </font>
    <font>
      <sz val="9"/>
      <color theme="1"/>
      <name val="Trebuchet MS"/>
      <family val="2"/>
    </font>
    <font>
      <sz val="11"/>
      <color theme="5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8"/>
      <color rgb="FF000000"/>
      <name val="Trebuchet MS"/>
      <family val="2"/>
    </font>
    <font>
      <sz val="8"/>
      <color rgb="FF808080"/>
      <name val="Trebuchet MS"/>
      <family val="2"/>
    </font>
    <font>
      <sz val="8"/>
      <color rgb="FFB34040"/>
      <name val="Trebuchet MS"/>
      <family val="2"/>
    </font>
    <font>
      <sz val="8"/>
      <color rgb="FFD68989"/>
      <name val="Trebuchet MS"/>
      <family val="2"/>
    </font>
    <font>
      <sz val="8"/>
      <color rgb="FF949494"/>
      <name val="Trebuchet MS"/>
      <family val="2"/>
    </font>
    <font>
      <sz val="8"/>
      <name val="Trebuchet MS"/>
      <family val="2"/>
    </font>
    <font>
      <sz val="7"/>
      <name val="Trebuchet MS"/>
      <family val="2"/>
    </font>
    <font>
      <sz val="8"/>
      <color theme="5" tint="-0.249977111117893"/>
      <name val="Trebuchet MS"/>
      <family val="2"/>
    </font>
    <font>
      <sz val="7"/>
      <color theme="5" tint="-0.249977111117893"/>
      <name val="Trebuchet MS"/>
      <family val="2"/>
    </font>
    <font>
      <sz val="11"/>
      <color theme="2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08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0" tint="-0.34998626667073579"/>
      <name val="Trebuchet MS"/>
      <family val="2"/>
    </font>
    <font>
      <sz val="8"/>
      <color theme="1"/>
      <name val="Trebuchet MS"/>
      <family val="2"/>
    </font>
    <font>
      <b/>
      <sz val="9"/>
      <color theme="1"/>
      <name val="Trebuchet MS"/>
      <family val="2"/>
    </font>
    <font>
      <u/>
      <sz val="9"/>
      <color rgb="FF000000"/>
      <name val="Trebuchet MS"/>
      <family val="2"/>
    </font>
    <font>
      <i/>
      <sz val="10"/>
      <color rgb="FF008000"/>
      <name val="Calibri"/>
      <family val="2"/>
      <scheme val="minor"/>
    </font>
    <font>
      <i/>
      <sz val="10"/>
      <color theme="1"/>
      <name val="Trebuchet MS"/>
      <family val="2"/>
    </font>
    <font>
      <sz val="8"/>
      <color rgb="FF008000"/>
      <name val="Trebuchet MS"/>
      <family val="2"/>
    </font>
    <font>
      <sz val="10"/>
      <color theme="1" tint="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E8DA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A2D1E8"/>
      </left>
      <right style="thin">
        <color rgb="FFA2D1E8"/>
      </right>
      <top style="thin">
        <color rgb="FFA2D1E8"/>
      </top>
      <bottom style="thin">
        <color rgb="FFA2D1E8"/>
      </bottom>
      <diagonal/>
    </border>
    <border>
      <left style="thin">
        <color rgb="FFA2D1E8"/>
      </left>
      <right/>
      <top style="thin">
        <color rgb="FFA2D1E8"/>
      </top>
      <bottom style="thin">
        <color rgb="FFA2D1E8"/>
      </bottom>
      <diagonal/>
    </border>
    <border>
      <left/>
      <right/>
      <top style="thin">
        <color rgb="FFA2D1E8"/>
      </top>
      <bottom style="thin">
        <color rgb="FFA2D1E8"/>
      </bottom>
      <diagonal/>
    </border>
    <border>
      <left/>
      <right style="thin">
        <color rgb="FFA2D1E8"/>
      </right>
      <top style="thin">
        <color rgb="FFA2D1E8"/>
      </top>
      <bottom style="thin">
        <color rgb="FFA2D1E8"/>
      </bottom>
      <diagonal/>
    </border>
    <border>
      <left style="thin">
        <color rgb="FFA2D1E8"/>
      </left>
      <right style="thin">
        <color rgb="FFA2D1E8"/>
      </right>
      <top style="thin">
        <color rgb="FFA2D1E8"/>
      </top>
      <bottom style="thin">
        <color rgb="FFF9F5F0"/>
      </bottom>
      <diagonal/>
    </border>
    <border>
      <left style="thin">
        <color rgb="FFA2D1E8"/>
      </left>
      <right style="thin">
        <color rgb="FFA2D1E8"/>
      </right>
      <top style="thin">
        <color rgb="FFF9F5F0"/>
      </top>
      <bottom style="thin">
        <color rgb="FFF9F5F0"/>
      </bottom>
      <diagonal/>
    </border>
    <border>
      <left style="thin">
        <color rgb="FFA2D1E8"/>
      </left>
      <right style="thin">
        <color rgb="FFA2D1E8"/>
      </right>
      <top style="thin">
        <color rgb="FFF9F5F0"/>
      </top>
      <bottom style="thin">
        <color rgb="FFA2D1E8"/>
      </bottom>
      <diagonal/>
    </border>
    <border>
      <left style="thin">
        <color rgb="FFA2D1E8"/>
      </left>
      <right style="thin">
        <color rgb="FFA2D1E8"/>
      </right>
      <top/>
      <bottom/>
      <diagonal/>
    </border>
    <border>
      <left style="thin">
        <color rgb="FFA2D1E8"/>
      </left>
      <right style="thin">
        <color rgb="FFA2D1E8"/>
      </right>
      <top/>
      <bottom style="thin">
        <color rgb="FFA2D1E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5F2EB"/>
      </left>
      <right style="thin">
        <color rgb="FFF5F2EB"/>
      </right>
      <top style="thin">
        <color rgb="FFF5F2EB"/>
      </top>
      <bottom style="thin">
        <color rgb="FFF5F2EB"/>
      </bottom>
      <diagonal/>
    </border>
    <border>
      <left style="thin">
        <color rgb="FFF5F2EB"/>
      </left>
      <right/>
      <top style="thin">
        <color rgb="FFF5F2EB"/>
      </top>
      <bottom style="thin">
        <color rgb="FFF5F2EB"/>
      </bottom>
      <diagonal/>
    </border>
    <border>
      <left/>
      <right style="thin">
        <color rgb="FFF5F2EB"/>
      </right>
      <top style="thin">
        <color rgb="FFF5F2EB"/>
      </top>
      <bottom style="thin">
        <color rgb="FFF5F2EB"/>
      </bottom>
      <diagonal/>
    </border>
    <border>
      <left style="thin">
        <color theme="2" tint="-0.499984740745262"/>
      </left>
      <right style="thin">
        <color rgb="FFF5F2EB"/>
      </right>
      <top style="thin">
        <color theme="2" tint="-0.499984740745262"/>
      </top>
      <bottom style="thin">
        <color rgb="FFF5F2EB"/>
      </bottom>
      <diagonal/>
    </border>
    <border>
      <left style="thin">
        <color rgb="FFF5F2EB"/>
      </left>
      <right style="thin">
        <color theme="2" tint="-0.499984740745262"/>
      </right>
      <top style="thin">
        <color theme="2" tint="-0.499984740745262"/>
      </top>
      <bottom style="thin">
        <color rgb="FFF5F2EB"/>
      </bottom>
      <diagonal/>
    </border>
    <border>
      <left style="thin">
        <color theme="2" tint="-0.499984740745262"/>
      </left>
      <right style="thin">
        <color rgb="FFF5F2EB"/>
      </right>
      <top style="thin">
        <color rgb="FFF5F2EB"/>
      </top>
      <bottom style="thin">
        <color rgb="FFF5F2EB"/>
      </bottom>
      <diagonal/>
    </border>
    <border>
      <left style="thin">
        <color rgb="FFF5F2EB"/>
      </left>
      <right style="thin">
        <color theme="2" tint="-0.499984740745262"/>
      </right>
      <top style="thin">
        <color rgb="FFF5F2EB"/>
      </top>
      <bottom style="thin">
        <color rgb="FFF5F2EB"/>
      </bottom>
      <diagonal/>
    </border>
    <border>
      <left style="thin">
        <color theme="2" tint="-0.499984740745262"/>
      </left>
      <right/>
      <top style="thin">
        <color rgb="FFF5F2EB"/>
      </top>
      <bottom style="thin">
        <color rgb="FFF5F2EB"/>
      </bottom>
      <diagonal/>
    </border>
    <border>
      <left style="thin">
        <color theme="2" tint="-0.499984740745262"/>
      </left>
      <right style="thin">
        <color rgb="FFF5F2EB"/>
      </right>
      <top style="thin">
        <color rgb="FFF5F2EB"/>
      </top>
      <bottom style="thin">
        <color theme="2" tint="-0.499984740745262"/>
      </bottom>
      <diagonal/>
    </border>
    <border>
      <left style="thin">
        <color rgb="FFF5F2EB"/>
      </left>
      <right style="thin">
        <color theme="2" tint="-0.499984740745262"/>
      </right>
      <top style="thin">
        <color rgb="FFF5F2EB"/>
      </top>
      <bottom style="thin">
        <color theme="2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rgb="FFAAD6EA"/>
      </left>
      <right style="thin">
        <color rgb="FFAAD6EA"/>
      </right>
      <top style="thin">
        <color rgb="FFAAD6EA"/>
      </top>
      <bottom style="thin">
        <color rgb="FFAAD6EA"/>
      </bottom>
      <diagonal/>
    </border>
    <border>
      <left style="thin">
        <color rgb="FFAAD6EA"/>
      </left>
      <right/>
      <top style="thin">
        <color rgb="FFAAD6EA"/>
      </top>
      <bottom style="thin">
        <color rgb="FFAAD6EA"/>
      </bottom>
      <diagonal/>
    </border>
    <border>
      <left/>
      <right/>
      <top style="thin">
        <color rgb="FFAAD6EA"/>
      </top>
      <bottom style="thin">
        <color rgb="FFAAD6EA"/>
      </bottom>
      <diagonal/>
    </border>
    <border>
      <left/>
      <right style="thin">
        <color rgb="FFAAD6EA"/>
      </right>
      <top style="thin">
        <color rgb="FFAAD6EA"/>
      </top>
      <bottom style="thin">
        <color rgb="FFAAD6EA"/>
      </bottom>
      <diagonal/>
    </border>
    <border>
      <left style="thin">
        <color rgb="FFAAD6EA"/>
      </left>
      <right style="thin">
        <color rgb="FFAAD6EA"/>
      </right>
      <top style="thin">
        <color rgb="FFAAD6EA"/>
      </top>
      <bottom/>
      <diagonal/>
    </border>
    <border>
      <left style="thin">
        <color rgb="FFAAD6EA"/>
      </left>
      <right style="thin">
        <color rgb="FFAAD6EA"/>
      </right>
      <top/>
      <bottom/>
      <diagonal/>
    </border>
    <border>
      <left style="thin">
        <color rgb="FFAAD6EA"/>
      </left>
      <right style="thin">
        <color rgb="FFAAD6EA"/>
      </right>
      <top/>
      <bottom style="thin">
        <color rgb="FFAAD6EA"/>
      </bottom>
      <diagonal/>
    </border>
    <border>
      <left style="thin">
        <color rgb="FFAAD6EA"/>
      </left>
      <right style="thin">
        <color rgb="FFAAD6EA"/>
      </right>
      <top style="thin">
        <color rgb="FFAAD6EA"/>
      </top>
      <bottom style="thin">
        <color rgb="FFF6F6F6"/>
      </bottom>
      <diagonal/>
    </border>
    <border>
      <left style="thin">
        <color rgb="FFAAD6EA"/>
      </left>
      <right style="thin">
        <color rgb="FFAAD6EA"/>
      </right>
      <top style="thin">
        <color rgb="FFF6F6F6"/>
      </top>
      <bottom style="thin">
        <color rgb="FFF6F6F6"/>
      </bottom>
      <diagonal/>
    </border>
    <border>
      <left style="thin">
        <color rgb="FFAAD6EA"/>
      </left>
      <right style="thin">
        <color rgb="FFAAD6EA"/>
      </right>
      <top style="thin">
        <color rgb="FFF6F6F6"/>
      </top>
      <bottom style="thin">
        <color rgb="FFAAD6EA"/>
      </bottom>
      <diagonal/>
    </border>
    <border>
      <left style="thin">
        <color rgb="FFF4F4F4"/>
      </left>
      <right style="thin">
        <color rgb="FFF4F4F4"/>
      </right>
      <top style="thin">
        <color rgb="FFF4F4F4"/>
      </top>
      <bottom style="thin">
        <color rgb="FFF4F4F4"/>
      </bottom>
      <diagonal/>
    </border>
    <border>
      <left style="thin">
        <color rgb="FFF4F4F4"/>
      </left>
      <right/>
      <top style="thin">
        <color rgb="FFF4F4F4"/>
      </top>
      <bottom style="thin">
        <color rgb="FFF4F4F4"/>
      </bottom>
      <diagonal/>
    </border>
    <border>
      <left/>
      <right/>
      <top style="thin">
        <color rgb="FFF4F4F4"/>
      </top>
      <bottom style="thin">
        <color rgb="FFF4F4F4"/>
      </bottom>
      <diagonal/>
    </border>
    <border>
      <left/>
      <right style="thin">
        <color rgb="FFF4F4F4"/>
      </right>
      <top style="thin">
        <color rgb="FFF4F4F4"/>
      </top>
      <bottom style="thin">
        <color rgb="FFF4F4F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0" xfId="0" quotePrefix="1" applyAlignment="1">
      <alignment horizontal="left"/>
    </xf>
    <xf numFmtId="0" fontId="0" fillId="0" borderId="1" xfId="0" quotePrefix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2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1" fillId="0" borderId="0" xfId="0" applyFont="1"/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4" fillId="0" borderId="0" xfId="0" applyFont="1"/>
    <xf numFmtId="1" fontId="1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1" fillId="0" borderId="0" xfId="0" applyFont="1" applyAlignment="1">
      <alignment horizontal="right"/>
    </xf>
    <xf numFmtId="2" fontId="11" fillId="0" borderId="0" xfId="0" applyNumberFormat="1" applyFont="1"/>
    <xf numFmtId="0" fontId="12" fillId="0" borderId="0" xfId="0" applyFont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6" borderId="17" xfId="0" quotePrefix="1" applyFill="1" applyBorder="1" applyAlignment="1">
      <alignment horizontal="center"/>
    </xf>
    <xf numFmtId="0" fontId="0" fillId="6" borderId="0" xfId="0" applyFill="1" applyAlignment="1">
      <alignment horizontal="center"/>
    </xf>
    <xf numFmtId="1" fontId="0" fillId="0" borderId="19" xfId="0" applyNumberFormat="1" applyBorder="1" applyAlignment="1">
      <alignment horizontal="center"/>
    </xf>
    <xf numFmtId="0" fontId="13" fillId="0" borderId="0" xfId="0" quotePrefix="1" applyFont="1" applyAlignment="1">
      <alignment horizontal="left"/>
    </xf>
    <xf numFmtId="0" fontId="0" fillId="7" borderId="0" xfId="0" applyFill="1" applyAlignment="1">
      <alignment horizontal="center"/>
    </xf>
    <xf numFmtId="0" fontId="13" fillId="7" borderId="0" xfId="0" quotePrefix="1" applyFont="1" applyFill="1" applyAlignment="1">
      <alignment horizontal="center"/>
    </xf>
    <xf numFmtId="0" fontId="0" fillId="7" borderId="0" xfId="0" applyFill="1"/>
    <xf numFmtId="0" fontId="0" fillId="7" borderId="0" xfId="0" quotePrefix="1" applyFill="1" applyAlignment="1">
      <alignment horizontal="center"/>
    </xf>
    <xf numFmtId="0" fontId="12" fillId="3" borderId="0" xfId="0" applyFont="1" applyFill="1"/>
    <xf numFmtId="0" fontId="13" fillId="7" borderId="0" xfId="0" applyFont="1" applyFill="1" applyAlignment="1">
      <alignment horizontal="center"/>
    </xf>
    <xf numFmtId="0" fontId="12" fillId="0" borderId="14" xfId="0" quotePrefix="1" applyFont="1" applyBorder="1" applyAlignment="1">
      <alignment horizontal="left"/>
    </xf>
    <xf numFmtId="0" fontId="12" fillId="0" borderId="17" xfId="0" quotePrefix="1" applyFon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/>
    <xf numFmtId="0" fontId="14" fillId="0" borderId="0" xfId="0" quotePrefix="1" applyFont="1" applyAlignment="1">
      <alignment horizontal="left"/>
    </xf>
    <xf numFmtId="0" fontId="0" fillId="0" borderId="0" xfId="0" quotePrefix="1" applyAlignment="1">
      <alignment horizontal="center"/>
    </xf>
    <xf numFmtId="164" fontId="0" fillId="0" borderId="0" xfId="0" applyNumberFormat="1"/>
    <xf numFmtId="0" fontId="0" fillId="0" borderId="14" xfId="0" applyBorder="1"/>
    <xf numFmtId="0" fontId="15" fillId="0" borderId="17" xfId="0" quotePrefix="1" applyFont="1" applyBorder="1" applyAlignment="1">
      <alignment horizontal="left"/>
    </xf>
    <xf numFmtId="0" fontId="0" fillId="0" borderId="18" xfId="0" applyBorder="1"/>
    <xf numFmtId="0" fontId="15" fillId="0" borderId="19" xfId="0" quotePrefix="1" applyFont="1" applyBorder="1" applyAlignment="1">
      <alignment horizontal="left"/>
    </xf>
    <xf numFmtId="0" fontId="0" fillId="0" borderId="21" xfId="0" applyBorder="1"/>
    <xf numFmtId="2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0" fontId="5" fillId="4" borderId="22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2" fillId="4" borderId="22" xfId="0" quotePrefix="1" applyFont="1" applyFill="1" applyBorder="1" applyAlignment="1">
      <alignment horizontal="center" vertical="center" wrapText="1"/>
    </xf>
    <xf numFmtId="0" fontId="22" fillId="0" borderId="22" xfId="0" quotePrefix="1" applyFont="1" applyBorder="1" applyAlignment="1">
      <alignment horizontal="left" vertical="center"/>
    </xf>
    <xf numFmtId="0" fontId="22" fillId="4" borderId="23" xfId="0" applyFont="1" applyFill="1" applyBorder="1" applyAlignment="1">
      <alignment horizontal="center" vertical="center" wrapText="1"/>
    </xf>
    <xf numFmtId="0" fontId="24" fillId="4" borderId="22" xfId="0" quotePrefix="1" applyFont="1" applyFill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3" fillId="4" borderId="22" xfId="0" quotePrefix="1" applyFont="1" applyFill="1" applyBorder="1" applyAlignment="1">
      <alignment horizontal="center" vertical="center"/>
    </xf>
    <xf numFmtId="0" fontId="26" fillId="0" borderId="0" xfId="0" applyFont="1"/>
    <xf numFmtId="0" fontId="0" fillId="8" borderId="0" xfId="0" applyFill="1"/>
    <xf numFmtId="0" fontId="0" fillId="9" borderId="0" xfId="0" applyFill="1"/>
    <xf numFmtId="0" fontId="5" fillId="4" borderId="23" xfId="0" applyFont="1" applyFill="1" applyBorder="1" applyAlignment="1">
      <alignment horizontal="center" vertical="center" wrapText="1"/>
    </xf>
    <xf numFmtId="0" fontId="23" fillId="4" borderId="25" xfId="0" quotePrefix="1" applyFont="1" applyFill="1" applyBorder="1" applyAlignment="1">
      <alignment horizontal="center" vertical="center"/>
    </xf>
    <xf numFmtId="0" fontId="23" fillId="4" borderId="26" xfId="0" quotePrefix="1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wrapText="1"/>
    </xf>
    <xf numFmtId="0" fontId="22" fillId="4" borderId="22" xfId="0" quotePrefix="1" applyFont="1" applyFill="1" applyBorder="1" applyAlignment="1">
      <alignment horizontal="center" wrapText="1"/>
    </xf>
    <xf numFmtId="0" fontId="24" fillId="4" borderId="22" xfId="0" quotePrefix="1" applyFont="1" applyFill="1" applyBorder="1" applyAlignment="1">
      <alignment horizontal="center" wrapText="1"/>
    </xf>
    <xf numFmtId="0" fontId="22" fillId="4" borderId="22" xfId="0" applyFont="1" applyFill="1" applyBorder="1" applyAlignment="1">
      <alignment horizontal="center" wrapText="1"/>
    </xf>
    <xf numFmtId="0" fontId="24" fillId="4" borderId="22" xfId="0" applyFont="1" applyFill="1" applyBorder="1" applyAlignment="1">
      <alignment horizontal="center" wrapText="1"/>
    </xf>
    <xf numFmtId="0" fontId="23" fillId="4" borderId="22" xfId="0" applyFont="1" applyFill="1" applyBorder="1" applyAlignment="1">
      <alignment horizontal="center" wrapText="1"/>
    </xf>
    <xf numFmtId="0" fontId="25" fillId="4" borderId="22" xfId="0" applyFont="1" applyFill="1" applyBorder="1" applyAlignment="1">
      <alignment horizontal="center" wrapText="1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8" fillId="0" borderId="0" xfId="0" quotePrefix="1" applyFont="1" applyAlignment="1">
      <alignment horizontal="left"/>
    </xf>
    <xf numFmtId="0" fontId="28" fillId="0" borderId="0" xfId="0" applyFont="1"/>
    <xf numFmtId="0" fontId="29" fillId="0" borderId="0" xfId="0" quotePrefix="1" applyFont="1" applyAlignment="1">
      <alignment horizontal="left"/>
    </xf>
    <xf numFmtId="0" fontId="29" fillId="0" borderId="0" xfId="0" applyFont="1"/>
    <xf numFmtId="0" fontId="27" fillId="0" borderId="14" xfId="0" quotePrefix="1" applyFont="1" applyBorder="1" applyAlignment="1">
      <alignment horizontal="left"/>
    </xf>
    <xf numFmtId="0" fontId="30" fillId="0" borderId="0" xfId="0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31" fillId="0" borderId="0" xfId="0" applyFont="1"/>
    <xf numFmtId="0" fontId="12" fillId="0" borderId="0" xfId="0" applyFont="1"/>
    <xf numFmtId="0" fontId="32" fillId="0" borderId="10" xfId="0" applyFont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64" fontId="30" fillId="2" borderId="0" xfId="0" applyNumberFormat="1" applyFont="1" applyFill="1" applyAlignment="1">
      <alignment horizontal="center"/>
    </xf>
    <xf numFmtId="0" fontId="5" fillId="10" borderId="35" xfId="0" applyFont="1" applyFill="1" applyBorder="1" applyAlignment="1">
      <alignment horizontal="center" vertical="center" wrapText="1"/>
    </xf>
    <xf numFmtId="0" fontId="18" fillId="10" borderId="35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left" vertical="center" wrapText="1"/>
    </xf>
    <xf numFmtId="0" fontId="18" fillId="10" borderId="39" xfId="0" applyFont="1" applyFill="1" applyBorder="1" applyAlignment="1">
      <alignment horizontal="center" vertical="center" wrapText="1"/>
    </xf>
    <xf numFmtId="0" fontId="18" fillId="10" borderId="40" xfId="0" applyFont="1" applyFill="1" applyBorder="1" applyAlignment="1">
      <alignment horizontal="center" vertical="center" wrapText="1"/>
    </xf>
    <xf numFmtId="0" fontId="18" fillId="10" borderId="41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vertical="center" wrapText="1"/>
    </xf>
    <xf numFmtId="0" fontId="9" fillId="10" borderId="35" xfId="0" applyFont="1" applyFill="1" applyBorder="1" applyAlignment="1">
      <alignment horizontal="center" vertical="center" wrapText="1"/>
    </xf>
    <xf numFmtId="0" fontId="10" fillId="10" borderId="42" xfId="0" applyFont="1" applyFill="1" applyBorder="1" applyAlignment="1">
      <alignment horizontal="center" vertical="center" wrapText="1"/>
    </xf>
    <xf numFmtId="0" fontId="10" fillId="10" borderId="43" xfId="0" applyFont="1" applyFill="1" applyBorder="1" applyAlignment="1">
      <alignment horizontal="center" vertical="center" wrapText="1"/>
    </xf>
    <xf numFmtId="0" fontId="10" fillId="10" borderId="43" xfId="0" applyFont="1" applyFill="1" applyBorder="1" applyAlignment="1">
      <alignment horizontal="center" vertical="center"/>
    </xf>
    <xf numFmtId="0" fontId="10" fillId="10" borderId="44" xfId="0" applyFont="1" applyFill="1" applyBorder="1" applyAlignment="1">
      <alignment horizontal="center" vertical="center" wrapText="1"/>
    </xf>
    <xf numFmtId="0" fontId="33" fillId="10" borderId="42" xfId="0" applyFont="1" applyFill="1" applyBorder="1" applyAlignment="1">
      <alignment horizontal="center" vertical="center" wrapText="1"/>
    </xf>
    <xf numFmtId="0" fontId="33" fillId="10" borderId="43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9" fillId="10" borderId="42" xfId="0" applyFont="1" applyFill="1" applyBorder="1" applyAlignment="1">
      <alignment horizontal="center" vertical="center" wrapText="1"/>
    </xf>
    <xf numFmtId="0" fontId="10" fillId="11" borderId="43" xfId="0" applyFont="1" applyFill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5" fillId="12" borderId="45" xfId="0" applyFont="1" applyFill="1" applyBorder="1" applyAlignment="1">
      <alignment vertical="center" wrapText="1"/>
    </xf>
    <xf numFmtId="0" fontId="35" fillId="12" borderId="45" xfId="0" applyFont="1" applyFill="1" applyBorder="1" applyAlignment="1">
      <alignment horizontal="center" vertical="center" wrapText="1"/>
    </xf>
    <xf numFmtId="0" fontId="19" fillId="12" borderId="45" xfId="0" applyFont="1" applyFill="1" applyBorder="1" applyAlignment="1">
      <alignment horizontal="center" vertical="center" wrapText="1"/>
    </xf>
    <xf numFmtId="0" fontId="5" fillId="12" borderId="45" xfId="0" applyFont="1" applyFill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33" fillId="10" borderId="43" xfId="0" quotePrefix="1" applyFont="1" applyFill="1" applyBorder="1" applyAlignment="1">
      <alignment horizontal="center" vertical="center" wrapText="1"/>
    </xf>
    <xf numFmtId="164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7" fillId="10" borderId="43" xfId="0" quotePrefix="1" applyFont="1" applyFill="1" applyBorder="1" applyAlignment="1">
      <alignment horizontal="center" vertical="center" wrapText="1"/>
    </xf>
    <xf numFmtId="0" fontId="37" fillId="10" borderId="43" xfId="0" applyFont="1" applyFill="1" applyBorder="1" applyAlignment="1">
      <alignment horizontal="center" vertical="center" wrapText="1"/>
    </xf>
    <xf numFmtId="0" fontId="38" fillId="10" borderId="43" xfId="0" quotePrefix="1" applyFont="1" applyFill="1" applyBorder="1" applyAlignment="1">
      <alignment horizontal="center" vertical="center" wrapText="1"/>
    </xf>
    <xf numFmtId="0" fontId="38" fillId="10" borderId="4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1" fillId="0" borderId="0" xfId="0" quotePrefix="1" applyFont="1" applyAlignment="1">
      <alignment horizontal="center"/>
    </xf>
    <xf numFmtId="0" fontId="0" fillId="0" borderId="20" xfId="0" applyBorder="1" applyAlignment="1">
      <alignment horizontal="center"/>
    </xf>
    <xf numFmtId="165" fontId="1" fillId="0" borderId="0" xfId="0" applyNumberFormat="1" applyFont="1" applyAlignment="1">
      <alignment horizontal="center"/>
    </xf>
    <xf numFmtId="1" fontId="39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0" fontId="31" fillId="0" borderId="0" xfId="0" quotePrefix="1" applyFont="1" applyAlignment="1">
      <alignment horizontal="left"/>
    </xf>
    <xf numFmtId="0" fontId="14" fillId="0" borderId="0" xfId="0" applyFont="1"/>
    <xf numFmtId="0" fontId="0" fillId="0" borderId="52" xfId="0" applyBorder="1"/>
    <xf numFmtId="0" fontId="40" fillId="0" borderId="52" xfId="0" applyFont="1" applyBorder="1"/>
    <xf numFmtId="0" fontId="40" fillId="0" borderId="54" xfId="0" applyFont="1" applyBorder="1"/>
    <xf numFmtId="0" fontId="40" fillId="0" borderId="50" xfId="0" quotePrefix="1" applyFont="1" applyBorder="1" applyAlignment="1">
      <alignment horizontal="left"/>
    </xf>
    <xf numFmtId="2" fontId="1" fillId="0" borderId="0" xfId="0" applyNumberFormat="1" applyFont="1"/>
    <xf numFmtId="0" fontId="43" fillId="0" borderId="0" xfId="0" applyFont="1"/>
    <xf numFmtId="0" fontId="0" fillId="0" borderId="55" xfId="0" applyBorder="1"/>
    <xf numFmtId="0" fontId="0" fillId="0" borderId="51" xfId="0" applyBorder="1"/>
    <xf numFmtId="2" fontId="41" fillId="0" borderId="52" xfId="0" quotePrefix="1" applyNumberFormat="1" applyFont="1" applyBorder="1" applyAlignment="1">
      <alignment horizontal="left"/>
    </xf>
    <xf numFmtId="2" fontId="0" fillId="0" borderId="56" xfId="0" applyNumberFormat="1" applyBorder="1"/>
    <xf numFmtId="0" fontId="0" fillId="3" borderId="50" xfId="0" applyFill="1" applyBorder="1"/>
    <xf numFmtId="0" fontId="44" fillId="0" borderId="0" xfId="0" applyFont="1"/>
    <xf numFmtId="0" fontId="0" fillId="3" borderId="55" xfId="0" quotePrefix="1" applyFill="1" applyBorder="1" applyAlignment="1">
      <alignment horizontal="left"/>
    </xf>
    <xf numFmtId="0" fontId="0" fillId="0" borderId="57" xfId="0" applyBorder="1"/>
    <xf numFmtId="0" fontId="0" fillId="0" borderId="59" xfId="0" applyBorder="1"/>
    <xf numFmtId="0" fontId="1" fillId="0" borderId="60" xfId="0" applyFont="1" applyBorder="1"/>
    <xf numFmtId="0" fontId="40" fillId="0" borderId="61" xfId="0" applyFont="1" applyBorder="1"/>
    <xf numFmtId="2" fontId="41" fillId="0" borderId="61" xfId="0" quotePrefix="1" applyNumberFormat="1" applyFont="1" applyBorder="1" applyAlignment="1">
      <alignment horizontal="left"/>
    </xf>
    <xf numFmtId="0" fontId="1" fillId="0" borderId="62" xfId="0" applyFont="1" applyBorder="1"/>
    <xf numFmtId="2" fontId="0" fillId="0" borderId="63" xfId="0" applyNumberFormat="1" applyBorder="1"/>
    <xf numFmtId="0" fontId="40" fillId="0" borderId="64" xfId="0" applyFont="1" applyBorder="1"/>
    <xf numFmtId="0" fontId="46" fillId="3" borderId="0" xfId="0" applyFont="1" applyFill="1" applyAlignment="1">
      <alignment horizontal="center"/>
    </xf>
    <xf numFmtId="0" fontId="14" fillId="3" borderId="0" xfId="0" quotePrefix="1" applyFont="1" applyFill="1" applyAlignment="1">
      <alignment horizontal="left"/>
    </xf>
    <xf numFmtId="0" fontId="44" fillId="0" borderId="58" xfId="0" applyFont="1" applyBorder="1"/>
    <xf numFmtId="0" fontId="46" fillId="3" borderId="53" xfId="0" applyFont="1" applyFill="1" applyBorder="1" applyAlignment="1">
      <alignment horizontal="center"/>
    </xf>
    <xf numFmtId="0" fontId="14" fillId="3" borderId="56" xfId="0" quotePrefix="1" applyFont="1" applyFill="1" applyBorder="1" applyAlignment="1">
      <alignment horizontal="left"/>
    </xf>
    <xf numFmtId="0" fontId="14" fillId="3" borderId="54" xfId="0" applyFont="1" applyFill="1" applyBorder="1"/>
    <xf numFmtId="0" fontId="40" fillId="0" borderId="49" xfId="0" quotePrefix="1" applyFont="1" applyBorder="1" applyAlignment="1">
      <alignment horizontal="right"/>
    </xf>
    <xf numFmtId="0" fontId="40" fillId="0" borderId="55" xfId="0" quotePrefix="1" applyFont="1" applyBorder="1" applyAlignment="1">
      <alignment horizontal="right"/>
    </xf>
    <xf numFmtId="2" fontId="42" fillId="0" borderId="55" xfId="0" applyNumberFormat="1" applyFont="1" applyBorder="1"/>
    <xf numFmtId="0" fontId="45" fillId="0" borderId="51" xfId="0" applyFont="1" applyBorder="1"/>
    <xf numFmtId="0" fontId="45" fillId="0" borderId="53" xfId="0" applyFont="1" applyBorder="1"/>
    <xf numFmtId="0" fontId="1" fillId="0" borderId="56" xfId="0" applyFont="1" applyBorder="1"/>
    <xf numFmtId="0" fontId="0" fillId="14" borderId="49" xfId="0" applyFill="1" applyBorder="1" applyAlignment="1">
      <alignment horizontal="center"/>
    </xf>
    <xf numFmtId="0" fontId="0" fillId="13" borderId="55" xfId="0" applyFill="1" applyBorder="1"/>
    <xf numFmtId="0" fontId="0" fillId="13" borderId="50" xfId="0" applyFill="1" applyBorder="1"/>
    <xf numFmtId="0" fontId="46" fillId="13" borderId="53" xfId="0" applyFont="1" applyFill="1" applyBorder="1" applyAlignment="1">
      <alignment horizontal="center"/>
    </xf>
    <xf numFmtId="0" fontId="14" fillId="13" borderId="56" xfId="0" quotePrefix="1" applyFont="1" applyFill="1" applyBorder="1" applyAlignment="1">
      <alignment horizontal="left"/>
    </xf>
    <xf numFmtId="0" fontId="14" fillId="13" borderId="54" xfId="0" applyFont="1" applyFill="1" applyBorder="1"/>
    <xf numFmtId="0" fontId="0" fillId="3" borderId="55" xfId="0" applyFill="1" applyBorder="1" applyAlignment="1">
      <alignment horizontal="center"/>
    </xf>
    <xf numFmtId="0" fontId="46" fillId="3" borderId="56" xfId="0" applyFont="1" applyFill="1" applyBorder="1" applyAlignment="1">
      <alignment horizontal="center"/>
    </xf>
    <xf numFmtId="0" fontId="0" fillId="14" borderId="55" xfId="0" applyFill="1" applyBorder="1" applyAlignment="1">
      <alignment horizontal="center"/>
    </xf>
    <xf numFmtId="0" fontId="46" fillId="13" borderId="56" xfId="0" applyFont="1" applyFill="1" applyBorder="1" applyAlignment="1">
      <alignment horizontal="center"/>
    </xf>
    <xf numFmtId="2" fontId="45" fillId="0" borderId="0" xfId="0" applyNumberFormat="1" applyFont="1"/>
    <xf numFmtId="2" fontId="45" fillId="0" borderId="56" xfId="0" applyNumberFormat="1" applyFont="1" applyBorder="1"/>
    <xf numFmtId="0" fontId="46" fillId="3" borderId="51" xfId="0" applyFont="1" applyFill="1" applyBorder="1" applyAlignment="1">
      <alignment horizontal="center"/>
    </xf>
    <xf numFmtId="0" fontId="14" fillId="3" borderId="52" xfId="0" applyFont="1" applyFill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22" fillId="4" borderId="23" xfId="0" applyFont="1" applyFill="1" applyBorder="1" applyAlignment="1">
      <alignment horizontal="center" wrapText="1"/>
    </xf>
    <xf numFmtId="0" fontId="22" fillId="4" borderId="24" xfId="0" applyFont="1" applyFill="1" applyBorder="1" applyAlignment="1">
      <alignment horizontal="center" wrapText="1"/>
    </xf>
    <xf numFmtId="0" fontId="24" fillId="4" borderId="23" xfId="0" applyFont="1" applyFill="1" applyBorder="1" applyAlignment="1">
      <alignment horizontal="center" wrapText="1"/>
    </xf>
    <xf numFmtId="0" fontId="24" fillId="4" borderId="24" xfId="0" applyFont="1" applyFill="1" applyBorder="1" applyAlignment="1">
      <alignment horizont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18" fillId="10" borderId="39" xfId="0" applyFont="1" applyFill="1" applyBorder="1" applyAlignment="1">
      <alignment horizontal="center" vertical="center" wrapText="1"/>
    </xf>
    <xf numFmtId="0" fontId="18" fillId="10" borderId="40" xfId="0" applyFont="1" applyFill="1" applyBorder="1" applyAlignment="1">
      <alignment horizontal="center" vertical="center" wrapText="1"/>
    </xf>
    <xf numFmtId="0" fontId="18" fillId="10" borderId="41" xfId="0" applyFont="1" applyFill="1" applyBorder="1" applyAlignment="1">
      <alignment horizontal="center" vertical="center" wrapText="1"/>
    </xf>
    <xf numFmtId="0" fontId="5" fillId="10" borderId="39" xfId="0" applyFont="1" applyFill="1" applyBorder="1" applyAlignment="1">
      <alignment vertical="center" wrapText="1"/>
    </xf>
    <xf numFmtId="0" fontId="5" fillId="10" borderId="40" xfId="0" applyFont="1" applyFill="1" applyBorder="1" applyAlignment="1">
      <alignment vertical="center" wrapText="1"/>
    </xf>
    <xf numFmtId="0" fontId="5" fillId="10" borderId="41" xfId="0" applyFont="1" applyFill="1" applyBorder="1" applyAlignment="1">
      <alignment vertical="center" wrapText="1"/>
    </xf>
    <xf numFmtId="0" fontId="5" fillId="12" borderId="46" xfId="0" applyFont="1" applyFill="1" applyBorder="1" applyAlignment="1">
      <alignment vertical="center" wrapText="1"/>
    </xf>
    <xf numFmtId="0" fontId="5" fillId="12" borderId="47" xfId="0" applyFont="1" applyFill="1" applyBorder="1" applyAlignment="1">
      <alignment vertical="center" wrapText="1"/>
    </xf>
    <xf numFmtId="0" fontId="5" fillId="12" borderId="48" xfId="0" applyFont="1" applyFill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10" borderId="36" xfId="0" applyFont="1" applyFill="1" applyBorder="1" applyAlignment="1">
      <alignment horizontal="left" vertical="center" wrapText="1"/>
    </xf>
    <xf numFmtId="0" fontId="5" fillId="10" borderId="3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3E6CA4"/>
      <color rgb="FF4376B3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compare_wf!$N$27:$N$39</c:f>
              <c:numCache>
                <c:formatCode>0</c:formatCode>
                <c:ptCount val="13"/>
                <c:pt idx="0">
                  <c:v>18.018018018018015</c:v>
                </c:pt>
                <c:pt idx="1">
                  <c:v>36.03603603603603</c:v>
                </c:pt>
                <c:pt idx="2">
                  <c:v>54.054054054054049</c:v>
                </c:pt>
                <c:pt idx="3">
                  <c:v>72.072072072072061</c:v>
                </c:pt>
                <c:pt idx="4">
                  <c:v>90.090090090090087</c:v>
                </c:pt>
                <c:pt idx="5">
                  <c:v>108.1081081081081</c:v>
                </c:pt>
                <c:pt idx="6">
                  <c:v>126.12612612612611</c:v>
                </c:pt>
                <c:pt idx="7">
                  <c:v>144.14414414414412</c:v>
                </c:pt>
                <c:pt idx="8">
                  <c:v>162.16216216216216</c:v>
                </c:pt>
                <c:pt idx="9">
                  <c:v>180.18018018018017</c:v>
                </c:pt>
                <c:pt idx="10">
                  <c:v>198.19819819819818</c:v>
                </c:pt>
                <c:pt idx="11">
                  <c:v>216.2162162162162</c:v>
                </c:pt>
                <c:pt idx="12">
                  <c:v>234.23423423423421</c:v>
                </c:pt>
              </c:numCache>
            </c:numRef>
          </c:xVal>
          <c:yVal>
            <c:numRef>
              <c:f>compare_wf!$O$27:$O$39</c:f>
              <c:numCache>
                <c:formatCode>General</c:formatCode>
                <c:ptCount val="13"/>
                <c:pt idx="0">
                  <c:v>72</c:v>
                </c:pt>
                <c:pt idx="1">
                  <c:v>125</c:v>
                </c:pt>
                <c:pt idx="2">
                  <c:v>178</c:v>
                </c:pt>
                <c:pt idx="3">
                  <c:v>233</c:v>
                </c:pt>
                <c:pt idx="4">
                  <c:v>289</c:v>
                </c:pt>
                <c:pt idx="5">
                  <c:v>347</c:v>
                </c:pt>
                <c:pt idx="6">
                  <c:v>407</c:v>
                </c:pt>
                <c:pt idx="7">
                  <c:v>470</c:v>
                </c:pt>
                <c:pt idx="8">
                  <c:v>537</c:v>
                </c:pt>
                <c:pt idx="9">
                  <c:v>609</c:v>
                </c:pt>
                <c:pt idx="10">
                  <c:v>691</c:v>
                </c:pt>
                <c:pt idx="11">
                  <c:v>786</c:v>
                </c:pt>
                <c:pt idx="12">
                  <c:v>906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98-4834-92A1-F69E29FFEBE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compare_wf!$N$27:$N$39</c:f>
              <c:numCache>
                <c:formatCode>0</c:formatCode>
                <c:ptCount val="13"/>
                <c:pt idx="0">
                  <c:v>18.018018018018015</c:v>
                </c:pt>
                <c:pt idx="1">
                  <c:v>36.03603603603603</c:v>
                </c:pt>
                <c:pt idx="2">
                  <c:v>54.054054054054049</c:v>
                </c:pt>
                <c:pt idx="3">
                  <c:v>72.072072072072061</c:v>
                </c:pt>
                <c:pt idx="4">
                  <c:v>90.090090090090087</c:v>
                </c:pt>
                <c:pt idx="5">
                  <c:v>108.1081081081081</c:v>
                </c:pt>
                <c:pt idx="6">
                  <c:v>126.12612612612611</c:v>
                </c:pt>
                <c:pt idx="7">
                  <c:v>144.14414414414412</c:v>
                </c:pt>
                <c:pt idx="8">
                  <c:v>162.16216216216216</c:v>
                </c:pt>
                <c:pt idx="9">
                  <c:v>180.18018018018017</c:v>
                </c:pt>
                <c:pt idx="10">
                  <c:v>198.19819819819818</c:v>
                </c:pt>
                <c:pt idx="11">
                  <c:v>216.2162162162162</c:v>
                </c:pt>
                <c:pt idx="12">
                  <c:v>234.23423423423421</c:v>
                </c:pt>
              </c:numCache>
            </c:numRef>
          </c:xVal>
          <c:yVal>
            <c:numRef>
              <c:f>compare_wf!$Q$27:$Q$39</c:f>
              <c:numCache>
                <c:formatCode>General</c:formatCode>
                <c:ptCount val="13"/>
                <c:pt idx="0">
                  <c:v>141</c:v>
                </c:pt>
                <c:pt idx="1">
                  <c:v>171</c:v>
                </c:pt>
                <c:pt idx="2">
                  <c:v>204</c:v>
                </c:pt>
                <c:pt idx="3">
                  <c:v>239</c:v>
                </c:pt>
                <c:pt idx="4">
                  <c:v>277</c:v>
                </c:pt>
                <c:pt idx="5">
                  <c:v>319</c:v>
                </c:pt>
                <c:pt idx="6">
                  <c:v>366</c:v>
                </c:pt>
                <c:pt idx="7">
                  <c:v>420</c:v>
                </c:pt>
                <c:pt idx="8">
                  <c:v>481</c:v>
                </c:pt>
                <c:pt idx="9">
                  <c:v>552</c:v>
                </c:pt>
                <c:pt idx="10">
                  <c:v>640</c:v>
                </c:pt>
                <c:pt idx="11">
                  <c:v>749</c:v>
                </c:pt>
                <c:pt idx="12">
                  <c:v>894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98-4834-92A1-F69E29FFE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8736303"/>
        <c:axId val="1728736719"/>
      </c:scatterChart>
      <c:valAx>
        <c:axId val="172873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736719"/>
        <c:crosses val="autoZero"/>
        <c:crossBetween val="midCat"/>
      </c:valAx>
      <c:valAx>
        <c:axId val="17287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736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Fork with 15 lbs bv force at 70ips</a:t>
            </a:r>
          </a:p>
        </c:rich>
      </c:tx>
      <c:layout>
        <c:manualLayout>
          <c:xMode val="edge"/>
          <c:yMode val="edge"/>
          <c:x val="4.83818897637795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5277777777777779"/>
          <c:w val="0.81250087489063871"/>
          <c:h val="0.65554024496937879"/>
        </c:manualLayout>
      </c:layout>
      <c:scatterChart>
        <c:scatterStyle val="lineMarker"/>
        <c:varyColors val="0"/>
        <c:ser>
          <c:idx val="0"/>
          <c:order val="0"/>
          <c:tx>
            <c:strRef>
              <c:f>bert_fk_sh!$G$10</c:f>
              <c:strCache>
                <c:ptCount val="1"/>
                <c:pt idx="0">
                  <c:v>    bv force    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bert_fk_sh!$C$12:$C$26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bert_fk_sh!$G$12:$G$26</c:f>
              <c:numCache>
                <c:formatCode>General</c:formatCode>
                <c:ptCount val="15"/>
                <c:pt idx="0">
                  <c:v>0.51</c:v>
                </c:pt>
                <c:pt idx="1">
                  <c:v>1.33</c:v>
                </c:pt>
                <c:pt idx="2">
                  <c:v>2.4</c:v>
                </c:pt>
                <c:pt idx="3">
                  <c:v>3.54</c:v>
                </c:pt>
                <c:pt idx="4">
                  <c:v>4.32</c:v>
                </c:pt>
                <c:pt idx="5">
                  <c:v>6.24</c:v>
                </c:pt>
                <c:pt idx="6">
                  <c:v>8.33</c:v>
                </c:pt>
                <c:pt idx="7">
                  <c:v>9.8000000000000007</c:v>
                </c:pt>
                <c:pt idx="8">
                  <c:v>11.28</c:v>
                </c:pt>
                <c:pt idx="9">
                  <c:v>12.67</c:v>
                </c:pt>
                <c:pt idx="10">
                  <c:v>13.77</c:v>
                </c:pt>
                <c:pt idx="11">
                  <c:v>14.82</c:v>
                </c:pt>
                <c:pt idx="12">
                  <c:v>15.83</c:v>
                </c:pt>
                <c:pt idx="13">
                  <c:v>16.739999999999998</c:v>
                </c:pt>
                <c:pt idx="14">
                  <c:v>17.649999999999999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51-438A-9D34-1A9E2C0B188C}"/>
            </c:ext>
          </c:extLst>
        </c:ser>
        <c:ser>
          <c:idx val="1"/>
          <c:order val="1"/>
          <c:tx>
            <c:strRef>
              <c:f>bert_fk_sh!$H$10</c:f>
              <c:strCache>
                <c:ptCount val="1"/>
                <c:pt idx="0">
                  <c:v>    mv force    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bert_fk_sh!$C$12:$C$26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bert_fk_sh!$H$12:$H$26</c:f>
              <c:numCache>
                <c:formatCode>General</c:formatCode>
                <c:ptCount val="15"/>
                <c:pt idx="0">
                  <c:v>0.15</c:v>
                </c:pt>
                <c:pt idx="1">
                  <c:v>0.15</c:v>
                </c:pt>
                <c:pt idx="2">
                  <c:v>0.31</c:v>
                </c:pt>
                <c:pt idx="3">
                  <c:v>0.15</c:v>
                </c:pt>
                <c:pt idx="4">
                  <c:v>0.15</c:v>
                </c:pt>
                <c:pt idx="5">
                  <c:v>0.87</c:v>
                </c:pt>
                <c:pt idx="6">
                  <c:v>2.86</c:v>
                </c:pt>
                <c:pt idx="7">
                  <c:v>5.1100000000000003</c:v>
                </c:pt>
                <c:pt idx="8">
                  <c:v>8.1199999999999992</c:v>
                </c:pt>
                <c:pt idx="9">
                  <c:v>11.34</c:v>
                </c:pt>
                <c:pt idx="10">
                  <c:v>14.61</c:v>
                </c:pt>
                <c:pt idx="11">
                  <c:v>18.34</c:v>
                </c:pt>
                <c:pt idx="12">
                  <c:v>22.28</c:v>
                </c:pt>
                <c:pt idx="13">
                  <c:v>26.11</c:v>
                </c:pt>
                <c:pt idx="14">
                  <c:v>30.15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51-438A-9D34-1A9E2C0B1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291664"/>
        <c:axId val="670292080"/>
      </c:scatterChart>
      <c:valAx>
        <c:axId val="67029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Comp force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(lbf)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978869203849518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92080"/>
        <c:crosses val="autoZero"/>
        <c:crossBetween val="midCat"/>
      </c:valAx>
      <c:valAx>
        <c:axId val="67029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Velocity (ips)</a:t>
                </a:r>
              </a:p>
            </c:rich>
          </c:tx>
          <c:layout>
            <c:manualLayout>
              <c:xMode val="edge"/>
              <c:yMode val="edge"/>
              <c:x val="0"/>
              <c:y val="0.36626531058617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91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087357830271213"/>
          <c:y val="5.7815689705453485E-4"/>
          <c:w val="0.42634864391951011"/>
          <c:h val="8.6806649168853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Sheet3!$D$12</c:f>
              <c:strCache>
                <c:ptCount val="1"/>
                <c:pt idx="0">
                  <c:v>    ro wogas    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235367454068242"/>
                  <c:y val="-0.280366478353774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Sheet3!$C$16:$C$25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</c:numCache>
            </c:numRef>
          </c:xVal>
          <c:yVal>
            <c:numRef>
              <c:f>Sheet3!$D$16:$D$25</c:f>
              <c:numCache>
                <c:formatCode>General</c:formatCode>
                <c:ptCount val="10"/>
                <c:pt idx="0">
                  <c:v>5.4</c:v>
                </c:pt>
                <c:pt idx="1">
                  <c:v>7.6</c:v>
                </c:pt>
                <c:pt idx="2">
                  <c:v>9.1999999999999993</c:v>
                </c:pt>
                <c:pt idx="3">
                  <c:v>15.3</c:v>
                </c:pt>
                <c:pt idx="4">
                  <c:v>29.6</c:v>
                </c:pt>
                <c:pt idx="5">
                  <c:v>48.8</c:v>
                </c:pt>
                <c:pt idx="6">
                  <c:v>71.900000000000006</c:v>
                </c:pt>
                <c:pt idx="7">
                  <c:v>94.2</c:v>
                </c:pt>
                <c:pt idx="8">
                  <c:v>115</c:v>
                </c:pt>
                <c:pt idx="9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3F-48CE-BB0D-4B3ED2A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246207"/>
        <c:axId val="1772903711"/>
      </c:scatterChart>
      <c:valAx>
        <c:axId val="1783246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903711"/>
        <c:crosses val="autoZero"/>
        <c:crossBetween val="midCat"/>
      </c:valAx>
      <c:valAx>
        <c:axId val="177290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246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Sheet3!$K$12</c:f>
              <c:strCache>
                <c:ptCount val="1"/>
                <c:pt idx="0">
                  <c:v> 2 + 50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235367454068242"/>
                  <c:y val="-0.280366478353774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Sheet3!$J$15:$J$16</c:f>
              <c:numCache>
                <c:formatCode>General</c:formatCode>
                <c:ptCount val="2"/>
                <c:pt idx="0">
                  <c:v>3</c:v>
                </c:pt>
                <c:pt idx="1">
                  <c:v>70</c:v>
                </c:pt>
              </c:numCache>
            </c:numRef>
          </c:xVal>
          <c:yVal>
            <c:numRef>
              <c:f>Sheet3!$K$15:$K$16</c:f>
              <c:numCache>
                <c:formatCode>General</c:formatCode>
                <c:ptCount val="2"/>
                <c:pt idx="0">
                  <c:v>5.4</c:v>
                </c:pt>
                <c:pt idx="1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F6-4034-BE1A-3B3EA1BA3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246207"/>
        <c:axId val="1772903711"/>
      </c:scatterChart>
      <c:valAx>
        <c:axId val="1783246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903711"/>
        <c:crosses val="autoZero"/>
        <c:crossBetween val="midCat"/>
      </c:valAx>
      <c:valAx>
        <c:axId val="177290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246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'Sheet3 (2)'!$D$14</c:f>
              <c:strCache>
                <c:ptCount val="1"/>
                <c:pt idx="0">
                  <c:v> ro wogas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40089506668809255"/>
                  <c:y val="-0.2989562362519228"/>
                </c:manualLayout>
              </c:layout>
              <c:numFmt formatCode="General" sourceLinked="0"/>
            </c:trendlineLbl>
          </c:trendline>
          <c:xVal>
            <c:numRef>
              <c:f>'Sheet3 (2)'!$C$17:$C$25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</c:numCache>
            </c:numRef>
          </c:xVal>
          <c:yVal>
            <c:numRef>
              <c:f>'Sheet3 (2)'!$D$17:$D$25</c:f>
              <c:numCache>
                <c:formatCode>General</c:formatCode>
                <c:ptCount val="9"/>
                <c:pt idx="0">
                  <c:v>69.8</c:v>
                </c:pt>
                <c:pt idx="1">
                  <c:v>89.1</c:v>
                </c:pt>
                <c:pt idx="2">
                  <c:v>106.6</c:v>
                </c:pt>
                <c:pt idx="3">
                  <c:v>122.7</c:v>
                </c:pt>
                <c:pt idx="4">
                  <c:v>209.8</c:v>
                </c:pt>
                <c:pt idx="5">
                  <c:v>436.6</c:v>
                </c:pt>
                <c:pt idx="6">
                  <c:v>685.6</c:v>
                </c:pt>
                <c:pt idx="7">
                  <c:v>978.4</c:v>
                </c:pt>
                <c:pt idx="8">
                  <c:v>1282.8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2A-450A-87AD-AFA76C53A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246207"/>
        <c:axId val="1772903711"/>
      </c:scatterChart>
      <c:valAx>
        <c:axId val="1783246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903711"/>
        <c:crosses val="autoZero"/>
        <c:crossBetween val="midCat"/>
      </c:valAx>
      <c:valAx>
        <c:axId val="177290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246207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'Sheet3 (2)'!$K$14</c:f>
              <c:strCache>
                <c:ptCount val="1"/>
                <c:pt idx="0">
                  <c:v> 2 + 50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36994831003267448"/>
                  <c:y val="-0.33427877394152805"/>
                </c:manualLayout>
              </c:layout>
              <c:numFmt formatCode="General" sourceLinked="0"/>
            </c:trendlineLbl>
          </c:trendline>
          <c:xVal>
            <c:numRef>
              <c:f>'Sheet3 (2)'!$J$17:$J$18</c:f>
              <c:numCache>
                <c:formatCode>General</c:formatCode>
                <c:ptCount val="2"/>
                <c:pt idx="0">
                  <c:v>2</c:v>
                </c:pt>
                <c:pt idx="1">
                  <c:v>50</c:v>
                </c:pt>
              </c:numCache>
            </c:numRef>
          </c:xVal>
          <c:yVal>
            <c:numRef>
              <c:f>'Sheet3 (2)'!$K$17:$K$18</c:f>
              <c:numCache>
                <c:formatCode>General</c:formatCode>
                <c:ptCount val="2"/>
                <c:pt idx="0">
                  <c:v>69.8</c:v>
                </c:pt>
                <c:pt idx="1">
                  <c:v>1282.8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0B-4A3B-83F1-33617CCD0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246207"/>
        <c:axId val="1772903711"/>
      </c:scatterChart>
      <c:valAx>
        <c:axId val="1783246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903711"/>
        <c:crosses val="autoZero"/>
        <c:crossBetween val="midCat"/>
      </c:valAx>
      <c:valAx>
        <c:axId val="177290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246207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compare_wf!$N$51:$N$63</c:f>
              <c:numCache>
                <c:formatCode>0</c:formatCode>
                <c:ptCount val="13"/>
                <c:pt idx="0">
                  <c:v>18.018018018018015</c:v>
                </c:pt>
                <c:pt idx="1">
                  <c:v>36.03603603603603</c:v>
                </c:pt>
                <c:pt idx="2">
                  <c:v>54.054054054054049</c:v>
                </c:pt>
                <c:pt idx="3">
                  <c:v>72.072072072072061</c:v>
                </c:pt>
                <c:pt idx="4">
                  <c:v>90.090090090090087</c:v>
                </c:pt>
                <c:pt idx="5">
                  <c:v>108.1081081081081</c:v>
                </c:pt>
                <c:pt idx="6">
                  <c:v>126.12612612612611</c:v>
                </c:pt>
                <c:pt idx="7">
                  <c:v>144.14414414414412</c:v>
                </c:pt>
                <c:pt idx="8">
                  <c:v>162.16216216216216</c:v>
                </c:pt>
                <c:pt idx="9">
                  <c:v>180.18018018018017</c:v>
                </c:pt>
                <c:pt idx="10">
                  <c:v>198.19819819819818</c:v>
                </c:pt>
                <c:pt idx="11">
                  <c:v>216.2162162162162</c:v>
                </c:pt>
                <c:pt idx="12">
                  <c:v>234.23423423423421</c:v>
                </c:pt>
              </c:numCache>
            </c:numRef>
          </c:xVal>
          <c:yVal>
            <c:numRef>
              <c:f>compare_wf!$O$51:$O$63</c:f>
              <c:numCache>
                <c:formatCode>General</c:formatCode>
                <c:ptCount val="13"/>
                <c:pt idx="0">
                  <c:v>73</c:v>
                </c:pt>
                <c:pt idx="1">
                  <c:v>123</c:v>
                </c:pt>
                <c:pt idx="2">
                  <c:v>174</c:v>
                </c:pt>
                <c:pt idx="3">
                  <c:v>226</c:v>
                </c:pt>
                <c:pt idx="4">
                  <c:v>279</c:v>
                </c:pt>
                <c:pt idx="5">
                  <c:v>333</c:v>
                </c:pt>
                <c:pt idx="6">
                  <c:v>389</c:v>
                </c:pt>
                <c:pt idx="7">
                  <c:v>448</c:v>
                </c:pt>
                <c:pt idx="8">
                  <c:v>509</c:v>
                </c:pt>
                <c:pt idx="9">
                  <c:v>574</c:v>
                </c:pt>
                <c:pt idx="10">
                  <c:v>644</c:v>
                </c:pt>
                <c:pt idx="11">
                  <c:v>723</c:v>
                </c:pt>
                <c:pt idx="12">
                  <c:v>816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F8-41FF-898F-4D41199AD7B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compare_wf!$N$51:$N$63</c:f>
              <c:numCache>
                <c:formatCode>0</c:formatCode>
                <c:ptCount val="13"/>
                <c:pt idx="0">
                  <c:v>18.018018018018015</c:v>
                </c:pt>
                <c:pt idx="1">
                  <c:v>36.03603603603603</c:v>
                </c:pt>
                <c:pt idx="2">
                  <c:v>54.054054054054049</c:v>
                </c:pt>
                <c:pt idx="3">
                  <c:v>72.072072072072061</c:v>
                </c:pt>
                <c:pt idx="4">
                  <c:v>90.090090090090087</c:v>
                </c:pt>
                <c:pt idx="5">
                  <c:v>108.1081081081081</c:v>
                </c:pt>
                <c:pt idx="6">
                  <c:v>126.12612612612611</c:v>
                </c:pt>
                <c:pt idx="7">
                  <c:v>144.14414414414412</c:v>
                </c:pt>
                <c:pt idx="8">
                  <c:v>162.16216216216216</c:v>
                </c:pt>
                <c:pt idx="9">
                  <c:v>180.18018018018017</c:v>
                </c:pt>
                <c:pt idx="10">
                  <c:v>198.19819819819818</c:v>
                </c:pt>
                <c:pt idx="11">
                  <c:v>216.2162162162162</c:v>
                </c:pt>
                <c:pt idx="12">
                  <c:v>234.23423423423421</c:v>
                </c:pt>
              </c:numCache>
            </c:numRef>
          </c:xVal>
          <c:yVal>
            <c:numRef>
              <c:f>compare_wf!$Q$51:$Q$63</c:f>
              <c:numCache>
                <c:formatCode>General</c:formatCode>
                <c:ptCount val="13"/>
                <c:pt idx="0">
                  <c:v>142</c:v>
                </c:pt>
                <c:pt idx="1">
                  <c:v>173</c:v>
                </c:pt>
                <c:pt idx="2">
                  <c:v>206</c:v>
                </c:pt>
                <c:pt idx="3">
                  <c:v>241</c:v>
                </c:pt>
                <c:pt idx="4">
                  <c:v>280</c:v>
                </c:pt>
                <c:pt idx="5">
                  <c:v>322</c:v>
                </c:pt>
                <c:pt idx="6">
                  <c:v>370</c:v>
                </c:pt>
                <c:pt idx="7">
                  <c:v>424</c:v>
                </c:pt>
                <c:pt idx="8">
                  <c:v>486</c:v>
                </c:pt>
                <c:pt idx="9">
                  <c:v>558</c:v>
                </c:pt>
                <c:pt idx="10">
                  <c:v>646</c:v>
                </c:pt>
                <c:pt idx="11">
                  <c:v>757</c:v>
                </c:pt>
                <c:pt idx="12">
                  <c:v>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F8-41FF-898F-4D41199AD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774335"/>
        <c:axId val="1963773087"/>
      </c:scatterChart>
      <c:valAx>
        <c:axId val="1963774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773087"/>
        <c:crosses val="autoZero"/>
        <c:crossBetween val="midCat"/>
      </c:valAx>
      <c:valAx>
        <c:axId val="196377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774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compare_wf!$B$53:$B$63</c:f>
              <c:numCache>
                <c:formatCode>0</c:formatCode>
                <c:ptCount val="11"/>
                <c:pt idx="0">
                  <c:v>4.0540540540540491</c:v>
                </c:pt>
                <c:pt idx="1">
                  <c:v>22.072072072072061</c:v>
                </c:pt>
                <c:pt idx="2">
                  <c:v>40.090090090090087</c:v>
                </c:pt>
                <c:pt idx="3">
                  <c:v>58.108108108108098</c:v>
                </c:pt>
                <c:pt idx="4">
                  <c:v>76.12612612612611</c:v>
                </c:pt>
                <c:pt idx="5">
                  <c:v>94.144144144144121</c:v>
                </c:pt>
                <c:pt idx="6">
                  <c:v>112.16216216216216</c:v>
                </c:pt>
                <c:pt idx="7">
                  <c:v>130.18018018018017</c:v>
                </c:pt>
                <c:pt idx="8">
                  <c:v>148.19819819819818</c:v>
                </c:pt>
                <c:pt idx="9">
                  <c:v>166.2162162162162</c:v>
                </c:pt>
                <c:pt idx="10">
                  <c:v>184.23423423423421</c:v>
                </c:pt>
              </c:numCache>
            </c:numRef>
          </c:xVal>
          <c:yVal>
            <c:numRef>
              <c:f>compare_wf!$C$53:$C$63</c:f>
              <c:numCache>
                <c:formatCode>General</c:formatCode>
                <c:ptCount val="11"/>
                <c:pt idx="0">
                  <c:v>174</c:v>
                </c:pt>
                <c:pt idx="1">
                  <c:v>226</c:v>
                </c:pt>
                <c:pt idx="2">
                  <c:v>279</c:v>
                </c:pt>
                <c:pt idx="3">
                  <c:v>333</c:v>
                </c:pt>
                <c:pt idx="4">
                  <c:v>389</c:v>
                </c:pt>
                <c:pt idx="5">
                  <c:v>448</c:v>
                </c:pt>
                <c:pt idx="6">
                  <c:v>509</c:v>
                </c:pt>
                <c:pt idx="7">
                  <c:v>574</c:v>
                </c:pt>
                <c:pt idx="8">
                  <c:v>644</c:v>
                </c:pt>
                <c:pt idx="9">
                  <c:v>723</c:v>
                </c:pt>
                <c:pt idx="10">
                  <c:v>816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FE-4FA4-8CCC-63A99B884AF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compare_wf!$B$53:$B$63</c:f>
              <c:numCache>
                <c:formatCode>0</c:formatCode>
                <c:ptCount val="11"/>
                <c:pt idx="0">
                  <c:v>4.0540540540540491</c:v>
                </c:pt>
                <c:pt idx="1">
                  <c:v>22.072072072072061</c:v>
                </c:pt>
                <c:pt idx="2">
                  <c:v>40.090090090090087</c:v>
                </c:pt>
                <c:pt idx="3">
                  <c:v>58.108108108108098</c:v>
                </c:pt>
                <c:pt idx="4">
                  <c:v>76.12612612612611</c:v>
                </c:pt>
                <c:pt idx="5">
                  <c:v>94.144144144144121</c:v>
                </c:pt>
                <c:pt idx="6">
                  <c:v>112.16216216216216</c:v>
                </c:pt>
                <c:pt idx="7">
                  <c:v>130.18018018018017</c:v>
                </c:pt>
                <c:pt idx="8">
                  <c:v>148.19819819819818</c:v>
                </c:pt>
                <c:pt idx="9">
                  <c:v>166.2162162162162</c:v>
                </c:pt>
                <c:pt idx="10">
                  <c:v>184.23423423423421</c:v>
                </c:pt>
              </c:numCache>
            </c:numRef>
          </c:xVal>
          <c:yVal>
            <c:numRef>
              <c:f>compare_wf!$E$53:$E$63</c:f>
              <c:numCache>
                <c:formatCode>General</c:formatCode>
                <c:ptCount val="11"/>
                <c:pt idx="0">
                  <c:v>206</c:v>
                </c:pt>
                <c:pt idx="1">
                  <c:v>241</c:v>
                </c:pt>
                <c:pt idx="2">
                  <c:v>280</c:v>
                </c:pt>
                <c:pt idx="3">
                  <c:v>322</c:v>
                </c:pt>
                <c:pt idx="4">
                  <c:v>370</c:v>
                </c:pt>
                <c:pt idx="5">
                  <c:v>424</c:v>
                </c:pt>
                <c:pt idx="6">
                  <c:v>486</c:v>
                </c:pt>
                <c:pt idx="7">
                  <c:v>558</c:v>
                </c:pt>
                <c:pt idx="8">
                  <c:v>646</c:v>
                </c:pt>
                <c:pt idx="9">
                  <c:v>757</c:v>
                </c:pt>
                <c:pt idx="10">
                  <c:v>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FE-4FA4-8CCC-63A99B884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2175"/>
        <c:axId val="191697183"/>
      </c:scatterChart>
      <c:valAx>
        <c:axId val="191702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97183"/>
        <c:crosses val="autoZero"/>
        <c:crossBetween val="midCat"/>
      </c:valAx>
      <c:valAx>
        <c:axId val="19169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02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compare_wf!$B$29:$B$39</c:f>
              <c:numCache>
                <c:formatCode>0</c:formatCode>
                <c:ptCount val="11"/>
                <c:pt idx="0">
                  <c:v>4.0540540540540491</c:v>
                </c:pt>
                <c:pt idx="1">
                  <c:v>22.072072072072061</c:v>
                </c:pt>
                <c:pt idx="2">
                  <c:v>40.090090090090087</c:v>
                </c:pt>
                <c:pt idx="3">
                  <c:v>58.108108108108098</c:v>
                </c:pt>
                <c:pt idx="4">
                  <c:v>76.12612612612611</c:v>
                </c:pt>
                <c:pt idx="5">
                  <c:v>94.144144144144121</c:v>
                </c:pt>
                <c:pt idx="6">
                  <c:v>112.16216216216216</c:v>
                </c:pt>
                <c:pt idx="7">
                  <c:v>130.18018018018017</c:v>
                </c:pt>
                <c:pt idx="8">
                  <c:v>148.19819819819818</c:v>
                </c:pt>
                <c:pt idx="9">
                  <c:v>166.2162162162162</c:v>
                </c:pt>
                <c:pt idx="10">
                  <c:v>184.23423423423421</c:v>
                </c:pt>
              </c:numCache>
            </c:numRef>
          </c:xVal>
          <c:yVal>
            <c:numRef>
              <c:f>compare_wf!$C$29:$C$39</c:f>
              <c:numCache>
                <c:formatCode>General</c:formatCode>
                <c:ptCount val="11"/>
                <c:pt idx="0">
                  <c:v>178</c:v>
                </c:pt>
                <c:pt idx="1">
                  <c:v>233</c:v>
                </c:pt>
                <c:pt idx="2">
                  <c:v>289</c:v>
                </c:pt>
                <c:pt idx="3">
                  <c:v>347</c:v>
                </c:pt>
                <c:pt idx="4">
                  <c:v>407</c:v>
                </c:pt>
                <c:pt idx="5">
                  <c:v>470</c:v>
                </c:pt>
                <c:pt idx="6">
                  <c:v>537</c:v>
                </c:pt>
                <c:pt idx="7">
                  <c:v>609</c:v>
                </c:pt>
                <c:pt idx="8">
                  <c:v>691</c:v>
                </c:pt>
                <c:pt idx="9">
                  <c:v>786</c:v>
                </c:pt>
                <c:pt idx="10">
                  <c:v>906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AE-42D8-B4A9-0F735D11034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compare_wf!$B$29:$B$38</c:f>
              <c:numCache>
                <c:formatCode>0</c:formatCode>
                <c:ptCount val="10"/>
                <c:pt idx="0">
                  <c:v>4.0540540540540491</c:v>
                </c:pt>
                <c:pt idx="1">
                  <c:v>22.072072072072061</c:v>
                </c:pt>
                <c:pt idx="2">
                  <c:v>40.090090090090087</c:v>
                </c:pt>
                <c:pt idx="3">
                  <c:v>58.108108108108098</c:v>
                </c:pt>
                <c:pt idx="4">
                  <c:v>76.12612612612611</c:v>
                </c:pt>
                <c:pt idx="5">
                  <c:v>94.144144144144121</c:v>
                </c:pt>
                <c:pt idx="6">
                  <c:v>112.16216216216216</c:v>
                </c:pt>
                <c:pt idx="7">
                  <c:v>130.18018018018017</c:v>
                </c:pt>
                <c:pt idx="8">
                  <c:v>148.19819819819818</c:v>
                </c:pt>
                <c:pt idx="9">
                  <c:v>166.2162162162162</c:v>
                </c:pt>
              </c:numCache>
            </c:numRef>
          </c:xVal>
          <c:yVal>
            <c:numRef>
              <c:f>compare_wf!$E$29:$E$39</c:f>
              <c:numCache>
                <c:formatCode>General</c:formatCode>
                <c:ptCount val="11"/>
                <c:pt idx="0">
                  <c:v>204</c:v>
                </c:pt>
                <c:pt idx="1">
                  <c:v>239</c:v>
                </c:pt>
                <c:pt idx="2">
                  <c:v>277</c:v>
                </c:pt>
                <c:pt idx="3">
                  <c:v>319</c:v>
                </c:pt>
                <c:pt idx="4">
                  <c:v>366</c:v>
                </c:pt>
                <c:pt idx="5">
                  <c:v>420</c:v>
                </c:pt>
                <c:pt idx="6">
                  <c:v>481</c:v>
                </c:pt>
                <c:pt idx="7">
                  <c:v>552</c:v>
                </c:pt>
                <c:pt idx="8">
                  <c:v>640</c:v>
                </c:pt>
                <c:pt idx="9">
                  <c:v>749</c:v>
                </c:pt>
                <c:pt idx="10">
                  <c:v>894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AE-42D8-B4A9-0F735D110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131023"/>
        <c:axId val="235139343"/>
      </c:scatterChart>
      <c:valAx>
        <c:axId val="235131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139343"/>
        <c:crosses val="autoZero"/>
        <c:crossBetween val="midCat"/>
      </c:valAx>
      <c:valAx>
        <c:axId val="235139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131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compare_wf!$N$104:$N$116</c:f>
              <c:numCache>
                <c:formatCode>0</c:formatCode>
                <c:ptCount val="13"/>
                <c:pt idx="0">
                  <c:v>18.018018018018015</c:v>
                </c:pt>
                <c:pt idx="1">
                  <c:v>36.03603603603603</c:v>
                </c:pt>
                <c:pt idx="2">
                  <c:v>54.054054054054049</c:v>
                </c:pt>
                <c:pt idx="3">
                  <c:v>72.072072072072061</c:v>
                </c:pt>
                <c:pt idx="4">
                  <c:v>90.090090090090087</c:v>
                </c:pt>
                <c:pt idx="5">
                  <c:v>108.1081081081081</c:v>
                </c:pt>
                <c:pt idx="6">
                  <c:v>126.12612612612611</c:v>
                </c:pt>
                <c:pt idx="7">
                  <c:v>144.14414414414412</c:v>
                </c:pt>
                <c:pt idx="8">
                  <c:v>162.16216216216216</c:v>
                </c:pt>
                <c:pt idx="9">
                  <c:v>180.18018018018017</c:v>
                </c:pt>
                <c:pt idx="10">
                  <c:v>198.19819819819818</c:v>
                </c:pt>
                <c:pt idx="11">
                  <c:v>216.2162162162162</c:v>
                </c:pt>
                <c:pt idx="12">
                  <c:v>234.23423423423421</c:v>
                </c:pt>
              </c:numCache>
            </c:numRef>
          </c:xVal>
          <c:yVal>
            <c:numRef>
              <c:f>compare_wf!$O$104:$O$116</c:f>
              <c:numCache>
                <c:formatCode>General</c:formatCode>
                <c:ptCount val="13"/>
                <c:pt idx="0">
                  <c:v>73</c:v>
                </c:pt>
                <c:pt idx="1">
                  <c:v>124</c:v>
                </c:pt>
                <c:pt idx="2">
                  <c:v>175</c:v>
                </c:pt>
                <c:pt idx="3">
                  <c:v>227</c:v>
                </c:pt>
                <c:pt idx="4">
                  <c:v>280</c:v>
                </c:pt>
                <c:pt idx="5">
                  <c:v>333</c:v>
                </c:pt>
                <c:pt idx="6">
                  <c:v>388</c:v>
                </c:pt>
                <c:pt idx="7">
                  <c:v>445</c:v>
                </c:pt>
                <c:pt idx="8">
                  <c:v>503</c:v>
                </c:pt>
                <c:pt idx="9">
                  <c:v>563</c:v>
                </c:pt>
                <c:pt idx="10">
                  <c:v>627</c:v>
                </c:pt>
                <c:pt idx="11">
                  <c:v>695</c:v>
                </c:pt>
                <c:pt idx="12">
                  <c:v>770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4C-48F9-AF9D-2ED336AADE9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compare_wf!$N$104:$N$116</c:f>
              <c:numCache>
                <c:formatCode>0</c:formatCode>
                <c:ptCount val="13"/>
                <c:pt idx="0">
                  <c:v>18.018018018018015</c:v>
                </c:pt>
                <c:pt idx="1">
                  <c:v>36.03603603603603</c:v>
                </c:pt>
                <c:pt idx="2">
                  <c:v>54.054054054054049</c:v>
                </c:pt>
                <c:pt idx="3">
                  <c:v>72.072072072072061</c:v>
                </c:pt>
                <c:pt idx="4">
                  <c:v>90.090090090090087</c:v>
                </c:pt>
                <c:pt idx="5">
                  <c:v>108.1081081081081</c:v>
                </c:pt>
                <c:pt idx="6">
                  <c:v>126.12612612612611</c:v>
                </c:pt>
                <c:pt idx="7">
                  <c:v>144.14414414414412</c:v>
                </c:pt>
                <c:pt idx="8">
                  <c:v>162.16216216216216</c:v>
                </c:pt>
                <c:pt idx="9">
                  <c:v>180.18018018018017</c:v>
                </c:pt>
                <c:pt idx="10">
                  <c:v>198.19819819819818</c:v>
                </c:pt>
                <c:pt idx="11">
                  <c:v>216.2162162162162</c:v>
                </c:pt>
                <c:pt idx="12">
                  <c:v>234.23423423423421</c:v>
                </c:pt>
              </c:numCache>
            </c:numRef>
          </c:xVal>
          <c:yVal>
            <c:numRef>
              <c:f>compare_wf!$Q$104:$Q$116</c:f>
              <c:numCache>
                <c:formatCode>General</c:formatCode>
                <c:ptCount val="13"/>
                <c:pt idx="0">
                  <c:v>165</c:v>
                </c:pt>
                <c:pt idx="1">
                  <c:v>202</c:v>
                </c:pt>
                <c:pt idx="2">
                  <c:v>241</c:v>
                </c:pt>
                <c:pt idx="3">
                  <c:v>284</c:v>
                </c:pt>
                <c:pt idx="4">
                  <c:v>330</c:v>
                </c:pt>
                <c:pt idx="5">
                  <c:v>381</c:v>
                </c:pt>
                <c:pt idx="6">
                  <c:v>439</c:v>
                </c:pt>
                <c:pt idx="7">
                  <c:v>504</c:v>
                </c:pt>
                <c:pt idx="8">
                  <c:v>578</c:v>
                </c:pt>
                <c:pt idx="9">
                  <c:v>665</c:v>
                </c:pt>
                <c:pt idx="10">
                  <c:v>771</c:v>
                </c:pt>
                <c:pt idx="11">
                  <c:v>904</c:v>
                </c:pt>
                <c:pt idx="12">
                  <c:v>1080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4C-48F9-AF9D-2ED336AA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774335"/>
        <c:axId val="1963773087"/>
      </c:scatterChart>
      <c:valAx>
        <c:axId val="1963774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773087"/>
        <c:crosses val="autoZero"/>
        <c:crossBetween val="midCat"/>
      </c:valAx>
      <c:valAx>
        <c:axId val="196377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774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compare_wf!$B$106:$B$116</c:f>
              <c:numCache>
                <c:formatCode>0</c:formatCode>
                <c:ptCount val="11"/>
                <c:pt idx="0">
                  <c:v>4.0540540540540491</c:v>
                </c:pt>
                <c:pt idx="1">
                  <c:v>22.072072072072061</c:v>
                </c:pt>
                <c:pt idx="2">
                  <c:v>40.090090090090087</c:v>
                </c:pt>
                <c:pt idx="3">
                  <c:v>58.108108108108098</c:v>
                </c:pt>
                <c:pt idx="4">
                  <c:v>76.12612612612611</c:v>
                </c:pt>
                <c:pt idx="5">
                  <c:v>94.144144144144121</c:v>
                </c:pt>
                <c:pt idx="6">
                  <c:v>112.16216216216216</c:v>
                </c:pt>
                <c:pt idx="7">
                  <c:v>130.18018018018017</c:v>
                </c:pt>
                <c:pt idx="8">
                  <c:v>148.19819819819818</c:v>
                </c:pt>
                <c:pt idx="9">
                  <c:v>166.2162162162162</c:v>
                </c:pt>
                <c:pt idx="10">
                  <c:v>184.23423423423421</c:v>
                </c:pt>
              </c:numCache>
            </c:numRef>
          </c:xVal>
          <c:yVal>
            <c:numRef>
              <c:f>compare_wf!$C$106:$C$116</c:f>
              <c:numCache>
                <c:formatCode>General</c:formatCode>
                <c:ptCount val="11"/>
                <c:pt idx="0">
                  <c:v>175</c:v>
                </c:pt>
                <c:pt idx="1">
                  <c:v>227</c:v>
                </c:pt>
                <c:pt idx="2">
                  <c:v>280</c:v>
                </c:pt>
                <c:pt idx="3">
                  <c:v>333</c:v>
                </c:pt>
                <c:pt idx="4">
                  <c:v>388</c:v>
                </c:pt>
                <c:pt idx="5">
                  <c:v>445</c:v>
                </c:pt>
                <c:pt idx="6">
                  <c:v>503</c:v>
                </c:pt>
                <c:pt idx="7">
                  <c:v>563</c:v>
                </c:pt>
                <c:pt idx="8">
                  <c:v>627</c:v>
                </c:pt>
                <c:pt idx="9">
                  <c:v>695</c:v>
                </c:pt>
                <c:pt idx="10">
                  <c:v>770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5F-4740-BB24-9E1711D131C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compare_wf!$B$106:$B$116</c:f>
              <c:numCache>
                <c:formatCode>0</c:formatCode>
                <c:ptCount val="11"/>
                <c:pt idx="0">
                  <c:v>4.0540540540540491</c:v>
                </c:pt>
                <c:pt idx="1">
                  <c:v>22.072072072072061</c:v>
                </c:pt>
                <c:pt idx="2">
                  <c:v>40.090090090090087</c:v>
                </c:pt>
                <c:pt idx="3">
                  <c:v>58.108108108108098</c:v>
                </c:pt>
                <c:pt idx="4">
                  <c:v>76.12612612612611</c:v>
                </c:pt>
                <c:pt idx="5">
                  <c:v>94.144144144144121</c:v>
                </c:pt>
                <c:pt idx="6">
                  <c:v>112.16216216216216</c:v>
                </c:pt>
                <c:pt idx="7">
                  <c:v>130.18018018018017</c:v>
                </c:pt>
                <c:pt idx="8">
                  <c:v>148.19819819819818</c:v>
                </c:pt>
                <c:pt idx="9">
                  <c:v>166.2162162162162</c:v>
                </c:pt>
                <c:pt idx="10">
                  <c:v>184.23423423423421</c:v>
                </c:pt>
              </c:numCache>
            </c:numRef>
          </c:xVal>
          <c:yVal>
            <c:numRef>
              <c:f>compare_wf!$E$106:$E$116</c:f>
              <c:numCache>
                <c:formatCode>General</c:formatCode>
                <c:ptCount val="11"/>
                <c:pt idx="0">
                  <c:v>241</c:v>
                </c:pt>
                <c:pt idx="1">
                  <c:v>284</c:v>
                </c:pt>
                <c:pt idx="2">
                  <c:v>330</c:v>
                </c:pt>
                <c:pt idx="3">
                  <c:v>381</c:v>
                </c:pt>
                <c:pt idx="4">
                  <c:v>439</c:v>
                </c:pt>
                <c:pt idx="5">
                  <c:v>504</c:v>
                </c:pt>
                <c:pt idx="6">
                  <c:v>578</c:v>
                </c:pt>
                <c:pt idx="7">
                  <c:v>665</c:v>
                </c:pt>
                <c:pt idx="8">
                  <c:v>771</c:v>
                </c:pt>
                <c:pt idx="9">
                  <c:v>904</c:v>
                </c:pt>
                <c:pt idx="10">
                  <c:v>1080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5F-4740-BB24-9E1711D13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2175"/>
        <c:axId val="191697183"/>
      </c:scatterChart>
      <c:valAx>
        <c:axId val="191702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97183"/>
        <c:crosses val="autoZero"/>
        <c:crossBetween val="midCat"/>
      </c:valAx>
      <c:valAx>
        <c:axId val="19169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02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compare_wf!$N$74:$N$86</c:f>
              <c:numCache>
                <c:formatCode>0</c:formatCode>
                <c:ptCount val="13"/>
                <c:pt idx="0">
                  <c:v>18.018018018018015</c:v>
                </c:pt>
                <c:pt idx="1">
                  <c:v>36.03603603603603</c:v>
                </c:pt>
                <c:pt idx="2">
                  <c:v>54.054054054054049</c:v>
                </c:pt>
                <c:pt idx="3">
                  <c:v>72.072072072072061</c:v>
                </c:pt>
                <c:pt idx="4">
                  <c:v>90.090090090090087</c:v>
                </c:pt>
                <c:pt idx="5">
                  <c:v>108.1081081081081</c:v>
                </c:pt>
                <c:pt idx="6">
                  <c:v>126.12612612612611</c:v>
                </c:pt>
                <c:pt idx="7">
                  <c:v>144.14414414414412</c:v>
                </c:pt>
                <c:pt idx="8">
                  <c:v>162.16216216216216</c:v>
                </c:pt>
                <c:pt idx="9">
                  <c:v>180.18018018018017</c:v>
                </c:pt>
                <c:pt idx="10">
                  <c:v>198.19819819819818</c:v>
                </c:pt>
                <c:pt idx="11">
                  <c:v>216.2162162162162</c:v>
                </c:pt>
                <c:pt idx="12">
                  <c:v>234.23423423423421</c:v>
                </c:pt>
              </c:numCache>
            </c:numRef>
          </c:xVal>
          <c:yVal>
            <c:numRef>
              <c:f>compare_wf!$O$74:$O$86</c:f>
              <c:numCache>
                <c:formatCode>0</c:formatCode>
                <c:ptCount val="13"/>
                <c:pt idx="0">
                  <c:v>73.2</c:v>
                </c:pt>
                <c:pt idx="1">
                  <c:v>124.69999999999999</c:v>
                </c:pt>
                <c:pt idx="2">
                  <c:v>177.6</c:v>
                </c:pt>
                <c:pt idx="3">
                  <c:v>232.3</c:v>
                </c:pt>
                <c:pt idx="4">
                  <c:v>289.2</c:v>
                </c:pt>
                <c:pt idx="5">
                  <c:v>348.6</c:v>
                </c:pt>
                <c:pt idx="6">
                  <c:v>411.1</c:v>
                </c:pt>
                <c:pt idx="7">
                  <c:v>478</c:v>
                </c:pt>
                <c:pt idx="8">
                  <c:v>549.9</c:v>
                </c:pt>
                <c:pt idx="9">
                  <c:v>629.09999999999991</c:v>
                </c:pt>
                <c:pt idx="10">
                  <c:v>718.8</c:v>
                </c:pt>
                <c:pt idx="11">
                  <c:v>823.2</c:v>
                </c:pt>
                <c:pt idx="12">
                  <c:v>951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38-43CD-B3B4-FD29C9A92E9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compare_wf!$N$74:$N$86</c:f>
              <c:numCache>
                <c:formatCode>0</c:formatCode>
                <c:ptCount val="13"/>
                <c:pt idx="0">
                  <c:v>18.018018018018015</c:v>
                </c:pt>
                <c:pt idx="1">
                  <c:v>36.03603603603603</c:v>
                </c:pt>
                <c:pt idx="2">
                  <c:v>54.054054054054049</c:v>
                </c:pt>
                <c:pt idx="3">
                  <c:v>72.072072072072061</c:v>
                </c:pt>
                <c:pt idx="4">
                  <c:v>90.090090090090087</c:v>
                </c:pt>
                <c:pt idx="5">
                  <c:v>108.1081081081081</c:v>
                </c:pt>
                <c:pt idx="6">
                  <c:v>126.12612612612611</c:v>
                </c:pt>
                <c:pt idx="7">
                  <c:v>144.14414414414412</c:v>
                </c:pt>
                <c:pt idx="8">
                  <c:v>162.16216216216216</c:v>
                </c:pt>
                <c:pt idx="9">
                  <c:v>180.18018018018017</c:v>
                </c:pt>
                <c:pt idx="10">
                  <c:v>198.19819819819818</c:v>
                </c:pt>
                <c:pt idx="11">
                  <c:v>216.2162162162162</c:v>
                </c:pt>
                <c:pt idx="12">
                  <c:v>234.23423423423421</c:v>
                </c:pt>
              </c:numCache>
            </c:numRef>
          </c:xVal>
          <c:yVal>
            <c:numRef>
              <c:f>compare_wf!$Q$74:$Q$86</c:f>
              <c:numCache>
                <c:formatCode>General</c:formatCode>
                <c:ptCount val="13"/>
                <c:pt idx="0">
                  <c:v>142</c:v>
                </c:pt>
                <c:pt idx="1">
                  <c:v>173</c:v>
                </c:pt>
                <c:pt idx="2">
                  <c:v>206</c:v>
                </c:pt>
                <c:pt idx="3">
                  <c:v>241</c:v>
                </c:pt>
                <c:pt idx="4">
                  <c:v>280</c:v>
                </c:pt>
                <c:pt idx="5">
                  <c:v>322</c:v>
                </c:pt>
                <c:pt idx="6">
                  <c:v>370</c:v>
                </c:pt>
                <c:pt idx="7">
                  <c:v>424</c:v>
                </c:pt>
                <c:pt idx="8">
                  <c:v>486</c:v>
                </c:pt>
                <c:pt idx="9">
                  <c:v>558</c:v>
                </c:pt>
                <c:pt idx="10">
                  <c:v>646</c:v>
                </c:pt>
                <c:pt idx="11">
                  <c:v>757</c:v>
                </c:pt>
                <c:pt idx="12">
                  <c:v>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38-43CD-B3B4-FD29C9A92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774335"/>
        <c:axId val="1963773087"/>
      </c:scatterChart>
      <c:valAx>
        <c:axId val="1963774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773087"/>
        <c:crosses val="autoZero"/>
        <c:crossBetween val="midCat"/>
      </c:valAx>
      <c:valAx>
        <c:axId val="196377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774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compare_wf!$B$76:$B$86</c:f>
              <c:numCache>
                <c:formatCode>0</c:formatCode>
                <c:ptCount val="11"/>
                <c:pt idx="0">
                  <c:v>4.0540540540540491</c:v>
                </c:pt>
                <c:pt idx="1">
                  <c:v>22.072072072072061</c:v>
                </c:pt>
                <c:pt idx="2">
                  <c:v>40.090090090090087</c:v>
                </c:pt>
                <c:pt idx="3">
                  <c:v>58.108108108108098</c:v>
                </c:pt>
                <c:pt idx="4">
                  <c:v>76.12612612612611</c:v>
                </c:pt>
                <c:pt idx="5">
                  <c:v>94.144144144144121</c:v>
                </c:pt>
                <c:pt idx="6">
                  <c:v>112.16216216216216</c:v>
                </c:pt>
                <c:pt idx="7">
                  <c:v>130.18018018018017</c:v>
                </c:pt>
                <c:pt idx="8">
                  <c:v>148.19819819819818</c:v>
                </c:pt>
                <c:pt idx="9">
                  <c:v>166.2162162162162</c:v>
                </c:pt>
                <c:pt idx="10">
                  <c:v>184.23423423423421</c:v>
                </c:pt>
              </c:numCache>
            </c:numRef>
          </c:xVal>
          <c:yVal>
            <c:numRef>
              <c:f>compare_wf!$C$76:$C$86</c:f>
              <c:numCache>
                <c:formatCode>General</c:formatCode>
                <c:ptCount val="11"/>
                <c:pt idx="0">
                  <c:v>177.6</c:v>
                </c:pt>
                <c:pt idx="1">
                  <c:v>232.3</c:v>
                </c:pt>
                <c:pt idx="2">
                  <c:v>289.2</c:v>
                </c:pt>
                <c:pt idx="3">
                  <c:v>348.6</c:v>
                </c:pt>
                <c:pt idx="4">
                  <c:v>411.1</c:v>
                </c:pt>
                <c:pt idx="5">
                  <c:v>478</c:v>
                </c:pt>
                <c:pt idx="6">
                  <c:v>549.9</c:v>
                </c:pt>
                <c:pt idx="7">
                  <c:v>629.09999999999991</c:v>
                </c:pt>
                <c:pt idx="8">
                  <c:v>718.8</c:v>
                </c:pt>
                <c:pt idx="9">
                  <c:v>823.2</c:v>
                </c:pt>
                <c:pt idx="10">
                  <c:v>951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3D-42F3-A97E-153522A1F77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compare_wf!$B$76:$B$86</c:f>
              <c:numCache>
                <c:formatCode>0</c:formatCode>
                <c:ptCount val="11"/>
                <c:pt idx="0">
                  <c:v>4.0540540540540491</c:v>
                </c:pt>
                <c:pt idx="1">
                  <c:v>22.072072072072061</c:v>
                </c:pt>
                <c:pt idx="2">
                  <c:v>40.090090090090087</c:v>
                </c:pt>
                <c:pt idx="3">
                  <c:v>58.108108108108098</c:v>
                </c:pt>
                <c:pt idx="4">
                  <c:v>76.12612612612611</c:v>
                </c:pt>
                <c:pt idx="5">
                  <c:v>94.144144144144121</c:v>
                </c:pt>
                <c:pt idx="6">
                  <c:v>112.16216216216216</c:v>
                </c:pt>
                <c:pt idx="7">
                  <c:v>130.18018018018017</c:v>
                </c:pt>
                <c:pt idx="8">
                  <c:v>148.19819819819818</c:v>
                </c:pt>
                <c:pt idx="9">
                  <c:v>166.2162162162162</c:v>
                </c:pt>
                <c:pt idx="10">
                  <c:v>184.23423423423421</c:v>
                </c:pt>
              </c:numCache>
            </c:numRef>
          </c:xVal>
          <c:yVal>
            <c:numRef>
              <c:f>compare_wf!$E$76:$E$86</c:f>
              <c:numCache>
                <c:formatCode>General</c:formatCode>
                <c:ptCount val="11"/>
                <c:pt idx="0">
                  <c:v>206</c:v>
                </c:pt>
                <c:pt idx="1">
                  <c:v>241</c:v>
                </c:pt>
                <c:pt idx="2">
                  <c:v>280</c:v>
                </c:pt>
                <c:pt idx="3">
                  <c:v>322</c:v>
                </c:pt>
                <c:pt idx="4">
                  <c:v>370</c:v>
                </c:pt>
                <c:pt idx="5">
                  <c:v>424</c:v>
                </c:pt>
                <c:pt idx="6">
                  <c:v>486</c:v>
                </c:pt>
                <c:pt idx="7">
                  <c:v>558</c:v>
                </c:pt>
                <c:pt idx="8">
                  <c:v>646</c:v>
                </c:pt>
                <c:pt idx="9">
                  <c:v>757</c:v>
                </c:pt>
                <c:pt idx="10">
                  <c:v>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3D-42F3-A97E-153522A1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2175"/>
        <c:axId val="191697183"/>
      </c:scatterChart>
      <c:valAx>
        <c:axId val="191702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97183"/>
        <c:crosses val="autoZero"/>
        <c:crossBetween val="midCat"/>
      </c:valAx>
      <c:valAx>
        <c:axId val="19169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02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SMR fork with 6 lbs bv force at 70ips</a:t>
            </a:r>
          </a:p>
        </c:rich>
      </c:tx>
      <c:layout>
        <c:manualLayout>
          <c:xMode val="edge"/>
          <c:yMode val="edge"/>
          <c:x val="3.727077865266841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13648293963254"/>
          <c:y val="0.125"/>
          <c:w val="0.82695931758530183"/>
          <c:h val="0.69815616797900248"/>
        </c:manualLayout>
      </c:layout>
      <c:scatterChart>
        <c:scatterStyle val="lineMarker"/>
        <c:varyColors val="0"/>
        <c:ser>
          <c:idx val="0"/>
          <c:order val="0"/>
          <c:tx>
            <c:strRef>
              <c:f>begg_smr_fk!$G$10</c:f>
              <c:strCache>
                <c:ptCount val="1"/>
                <c:pt idx="0">
                  <c:v>    bv force    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begg_smr_fk!$C$12:$C$26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begg_smr_fk!$G$12:$G$26</c:f>
              <c:numCache>
                <c:formatCode>General</c:formatCode>
                <c:ptCount val="15"/>
                <c:pt idx="0">
                  <c:v>0.23</c:v>
                </c:pt>
                <c:pt idx="1">
                  <c:v>0.6</c:v>
                </c:pt>
                <c:pt idx="2">
                  <c:v>0.94</c:v>
                </c:pt>
                <c:pt idx="3">
                  <c:v>1.19</c:v>
                </c:pt>
                <c:pt idx="4">
                  <c:v>1.43</c:v>
                </c:pt>
                <c:pt idx="5">
                  <c:v>2.02</c:v>
                </c:pt>
                <c:pt idx="6">
                  <c:v>2.89</c:v>
                </c:pt>
                <c:pt idx="7">
                  <c:v>3.56</c:v>
                </c:pt>
                <c:pt idx="8">
                  <c:v>4.25</c:v>
                </c:pt>
                <c:pt idx="9">
                  <c:v>4.87</c:v>
                </c:pt>
                <c:pt idx="10">
                  <c:v>5.42</c:v>
                </c:pt>
                <c:pt idx="11">
                  <c:v>5.99</c:v>
                </c:pt>
                <c:pt idx="12">
                  <c:v>6.53</c:v>
                </c:pt>
                <c:pt idx="13">
                  <c:v>7.07</c:v>
                </c:pt>
                <c:pt idx="14">
                  <c:v>7.72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6E-410F-ADBA-2C43D0E36170}"/>
            </c:ext>
          </c:extLst>
        </c:ser>
        <c:ser>
          <c:idx val="1"/>
          <c:order val="1"/>
          <c:tx>
            <c:strRef>
              <c:f>begg_smr_fk!$H$10</c:f>
              <c:strCache>
                <c:ptCount val="1"/>
                <c:pt idx="0">
                  <c:v>    mv force    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begg_smr_fk!$C$12:$C$26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begg_smr_fk!$H$12:$H$26</c:f>
              <c:numCache>
                <c:formatCode>General</c:formatCode>
                <c:ptCount val="15"/>
                <c:pt idx="0">
                  <c:v>1.91</c:v>
                </c:pt>
                <c:pt idx="1">
                  <c:v>3.57</c:v>
                </c:pt>
                <c:pt idx="2">
                  <c:v>4.62</c:v>
                </c:pt>
                <c:pt idx="3">
                  <c:v>5.3</c:v>
                </c:pt>
                <c:pt idx="4">
                  <c:v>6.34</c:v>
                </c:pt>
                <c:pt idx="5">
                  <c:v>9.42</c:v>
                </c:pt>
                <c:pt idx="6">
                  <c:v>16.079999999999998</c:v>
                </c:pt>
                <c:pt idx="7">
                  <c:v>22.24</c:v>
                </c:pt>
                <c:pt idx="8">
                  <c:v>28.46</c:v>
                </c:pt>
                <c:pt idx="9">
                  <c:v>34.74</c:v>
                </c:pt>
                <c:pt idx="10">
                  <c:v>40.9</c:v>
                </c:pt>
                <c:pt idx="11">
                  <c:v>46.63</c:v>
                </c:pt>
                <c:pt idx="12">
                  <c:v>52.61</c:v>
                </c:pt>
                <c:pt idx="13">
                  <c:v>58.09</c:v>
                </c:pt>
                <c:pt idx="14">
                  <c:v>64.56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6E-410F-ADBA-2C43D0E36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813776"/>
        <c:axId val="698807952"/>
      </c:scatterChart>
      <c:valAx>
        <c:axId val="69881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Comp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force (lbf)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083136482939635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807952"/>
        <c:crosses val="autoZero"/>
        <c:crossBetween val="midCat"/>
      </c:valAx>
      <c:valAx>
        <c:axId val="69880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Velocity (ips)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36898549139690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81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365135608048989"/>
          <c:y val="7.8630796150481195E-4"/>
          <c:w val="0.42357086614173234"/>
          <c:h val="8.2177019539224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21</xdr:row>
      <xdr:rowOff>42862</xdr:rowOff>
    </xdr:from>
    <xdr:to>
      <xdr:col>23</xdr:col>
      <xdr:colOff>231563</xdr:colOff>
      <xdr:row>38</xdr:row>
      <xdr:rowOff>187642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83712-115E-0F73-37D3-3710C6554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75141</xdr:colOff>
      <xdr:row>45</xdr:row>
      <xdr:rowOff>40744</xdr:rowOff>
    </xdr:from>
    <xdr:to>
      <xdr:col>23</xdr:col>
      <xdr:colOff>230504</xdr:colOff>
      <xdr:row>62</xdr:row>
      <xdr:rowOff>185524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A9460B-2E2A-7DEB-000B-5948972C8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86783</xdr:colOff>
      <xdr:row>45</xdr:row>
      <xdr:rowOff>48683</xdr:rowOff>
    </xdr:from>
    <xdr:to>
      <xdr:col>11</xdr:col>
      <xdr:colOff>242146</xdr:colOff>
      <xdr:row>63</xdr:row>
      <xdr:rowOff>2963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C8E442-AFA4-3B75-DCF6-E403E4337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116417</xdr:colOff>
      <xdr:row>21</xdr:row>
      <xdr:rowOff>46566</xdr:rowOff>
    </xdr:from>
    <xdr:to>
      <xdr:col>11</xdr:col>
      <xdr:colOff>271780</xdr:colOff>
      <xdr:row>39</xdr:row>
      <xdr:rowOff>846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5CAF74-BE44-39CB-045B-9885B06535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75141</xdr:colOff>
      <xdr:row>98</xdr:row>
      <xdr:rowOff>40744</xdr:rowOff>
    </xdr:from>
    <xdr:to>
      <xdr:col>23</xdr:col>
      <xdr:colOff>230504</xdr:colOff>
      <xdr:row>115</xdr:row>
      <xdr:rowOff>185524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85EDD0-EF7C-4385-BCFD-220869AA8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86783</xdr:colOff>
      <xdr:row>98</xdr:row>
      <xdr:rowOff>48683</xdr:rowOff>
    </xdr:from>
    <xdr:to>
      <xdr:col>11</xdr:col>
      <xdr:colOff>242146</xdr:colOff>
      <xdr:row>116</xdr:row>
      <xdr:rowOff>2963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67067A9-F1DA-43C1-8B92-72DBDD20C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75141</xdr:colOff>
      <xdr:row>68</xdr:row>
      <xdr:rowOff>40744</xdr:rowOff>
    </xdr:from>
    <xdr:to>
      <xdr:col>23</xdr:col>
      <xdr:colOff>230504</xdr:colOff>
      <xdr:row>85</xdr:row>
      <xdr:rowOff>185524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A35B9F0-1FF3-4FAE-83D1-FCE587BC3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86783</xdr:colOff>
      <xdr:row>68</xdr:row>
      <xdr:rowOff>48683</xdr:rowOff>
    </xdr:from>
    <xdr:to>
      <xdr:col>11</xdr:col>
      <xdr:colOff>242146</xdr:colOff>
      <xdr:row>86</xdr:row>
      <xdr:rowOff>2963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99866A7-09F3-4F58-98A3-C5B7AC9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5</xdr:row>
      <xdr:rowOff>176212</xdr:rowOff>
    </xdr:from>
    <xdr:to>
      <xdr:col>20</xdr:col>
      <xdr:colOff>333375</xdr:colOff>
      <xdr:row>19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8B2329-0DCD-95D3-64CF-615D98B3E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</xdr:row>
      <xdr:rowOff>185737</xdr:rowOff>
    </xdr:from>
    <xdr:to>
      <xdr:col>20</xdr:col>
      <xdr:colOff>76200</xdr:colOff>
      <xdr:row>17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02AB0F-86E6-DF8C-1D30-F3AF06EE75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66675</xdr:colOff>
      <xdr:row>6</xdr:row>
      <xdr:rowOff>171450</xdr:rowOff>
    </xdr:from>
    <xdr:to>
      <xdr:col>46</xdr:col>
      <xdr:colOff>190500</xdr:colOff>
      <xdr:row>12</xdr:row>
      <xdr:rowOff>171450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111946F-95EA-CE43-E598-602D5F37981A}"/>
            </a:ext>
          </a:extLst>
        </xdr:cNvPr>
        <xdr:cNvSpPr/>
      </xdr:nvSpPr>
      <xdr:spPr>
        <a:xfrm>
          <a:off x="34823400" y="1314450"/>
          <a:ext cx="123825" cy="1143000"/>
        </a:xfrm>
        <a:prstGeom prst="righ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66675</xdr:colOff>
      <xdr:row>24</xdr:row>
      <xdr:rowOff>171450</xdr:rowOff>
    </xdr:from>
    <xdr:to>
      <xdr:col>46</xdr:col>
      <xdr:colOff>190500</xdr:colOff>
      <xdr:row>30</xdr:row>
      <xdr:rowOff>171450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0BB814D-3907-4394-A911-8EAE54E130ED}"/>
            </a:ext>
          </a:extLst>
        </xdr:cNvPr>
        <xdr:cNvSpPr/>
      </xdr:nvSpPr>
      <xdr:spPr>
        <a:xfrm>
          <a:off x="34823400" y="1314450"/>
          <a:ext cx="123825" cy="1143000"/>
        </a:xfrm>
        <a:prstGeom prst="righ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76200</xdr:colOff>
      <xdr:row>68</xdr:row>
      <xdr:rowOff>161925</xdr:rowOff>
    </xdr:from>
    <xdr:to>
      <xdr:col>42</xdr:col>
      <xdr:colOff>200025</xdr:colOff>
      <xdr:row>70</xdr:row>
      <xdr:rowOff>85725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103D624-7EC6-4AA1-963A-4F680571C7AF}"/>
            </a:ext>
          </a:extLst>
        </xdr:cNvPr>
        <xdr:cNvSpPr/>
      </xdr:nvSpPr>
      <xdr:spPr>
        <a:xfrm>
          <a:off x="32394525" y="13268325"/>
          <a:ext cx="123825" cy="457200"/>
        </a:xfrm>
        <a:prstGeom prst="righ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5</xdr:row>
      <xdr:rowOff>23812</xdr:rowOff>
    </xdr:from>
    <xdr:to>
      <xdr:col>22</xdr:col>
      <xdr:colOff>381000</xdr:colOff>
      <xdr:row>12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CAB356-F769-D753-2EB0-7688E0E5F8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142875</xdr:colOff>
      <xdr:row>14</xdr:row>
      <xdr:rowOff>142875</xdr:rowOff>
    </xdr:from>
    <xdr:to>
      <xdr:col>22</xdr:col>
      <xdr:colOff>400050</xdr:colOff>
      <xdr:row>22</xdr:row>
      <xdr:rowOff>52388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0C6438-ED49-4EDB-980F-A940D884C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352425</xdr:colOff>
      <xdr:row>8</xdr:row>
      <xdr:rowOff>4762</xdr:rowOff>
    </xdr:from>
    <xdr:to>
      <xdr:col>23</xdr:col>
      <xdr:colOff>428625</xdr:colOff>
      <xdr:row>15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5B7297-0F1A-4B9F-BFD1-702898AC3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285750</xdr:colOff>
      <xdr:row>16</xdr:row>
      <xdr:rowOff>66675</xdr:rowOff>
    </xdr:from>
    <xdr:to>
      <xdr:col>23</xdr:col>
      <xdr:colOff>361950</xdr:colOff>
      <xdr:row>24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471687-3D0F-4D04-9F58-B65560CA7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D40E1-2638-4750-8CD3-C1EDFB4D99A4}">
  <sheetPr transitionEvaluation="1" transitionEntry="1" codeName="Sheet1"/>
  <dimension ref="A2:K34"/>
  <sheetViews>
    <sheetView showGridLines="0" workbookViewId="0"/>
  </sheetViews>
  <sheetFormatPr defaultRowHeight="15" x14ac:dyDescent="0.25"/>
  <cols>
    <col min="4" max="4" width="6.85546875" customWidth="1"/>
    <col min="5" max="6" width="3.5703125" customWidth="1"/>
  </cols>
  <sheetData>
    <row r="2" spans="1:11" x14ac:dyDescent="0.25">
      <c r="A2" t="s">
        <v>0</v>
      </c>
    </row>
    <row r="3" spans="1:11" x14ac:dyDescent="0.25">
      <c r="A3" s="1" t="s">
        <v>1</v>
      </c>
    </row>
    <row r="6" spans="1:11" x14ac:dyDescent="0.25">
      <c r="K6" t="s">
        <v>29</v>
      </c>
    </row>
    <row r="7" spans="1:11" x14ac:dyDescent="0.25">
      <c r="D7" s="2" t="s">
        <v>17</v>
      </c>
      <c r="E7" t="s">
        <v>2</v>
      </c>
      <c r="J7" t="s">
        <v>23</v>
      </c>
      <c r="K7" t="s">
        <v>24</v>
      </c>
    </row>
    <row r="8" spans="1:11" x14ac:dyDescent="0.25">
      <c r="F8" t="s">
        <v>3</v>
      </c>
    </row>
    <row r="9" spans="1:11" x14ac:dyDescent="0.25">
      <c r="G9" t="s">
        <v>7</v>
      </c>
      <c r="K9" t="s">
        <v>30</v>
      </c>
    </row>
    <row r="10" spans="1:11" x14ac:dyDescent="0.25">
      <c r="G10" t="s">
        <v>8</v>
      </c>
      <c r="J10" t="s">
        <v>25</v>
      </c>
      <c r="K10" t="s">
        <v>26</v>
      </c>
    </row>
    <row r="11" spans="1:11" x14ac:dyDescent="0.25">
      <c r="F11" t="s">
        <v>4</v>
      </c>
    </row>
    <row r="12" spans="1:11" x14ac:dyDescent="0.25">
      <c r="G12" t="s">
        <v>7</v>
      </c>
      <c r="K12" t="s">
        <v>31</v>
      </c>
    </row>
    <row r="13" spans="1:11" x14ac:dyDescent="0.25">
      <c r="G13" t="s">
        <v>8</v>
      </c>
      <c r="J13" t="s">
        <v>27</v>
      </c>
      <c r="K13" t="s">
        <v>28</v>
      </c>
    </row>
    <row r="14" spans="1:11" x14ac:dyDescent="0.25">
      <c r="G14" t="s">
        <v>10</v>
      </c>
    </row>
    <row r="15" spans="1:11" x14ac:dyDescent="0.25">
      <c r="F15" t="s">
        <v>5</v>
      </c>
    </row>
    <row r="16" spans="1:11" x14ac:dyDescent="0.25">
      <c r="G16" t="s">
        <v>7</v>
      </c>
    </row>
    <row r="17" spans="4:7" x14ac:dyDescent="0.25">
      <c r="G17" t="s">
        <v>8</v>
      </c>
    </row>
    <row r="18" spans="4:7" x14ac:dyDescent="0.25">
      <c r="G18" t="s">
        <v>9</v>
      </c>
    </row>
    <row r="19" spans="4:7" x14ac:dyDescent="0.25">
      <c r="F19" t="s">
        <v>6</v>
      </c>
    </row>
    <row r="20" spans="4:7" x14ac:dyDescent="0.25">
      <c r="G20" t="s">
        <v>7</v>
      </c>
    </row>
    <row r="21" spans="4:7" x14ac:dyDescent="0.25">
      <c r="G21" t="s">
        <v>8</v>
      </c>
    </row>
    <row r="22" spans="4:7" x14ac:dyDescent="0.25">
      <c r="G22" s="1" t="s">
        <v>12</v>
      </c>
    </row>
    <row r="23" spans="4:7" x14ac:dyDescent="0.25">
      <c r="G23" t="s">
        <v>11</v>
      </c>
    </row>
    <row r="24" spans="4:7" x14ac:dyDescent="0.25">
      <c r="G24" s="1" t="s">
        <v>13</v>
      </c>
    </row>
    <row r="26" spans="4:7" x14ac:dyDescent="0.25">
      <c r="D26" s="2" t="s">
        <v>17</v>
      </c>
      <c r="E26" s="1" t="s">
        <v>14</v>
      </c>
    </row>
    <row r="27" spans="4:7" x14ac:dyDescent="0.25">
      <c r="F27" t="s">
        <v>15</v>
      </c>
    </row>
    <row r="28" spans="4:7" x14ac:dyDescent="0.25">
      <c r="F28" s="1" t="s">
        <v>19</v>
      </c>
    </row>
    <row r="29" spans="4:7" x14ac:dyDescent="0.25">
      <c r="F29" t="s">
        <v>16</v>
      </c>
    </row>
    <row r="31" spans="4:7" x14ac:dyDescent="0.25">
      <c r="D31" s="2" t="s">
        <v>17</v>
      </c>
      <c r="E31" s="1" t="s">
        <v>20</v>
      </c>
    </row>
    <row r="32" spans="4:7" x14ac:dyDescent="0.25">
      <c r="F32" s="1" t="s">
        <v>21</v>
      </c>
    </row>
    <row r="33" spans="4:6" x14ac:dyDescent="0.25">
      <c r="F33" s="1" t="s">
        <v>22</v>
      </c>
    </row>
    <row r="34" spans="4:6" x14ac:dyDescent="0.25">
      <c r="D34" s="2" t="s">
        <v>17</v>
      </c>
      <c r="E34" t="s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4737-8AE7-4C42-B2CE-94C0C19A1F31}">
  <sheetPr transitionEvaluation="1" transitionEntry="1">
    <pageSetUpPr fitToPage="1"/>
  </sheetPr>
  <dimension ref="F1:AJ42"/>
  <sheetViews>
    <sheetView showGridLines="0" topLeftCell="N4" workbookViewId="0">
      <selection activeCell="U11" sqref="U11:V13"/>
    </sheetView>
  </sheetViews>
  <sheetFormatPr defaultRowHeight="15" x14ac:dyDescent="0.25"/>
  <cols>
    <col min="6" max="6" width="3.7109375" customWidth="1"/>
    <col min="7" max="7" width="17.28515625" customWidth="1"/>
    <col min="9" max="9" width="15.140625" customWidth="1"/>
    <col min="10" max="10" width="6.42578125" customWidth="1"/>
    <col min="11" max="11" width="3.7109375" customWidth="1"/>
    <col min="12" max="12" width="17.28515625" customWidth="1"/>
    <col min="14" max="14" width="15.140625" customWidth="1"/>
  </cols>
  <sheetData>
    <row r="1" spans="6:36" ht="15" customHeight="1" x14ac:dyDescent="0.25"/>
    <row r="2" spans="6:36" ht="15" customHeight="1" x14ac:dyDescent="0.25">
      <c r="G2" t="s">
        <v>180</v>
      </c>
    </row>
    <row r="3" spans="6:36" ht="15" customHeight="1" x14ac:dyDescent="0.25"/>
    <row r="4" spans="6:36" ht="15" customHeight="1" x14ac:dyDescent="0.25">
      <c r="AJ4" t="s">
        <v>55</v>
      </c>
    </row>
    <row r="5" spans="6:36" ht="15" customHeight="1" x14ac:dyDescent="0.25">
      <c r="F5" s="143" t="s">
        <v>179</v>
      </c>
      <c r="G5" s="50"/>
      <c r="H5" s="50"/>
      <c r="I5" s="51"/>
      <c r="K5" s="143" t="s">
        <v>179</v>
      </c>
      <c r="L5" s="50"/>
      <c r="M5" s="50"/>
      <c r="N5" s="51"/>
    </row>
    <row r="6" spans="6:36" ht="9" customHeight="1" x14ac:dyDescent="0.25">
      <c r="F6" s="136"/>
      <c r="G6" s="137"/>
      <c r="H6" s="137"/>
      <c r="I6" s="138"/>
      <c r="K6" s="136"/>
      <c r="L6" s="137"/>
      <c r="M6" s="137"/>
      <c r="N6" s="138"/>
    </row>
    <row r="7" spans="6:36" ht="17.100000000000001" customHeight="1" x14ac:dyDescent="0.25">
      <c r="F7" s="133"/>
      <c r="G7" t="s">
        <v>162</v>
      </c>
      <c r="H7" s="139" t="s">
        <v>170</v>
      </c>
      <c r="I7" s="75"/>
      <c r="K7" s="133"/>
      <c r="L7" t="s">
        <v>162</v>
      </c>
      <c r="M7" s="139" t="s">
        <v>170</v>
      </c>
      <c r="N7" s="75"/>
    </row>
    <row r="8" spans="6:36" ht="17.100000000000001" customHeight="1" x14ac:dyDescent="0.25">
      <c r="F8" s="133"/>
      <c r="G8" t="s">
        <v>163</v>
      </c>
      <c r="H8" t="s">
        <v>164</v>
      </c>
      <c r="I8" s="75"/>
      <c r="K8" s="133"/>
      <c r="L8" t="s">
        <v>163</v>
      </c>
      <c r="M8" t="s">
        <v>164</v>
      </c>
      <c r="N8" s="75"/>
    </row>
    <row r="9" spans="6:36" ht="17.100000000000001" customHeight="1" x14ac:dyDescent="0.25">
      <c r="F9" s="133"/>
      <c r="H9" s="141" t="s">
        <v>175</v>
      </c>
      <c r="I9" s="75"/>
      <c r="K9" s="133"/>
      <c r="M9" s="141" t="s">
        <v>175</v>
      </c>
      <c r="N9" s="75"/>
    </row>
    <row r="10" spans="6:36" ht="9" customHeight="1" x14ac:dyDescent="0.25">
      <c r="F10" s="136"/>
      <c r="G10" s="137"/>
      <c r="H10" s="137"/>
      <c r="I10" s="138"/>
      <c r="K10" s="136"/>
      <c r="L10" s="137"/>
      <c r="M10" s="137"/>
      <c r="N10" s="138"/>
    </row>
    <row r="11" spans="6:36" ht="17.100000000000001" customHeight="1" x14ac:dyDescent="0.25">
      <c r="F11" s="133"/>
      <c r="G11" t="s">
        <v>165</v>
      </c>
      <c r="H11" s="139" t="s">
        <v>171</v>
      </c>
      <c r="I11" s="75"/>
      <c r="K11" s="133"/>
      <c r="L11" t="s">
        <v>165</v>
      </c>
      <c r="M11" s="139" t="s">
        <v>171</v>
      </c>
      <c r="N11" s="75"/>
    </row>
    <row r="12" spans="6:36" ht="17.100000000000001" customHeight="1" x14ac:dyDescent="0.25">
      <c r="F12" s="133"/>
      <c r="G12" t="s">
        <v>166</v>
      </c>
      <c r="H12" s="1" t="s">
        <v>167</v>
      </c>
      <c r="I12" s="75"/>
      <c r="K12" s="133"/>
      <c r="L12" t="s">
        <v>166</v>
      </c>
      <c r="M12" s="1" t="s">
        <v>167</v>
      </c>
      <c r="N12" s="75"/>
    </row>
    <row r="13" spans="6:36" ht="17.100000000000001" customHeight="1" x14ac:dyDescent="0.25">
      <c r="F13" s="133"/>
      <c r="H13" s="142" t="s">
        <v>176</v>
      </c>
      <c r="I13" s="75"/>
      <c r="K13" s="133"/>
      <c r="M13" s="142" t="s">
        <v>176</v>
      </c>
      <c r="N13" s="75"/>
    </row>
    <row r="14" spans="6:36" ht="9" customHeight="1" x14ac:dyDescent="0.25">
      <c r="F14" s="136"/>
      <c r="G14" s="137"/>
      <c r="H14" s="137"/>
      <c r="I14" s="138"/>
      <c r="K14" s="136"/>
      <c r="L14" s="137"/>
      <c r="M14" s="137"/>
      <c r="N14" s="138"/>
    </row>
    <row r="15" spans="6:36" ht="17.100000000000001" customHeight="1" x14ac:dyDescent="0.25">
      <c r="F15" s="133"/>
      <c r="G15" t="s">
        <v>168</v>
      </c>
      <c r="H15" s="140" t="s">
        <v>169</v>
      </c>
      <c r="I15" s="75"/>
      <c r="K15" s="133"/>
      <c r="L15" t="s">
        <v>168</v>
      </c>
      <c r="M15" s="140" t="s">
        <v>169</v>
      </c>
      <c r="N15" s="75"/>
    </row>
    <row r="16" spans="6:36" ht="17.100000000000001" customHeight="1" x14ac:dyDescent="0.25">
      <c r="F16" s="133"/>
      <c r="H16" t="s">
        <v>164</v>
      </c>
      <c r="I16" s="75"/>
      <c r="K16" s="133"/>
      <c r="M16" t="s">
        <v>164</v>
      </c>
      <c r="N16" s="75"/>
    </row>
    <row r="17" spans="6:14" ht="17.100000000000001" customHeight="1" x14ac:dyDescent="0.25">
      <c r="F17" s="133"/>
      <c r="H17" s="141" t="s">
        <v>177</v>
      </c>
      <c r="I17" s="75"/>
      <c r="K17" s="133"/>
      <c r="M17" s="141" t="s">
        <v>177</v>
      </c>
      <c r="N17" s="75"/>
    </row>
    <row r="18" spans="6:14" ht="9" customHeight="1" x14ac:dyDescent="0.25">
      <c r="F18" s="136"/>
      <c r="G18" s="137"/>
      <c r="H18" s="137"/>
      <c r="I18" s="138"/>
      <c r="K18" s="136"/>
      <c r="L18" s="137"/>
      <c r="M18" s="137"/>
      <c r="N18" s="138"/>
    </row>
    <row r="19" spans="6:14" ht="17.100000000000001" customHeight="1" x14ac:dyDescent="0.25">
      <c r="F19" s="133"/>
      <c r="G19" t="s">
        <v>172</v>
      </c>
      <c r="H19" s="139" t="s">
        <v>174</v>
      </c>
      <c r="I19" s="75"/>
      <c r="K19" s="133"/>
      <c r="L19" t="s">
        <v>172</v>
      </c>
      <c r="M19" s="139" t="s">
        <v>174</v>
      </c>
      <c r="N19" s="75"/>
    </row>
    <row r="20" spans="6:14" ht="17.100000000000001" customHeight="1" x14ac:dyDescent="0.25">
      <c r="F20" s="133"/>
      <c r="H20" t="s">
        <v>173</v>
      </c>
      <c r="I20" s="75"/>
      <c r="K20" s="133"/>
      <c r="M20" t="s">
        <v>173</v>
      </c>
      <c r="N20" s="75"/>
    </row>
    <row r="21" spans="6:14" ht="17.100000000000001" customHeight="1" x14ac:dyDescent="0.25">
      <c r="F21" s="133"/>
      <c r="H21" s="141" t="s">
        <v>178</v>
      </c>
      <c r="I21" s="75"/>
      <c r="K21" s="133"/>
      <c r="M21" s="141" t="s">
        <v>178</v>
      </c>
      <c r="N21" s="75"/>
    </row>
    <row r="22" spans="6:14" ht="9" customHeight="1" x14ac:dyDescent="0.25">
      <c r="F22" s="134"/>
      <c r="G22" s="135"/>
      <c r="H22" s="135"/>
      <c r="I22" s="77"/>
      <c r="K22" s="134"/>
      <c r="L22" s="135"/>
      <c r="M22" s="135"/>
      <c r="N22" s="77"/>
    </row>
    <row r="23" spans="6:14" ht="15" customHeight="1" x14ac:dyDescent="0.25"/>
    <row r="24" spans="6:14" ht="15" customHeight="1" x14ac:dyDescent="0.25"/>
    <row r="25" spans="6:14" ht="15" customHeight="1" x14ac:dyDescent="0.25">
      <c r="F25" s="143" t="s">
        <v>179</v>
      </c>
      <c r="G25" s="50"/>
      <c r="H25" s="50"/>
      <c r="I25" s="51"/>
      <c r="K25" s="143" t="s">
        <v>179</v>
      </c>
      <c r="L25" s="50"/>
      <c r="M25" s="50"/>
      <c r="N25" s="51"/>
    </row>
    <row r="26" spans="6:14" ht="9" customHeight="1" x14ac:dyDescent="0.25">
      <c r="F26" s="136"/>
      <c r="G26" s="137"/>
      <c r="H26" s="137"/>
      <c r="I26" s="138"/>
      <c r="K26" s="136"/>
      <c r="L26" s="137"/>
      <c r="M26" s="137"/>
      <c r="N26" s="138"/>
    </row>
    <row r="27" spans="6:14" ht="16.5" customHeight="1" x14ac:dyDescent="0.25">
      <c r="F27" s="133"/>
      <c r="G27" t="s">
        <v>162</v>
      </c>
      <c r="H27" s="139" t="s">
        <v>170</v>
      </c>
      <c r="I27" s="75"/>
      <c r="K27" s="133"/>
      <c r="L27" t="s">
        <v>162</v>
      </c>
      <c r="M27" s="139" t="s">
        <v>170</v>
      </c>
      <c r="N27" s="75"/>
    </row>
    <row r="28" spans="6:14" ht="16.5" customHeight="1" x14ac:dyDescent="0.25">
      <c r="F28" s="133"/>
      <c r="G28" t="s">
        <v>163</v>
      </c>
      <c r="H28" t="s">
        <v>164</v>
      </c>
      <c r="I28" s="75"/>
      <c r="K28" s="133"/>
      <c r="L28" t="s">
        <v>163</v>
      </c>
      <c r="M28" t="s">
        <v>164</v>
      </c>
      <c r="N28" s="75"/>
    </row>
    <row r="29" spans="6:14" ht="16.5" customHeight="1" x14ac:dyDescent="0.25">
      <c r="F29" s="133"/>
      <c r="H29" s="141" t="s">
        <v>175</v>
      </c>
      <c r="I29" s="75"/>
      <c r="K29" s="133"/>
      <c r="M29" s="141" t="s">
        <v>175</v>
      </c>
      <c r="N29" s="75"/>
    </row>
    <row r="30" spans="6:14" ht="9" customHeight="1" x14ac:dyDescent="0.25">
      <c r="F30" s="136"/>
      <c r="G30" s="137"/>
      <c r="H30" s="137"/>
      <c r="I30" s="138"/>
      <c r="K30" s="136"/>
      <c r="L30" s="137"/>
      <c r="M30" s="137"/>
      <c r="N30" s="138"/>
    </row>
    <row r="31" spans="6:14" ht="16.5" customHeight="1" x14ac:dyDescent="0.25">
      <c r="F31" s="133"/>
      <c r="G31" t="s">
        <v>165</v>
      </c>
      <c r="H31" s="139" t="s">
        <v>171</v>
      </c>
      <c r="I31" s="75"/>
      <c r="K31" s="133"/>
      <c r="L31" t="s">
        <v>165</v>
      </c>
      <c r="M31" s="139" t="s">
        <v>171</v>
      </c>
      <c r="N31" s="75"/>
    </row>
    <row r="32" spans="6:14" ht="16.5" customHeight="1" x14ac:dyDescent="0.25">
      <c r="F32" s="133"/>
      <c r="G32" t="s">
        <v>166</v>
      </c>
      <c r="H32" s="1" t="s">
        <v>167</v>
      </c>
      <c r="I32" s="75"/>
      <c r="K32" s="133"/>
      <c r="L32" t="s">
        <v>166</v>
      </c>
      <c r="M32" s="1" t="s">
        <v>167</v>
      </c>
      <c r="N32" s="75"/>
    </row>
    <row r="33" spans="6:14" ht="16.5" customHeight="1" x14ac:dyDescent="0.25">
      <c r="F33" s="133"/>
      <c r="H33" s="142" t="s">
        <v>176</v>
      </c>
      <c r="I33" s="75"/>
      <c r="K33" s="133"/>
      <c r="M33" s="142" t="s">
        <v>176</v>
      </c>
      <c r="N33" s="75"/>
    </row>
    <row r="34" spans="6:14" ht="8.25" customHeight="1" x14ac:dyDescent="0.25">
      <c r="F34" s="136"/>
      <c r="G34" s="137"/>
      <c r="H34" s="137"/>
      <c r="I34" s="138"/>
      <c r="K34" s="136"/>
      <c r="L34" s="137"/>
      <c r="M34" s="137"/>
      <c r="N34" s="138"/>
    </row>
    <row r="35" spans="6:14" ht="16.5" customHeight="1" x14ac:dyDescent="0.25">
      <c r="F35" s="133"/>
      <c r="G35" t="s">
        <v>168</v>
      </c>
      <c r="H35" s="140" t="s">
        <v>169</v>
      </c>
      <c r="I35" s="75"/>
      <c r="K35" s="133"/>
      <c r="L35" t="s">
        <v>168</v>
      </c>
      <c r="M35" s="140" t="s">
        <v>169</v>
      </c>
      <c r="N35" s="75"/>
    </row>
    <row r="36" spans="6:14" ht="16.5" customHeight="1" x14ac:dyDescent="0.25">
      <c r="F36" s="133"/>
      <c r="H36" t="s">
        <v>164</v>
      </c>
      <c r="I36" s="75"/>
      <c r="K36" s="133"/>
      <c r="M36" t="s">
        <v>164</v>
      </c>
      <c r="N36" s="75"/>
    </row>
    <row r="37" spans="6:14" ht="16.5" customHeight="1" x14ac:dyDescent="0.25">
      <c r="F37" s="133"/>
      <c r="H37" s="141" t="s">
        <v>177</v>
      </c>
      <c r="I37" s="75"/>
      <c r="K37" s="133"/>
      <c r="M37" s="141" t="s">
        <v>177</v>
      </c>
      <c r="N37" s="75"/>
    </row>
    <row r="38" spans="6:14" ht="9" customHeight="1" x14ac:dyDescent="0.25">
      <c r="F38" s="136"/>
      <c r="G38" s="137"/>
      <c r="H38" s="137"/>
      <c r="I38" s="138"/>
      <c r="K38" s="136"/>
      <c r="L38" s="137"/>
      <c r="M38" s="137"/>
      <c r="N38" s="138"/>
    </row>
    <row r="39" spans="6:14" ht="16.5" customHeight="1" x14ac:dyDescent="0.25">
      <c r="F39" s="133"/>
      <c r="G39" t="s">
        <v>172</v>
      </c>
      <c r="H39" s="139" t="s">
        <v>174</v>
      </c>
      <c r="I39" s="75"/>
      <c r="K39" s="133"/>
      <c r="L39" t="s">
        <v>172</v>
      </c>
      <c r="M39" s="139" t="s">
        <v>174</v>
      </c>
      <c r="N39" s="75"/>
    </row>
    <row r="40" spans="6:14" ht="16.5" customHeight="1" x14ac:dyDescent="0.25">
      <c r="F40" s="133"/>
      <c r="H40" t="s">
        <v>173</v>
      </c>
      <c r="I40" s="75"/>
      <c r="K40" s="133"/>
      <c r="M40" t="s">
        <v>173</v>
      </c>
      <c r="N40" s="75"/>
    </row>
    <row r="41" spans="6:14" ht="16.5" customHeight="1" x14ac:dyDescent="0.25">
      <c r="F41" s="133"/>
      <c r="H41" s="141" t="s">
        <v>178</v>
      </c>
      <c r="I41" s="75"/>
      <c r="K41" s="133"/>
      <c r="M41" s="141" t="s">
        <v>178</v>
      </c>
      <c r="N41" s="75"/>
    </row>
    <row r="42" spans="6:14" ht="9" customHeight="1" x14ac:dyDescent="0.25">
      <c r="F42" s="134"/>
      <c r="G42" s="135"/>
      <c r="H42" s="135"/>
      <c r="I42" s="77"/>
      <c r="K42" s="134"/>
      <c r="L42" s="135"/>
      <c r="M42" s="135"/>
      <c r="N42" s="77"/>
    </row>
  </sheetData>
  <pageMargins left="0.45" right="0.45" top="0.75" bottom="0.75" header="0.3" footer="0.3"/>
  <pageSetup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E27F-B22C-4515-83F6-0294127DA304}">
  <sheetPr transitionEvaluation="1" transitionEntry="1"/>
  <dimension ref="B2:V19"/>
  <sheetViews>
    <sheetView showGridLines="0" workbookViewId="0">
      <selection activeCell="C20" sqref="C20"/>
    </sheetView>
  </sheetViews>
  <sheetFormatPr defaultRowHeight="15" x14ac:dyDescent="0.25"/>
  <cols>
    <col min="1" max="1" width="2.7109375" customWidth="1"/>
    <col min="2" max="2" width="27.42578125" customWidth="1"/>
    <col min="3" max="3" width="9.140625" customWidth="1"/>
    <col min="4" max="4" width="11.42578125" customWidth="1"/>
    <col min="6" max="6" width="14" customWidth="1"/>
    <col min="7" max="7" width="9.140625" customWidth="1"/>
    <col min="13" max="14" width="9.140625" customWidth="1"/>
  </cols>
  <sheetData>
    <row r="2" spans="2:22" x14ac:dyDescent="0.25">
      <c r="J2" s="1" t="s">
        <v>218</v>
      </c>
      <c r="M2" s="4" t="s">
        <v>217</v>
      </c>
      <c r="R2" s="1" t="s">
        <v>220</v>
      </c>
      <c r="U2" s="4" t="s">
        <v>217</v>
      </c>
    </row>
    <row r="3" spans="2:22" x14ac:dyDescent="0.25">
      <c r="B3" s="199" t="s">
        <v>227</v>
      </c>
      <c r="F3" s="148" t="s">
        <v>226</v>
      </c>
      <c r="I3" s="193" t="s">
        <v>216</v>
      </c>
      <c r="J3" s="192" t="s">
        <v>215</v>
      </c>
      <c r="K3" s="192" t="s">
        <v>217</v>
      </c>
      <c r="L3" s="7"/>
      <c r="M3" s="194" t="s">
        <v>219</v>
      </c>
      <c r="N3" s="7"/>
      <c r="Q3" s="193" t="s">
        <v>216</v>
      </c>
      <c r="R3" s="192" t="s">
        <v>215</v>
      </c>
      <c r="S3" s="192" t="s">
        <v>217</v>
      </c>
      <c r="T3" s="7"/>
      <c r="U3" s="194" t="s">
        <v>219</v>
      </c>
      <c r="V3" s="7"/>
    </row>
    <row r="4" spans="2:22" x14ac:dyDescent="0.25">
      <c r="B4" t="s">
        <v>228</v>
      </c>
      <c r="D4" t="s">
        <v>209</v>
      </c>
      <c r="E4" s="197">
        <v>200</v>
      </c>
      <c r="F4" s="198" t="s">
        <v>207</v>
      </c>
      <c r="H4" s="1" t="s">
        <v>214</v>
      </c>
      <c r="I4" s="10">
        <v>10</v>
      </c>
      <c r="J4" s="195">
        <v>25</v>
      </c>
      <c r="K4" s="4">
        <f>I4*J4</f>
        <v>250</v>
      </c>
      <c r="L4" s="7"/>
      <c r="M4" s="4">
        <f>E$4+K4</f>
        <v>450</v>
      </c>
      <c r="N4" s="7"/>
      <c r="P4" s="1" t="s">
        <v>214</v>
      </c>
      <c r="Q4" s="10">
        <v>10</v>
      </c>
      <c r="R4" s="195">
        <v>25</v>
      </c>
      <c r="S4" s="4">
        <f>Q4*R4</f>
        <v>250</v>
      </c>
      <c r="T4" s="7"/>
      <c r="U4" s="4">
        <f>M$4+S4</f>
        <v>700</v>
      </c>
      <c r="V4" s="7"/>
    </row>
    <row r="5" spans="2:22" x14ac:dyDescent="0.25">
      <c r="H5" t="s">
        <v>210</v>
      </c>
      <c r="I5" s="10">
        <v>20</v>
      </c>
      <c r="J5" s="195">
        <v>18</v>
      </c>
      <c r="K5" s="4">
        <f t="shared" ref="K5:K8" si="0">I5*J5</f>
        <v>360</v>
      </c>
      <c r="L5" s="196">
        <f>K5-K4</f>
        <v>110</v>
      </c>
      <c r="M5" s="4">
        <f>E$4+K5</f>
        <v>560</v>
      </c>
      <c r="N5" s="196">
        <f>M5-M4</f>
        <v>110</v>
      </c>
      <c r="P5" t="s">
        <v>210</v>
      </c>
      <c r="Q5" s="10">
        <v>20</v>
      </c>
      <c r="R5" s="195">
        <v>18</v>
      </c>
      <c r="S5" s="4">
        <f t="shared" ref="S5:S8" si="1">Q5*R5</f>
        <v>360</v>
      </c>
      <c r="T5" s="196">
        <f>S5-S4</f>
        <v>110</v>
      </c>
      <c r="U5" s="4">
        <f>M$4+S5</f>
        <v>810</v>
      </c>
      <c r="V5" s="196">
        <f>U5-U4</f>
        <v>110</v>
      </c>
    </row>
    <row r="6" spans="2:22" ht="15.95" customHeight="1" x14ac:dyDescent="0.25">
      <c r="B6" t="s">
        <v>229</v>
      </c>
      <c r="H6" t="s">
        <v>211</v>
      </c>
      <c r="I6" s="10">
        <v>30</v>
      </c>
      <c r="J6" s="195">
        <v>15</v>
      </c>
      <c r="K6" s="4">
        <f t="shared" si="0"/>
        <v>450</v>
      </c>
      <c r="L6" s="196">
        <f t="shared" ref="L6:N8" si="2">K6-K5</f>
        <v>90</v>
      </c>
      <c r="M6" s="4">
        <f>E$4+K6</f>
        <v>650</v>
      </c>
      <c r="N6" s="196">
        <f t="shared" si="2"/>
        <v>90</v>
      </c>
      <c r="P6" t="s">
        <v>211</v>
      </c>
      <c r="Q6" s="10">
        <v>30</v>
      </c>
      <c r="R6" s="195">
        <v>15</v>
      </c>
      <c r="S6" s="4">
        <f t="shared" si="1"/>
        <v>450</v>
      </c>
      <c r="T6" s="196">
        <f t="shared" ref="T6:T8" si="3">S6-S5</f>
        <v>90</v>
      </c>
      <c r="U6" s="4">
        <f>M$4+S6</f>
        <v>900</v>
      </c>
      <c r="V6" s="196">
        <f t="shared" ref="V6" si="4">U6-U5</f>
        <v>90</v>
      </c>
    </row>
    <row r="7" spans="2:22" ht="15.95" customHeight="1" x14ac:dyDescent="0.25">
      <c r="B7" t="s">
        <v>230</v>
      </c>
      <c r="H7" t="s">
        <v>212</v>
      </c>
      <c r="I7" s="10">
        <v>40</v>
      </c>
      <c r="J7" s="195">
        <v>13</v>
      </c>
      <c r="K7" s="4">
        <f t="shared" si="0"/>
        <v>520</v>
      </c>
      <c r="L7" s="196">
        <f t="shared" si="2"/>
        <v>70</v>
      </c>
      <c r="M7" s="4">
        <f>E$4+K7</f>
        <v>720</v>
      </c>
      <c r="N7" s="196">
        <f t="shared" si="2"/>
        <v>70</v>
      </c>
      <c r="P7" t="s">
        <v>212</v>
      </c>
      <c r="Q7" s="10">
        <v>40</v>
      </c>
      <c r="R7" s="195">
        <v>13</v>
      </c>
      <c r="S7" s="4">
        <f t="shared" si="1"/>
        <v>520</v>
      </c>
      <c r="T7" s="196">
        <f t="shared" si="3"/>
        <v>70</v>
      </c>
      <c r="U7" s="4">
        <f>M$4+S7</f>
        <v>970</v>
      </c>
      <c r="V7" s="196">
        <f t="shared" ref="V7" si="5">U7-U6</f>
        <v>70</v>
      </c>
    </row>
    <row r="8" spans="2:22" ht="15.95" customHeight="1" x14ac:dyDescent="0.25">
      <c r="B8" s="1" t="s">
        <v>231</v>
      </c>
      <c r="H8" t="s">
        <v>213</v>
      </c>
      <c r="I8" s="10">
        <v>50</v>
      </c>
      <c r="J8" s="195">
        <v>11</v>
      </c>
      <c r="K8" s="4">
        <f t="shared" si="0"/>
        <v>550</v>
      </c>
      <c r="L8" s="196">
        <f t="shared" si="2"/>
        <v>30</v>
      </c>
      <c r="M8" s="4">
        <f>E$4+K8</f>
        <v>750</v>
      </c>
      <c r="N8" s="196">
        <f t="shared" si="2"/>
        <v>30</v>
      </c>
      <c r="P8" t="s">
        <v>213</v>
      </c>
      <c r="Q8" s="10">
        <v>50</v>
      </c>
      <c r="R8" s="195">
        <v>11</v>
      </c>
      <c r="S8" s="4">
        <f t="shared" si="1"/>
        <v>550</v>
      </c>
      <c r="T8" s="196">
        <f t="shared" si="3"/>
        <v>30</v>
      </c>
      <c r="U8" s="4">
        <f>M$4+S8</f>
        <v>1000</v>
      </c>
      <c r="V8" s="196">
        <f t="shared" ref="V8" si="6">U8-U7</f>
        <v>30</v>
      </c>
    </row>
    <row r="9" spans="2:22" ht="15.95" customHeight="1" x14ac:dyDescent="0.25">
      <c r="B9" s="1" t="s">
        <v>232</v>
      </c>
      <c r="I9" s="10"/>
      <c r="J9" s="10"/>
      <c r="K9" s="4"/>
      <c r="L9" s="196"/>
      <c r="M9" s="4"/>
      <c r="N9" s="196"/>
      <c r="Q9" s="10"/>
      <c r="R9" s="10"/>
      <c r="S9" s="4"/>
      <c r="T9" s="196"/>
      <c r="U9" s="4"/>
      <c r="V9" s="196"/>
    </row>
    <row r="10" spans="2:22" ht="15.95" customHeight="1" x14ac:dyDescent="0.25">
      <c r="B10" s="1" t="s">
        <v>233</v>
      </c>
      <c r="L10" s="196"/>
      <c r="N10" s="196"/>
      <c r="T10" s="196"/>
      <c r="V10" s="196"/>
    </row>
    <row r="11" spans="2:22" ht="15.95" customHeight="1" x14ac:dyDescent="0.25">
      <c r="J11" s="1" t="s">
        <v>218</v>
      </c>
      <c r="L11" s="196"/>
      <c r="M11" s="4" t="s">
        <v>217</v>
      </c>
      <c r="N11" s="196"/>
      <c r="R11" s="1" t="s">
        <v>220</v>
      </c>
      <c r="T11" s="196"/>
      <c r="U11" s="4" t="s">
        <v>217</v>
      </c>
      <c r="V11" s="196"/>
    </row>
    <row r="12" spans="2:22" x14ac:dyDescent="0.25">
      <c r="B12" s="1" t="s">
        <v>234</v>
      </c>
      <c r="I12" s="193" t="s">
        <v>216</v>
      </c>
      <c r="J12" s="192" t="s">
        <v>215</v>
      </c>
      <c r="K12" s="192" t="s">
        <v>217</v>
      </c>
      <c r="L12" s="196"/>
      <c r="M12" s="194" t="s">
        <v>219</v>
      </c>
      <c r="N12" s="196"/>
      <c r="Q12" s="193" t="s">
        <v>216</v>
      </c>
      <c r="R12" s="192" t="s">
        <v>215</v>
      </c>
      <c r="S12" s="192" t="s">
        <v>217</v>
      </c>
      <c r="T12" s="196"/>
      <c r="U12" s="194" t="s">
        <v>219</v>
      </c>
      <c r="V12" s="196"/>
    </row>
    <row r="13" spans="2:22" x14ac:dyDescent="0.25">
      <c r="D13" t="s">
        <v>209</v>
      </c>
      <c r="E13" s="197">
        <v>200</v>
      </c>
      <c r="F13" s="197"/>
      <c r="H13" s="147" t="s">
        <v>221</v>
      </c>
      <c r="I13" s="10">
        <v>1</v>
      </c>
      <c r="J13" s="195">
        <v>20</v>
      </c>
      <c r="K13" s="4">
        <f>I13*J13</f>
        <v>20</v>
      </c>
      <c r="L13" s="196"/>
      <c r="M13" s="4">
        <f>E$4+K13</f>
        <v>220</v>
      </c>
      <c r="N13" s="196"/>
      <c r="P13" s="1" t="s">
        <v>214</v>
      </c>
      <c r="Q13" s="10">
        <v>5</v>
      </c>
      <c r="R13" s="195">
        <v>25</v>
      </c>
      <c r="S13" s="4">
        <f>Q13*R13</f>
        <v>125</v>
      </c>
      <c r="T13" s="196"/>
      <c r="U13" s="4">
        <f>M$4+S13</f>
        <v>575</v>
      </c>
      <c r="V13" s="196"/>
    </row>
    <row r="14" spans="2:22" x14ac:dyDescent="0.25">
      <c r="B14" t="s">
        <v>235</v>
      </c>
      <c r="H14" s="146" t="s">
        <v>222</v>
      </c>
      <c r="I14" s="10">
        <v>10</v>
      </c>
      <c r="J14" s="195">
        <v>18</v>
      </c>
      <c r="K14" s="4">
        <f t="shared" ref="K14:K17" si="7">I14*J14</f>
        <v>180</v>
      </c>
      <c r="L14" s="196">
        <f>K14-K13</f>
        <v>160</v>
      </c>
      <c r="M14" s="4">
        <f>E$4+K14</f>
        <v>380</v>
      </c>
      <c r="N14" s="196">
        <f>M14-M13</f>
        <v>160</v>
      </c>
      <c r="P14" t="s">
        <v>210</v>
      </c>
      <c r="Q14" s="10">
        <v>11</v>
      </c>
      <c r="R14" s="195">
        <v>18</v>
      </c>
      <c r="S14" s="4">
        <f t="shared" ref="S14:S17" si="8">Q14*R14</f>
        <v>198</v>
      </c>
      <c r="T14" s="196">
        <f>S14-S13</f>
        <v>73</v>
      </c>
      <c r="U14" s="4">
        <f>M$4+S14</f>
        <v>648</v>
      </c>
      <c r="V14" s="196">
        <f>U14-U13</f>
        <v>73</v>
      </c>
    </row>
    <row r="15" spans="2:22" ht="15.95" customHeight="1" x14ac:dyDescent="0.25">
      <c r="B15" t="s">
        <v>237</v>
      </c>
      <c r="H15" s="147" t="s">
        <v>223</v>
      </c>
      <c r="I15" s="10">
        <v>15</v>
      </c>
      <c r="J15" s="195">
        <v>17</v>
      </c>
      <c r="K15" s="4">
        <f t="shared" si="7"/>
        <v>255</v>
      </c>
      <c r="L15" s="196">
        <f t="shared" ref="L15:N17" si="9">K15-K14</f>
        <v>75</v>
      </c>
      <c r="M15" s="4">
        <f>E$4+K15</f>
        <v>455</v>
      </c>
      <c r="N15" s="196">
        <f t="shared" si="9"/>
        <v>75</v>
      </c>
      <c r="P15" t="s">
        <v>211</v>
      </c>
      <c r="Q15" s="10">
        <v>21</v>
      </c>
      <c r="R15" s="195">
        <v>15</v>
      </c>
      <c r="S15" s="4">
        <f t="shared" si="8"/>
        <v>315</v>
      </c>
      <c r="T15" s="196">
        <f t="shared" ref="T15:T17" si="10">S15-S14</f>
        <v>117</v>
      </c>
      <c r="U15" s="4">
        <f>M$4+S15</f>
        <v>765</v>
      </c>
      <c r="V15" s="196">
        <f t="shared" ref="V15" si="11">U15-U14</f>
        <v>117</v>
      </c>
    </row>
    <row r="16" spans="2:22" ht="15.95" customHeight="1" x14ac:dyDescent="0.25">
      <c r="H16" s="147" t="s">
        <v>224</v>
      </c>
      <c r="I16" s="10">
        <v>31</v>
      </c>
      <c r="J16" s="195">
        <v>13</v>
      </c>
      <c r="K16" s="4">
        <f t="shared" si="7"/>
        <v>403</v>
      </c>
      <c r="L16" s="196">
        <f t="shared" si="9"/>
        <v>148</v>
      </c>
      <c r="M16" s="4">
        <f>E$4+K16</f>
        <v>603</v>
      </c>
      <c r="N16" s="196">
        <f t="shared" si="9"/>
        <v>148</v>
      </c>
      <c r="P16" t="s">
        <v>212</v>
      </c>
      <c r="Q16" s="10">
        <v>31</v>
      </c>
      <c r="R16" s="195">
        <v>13</v>
      </c>
      <c r="S16" s="4">
        <f t="shared" si="8"/>
        <v>403</v>
      </c>
      <c r="T16" s="196">
        <f t="shared" si="10"/>
        <v>88</v>
      </c>
      <c r="U16" s="4">
        <f>M$4+S16</f>
        <v>853</v>
      </c>
      <c r="V16" s="196">
        <f t="shared" ref="V16" si="12">U16-U15</f>
        <v>88</v>
      </c>
    </row>
    <row r="17" spans="2:22" ht="15.95" customHeight="1" x14ac:dyDescent="0.25">
      <c r="B17" t="s">
        <v>236</v>
      </c>
      <c r="H17" s="147" t="s">
        <v>225</v>
      </c>
      <c r="I17" s="10">
        <v>41</v>
      </c>
      <c r="J17" s="195">
        <v>11</v>
      </c>
      <c r="K17" s="4">
        <f t="shared" si="7"/>
        <v>451</v>
      </c>
      <c r="L17" s="196">
        <f t="shared" si="9"/>
        <v>48</v>
      </c>
      <c r="M17" s="4">
        <f>E$4+K17</f>
        <v>651</v>
      </c>
      <c r="N17" s="196">
        <f t="shared" si="9"/>
        <v>48</v>
      </c>
      <c r="P17" t="s">
        <v>213</v>
      </c>
      <c r="Q17" s="10">
        <v>41</v>
      </c>
      <c r="R17" s="195">
        <v>11</v>
      </c>
      <c r="S17" s="4">
        <f t="shared" si="8"/>
        <v>451</v>
      </c>
      <c r="T17" s="196">
        <f t="shared" si="10"/>
        <v>48</v>
      </c>
      <c r="U17" s="4">
        <f>M$4+S17</f>
        <v>901</v>
      </c>
      <c r="V17" s="196">
        <f t="shared" ref="V17" si="13">U17-U16</f>
        <v>48</v>
      </c>
    </row>
    <row r="18" spans="2:22" x14ac:dyDescent="0.25">
      <c r="B18" t="s">
        <v>237</v>
      </c>
    </row>
    <row r="19" spans="2:22" x14ac:dyDescent="0.25">
      <c r="B19" s="149" t="s">
        <v>238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8BB9-FB5B-478E-B271-CF255B4DFAE7}">
  <sheetPr transitionEvaluation="1" transitionEntry="1" codeName="Sheet2"/>
  <dimension ref="A2:AH116"/>
  <sheetViews>
    <sheetView showGridLines="0" zoomScale="90" zoomScaleNormal="90" workbookViewId="0">
      <selection activeCell="H10" sqref="H10"/>
    </sheetView>
  </sheetViews>
  <sheetFormatPr defaultRowHeight="15" x14ac:dyDescent="0.25"/>
  <cols>
    <col min="1" max="28" width="9.7109375" customWidth="1"/>
  </cols>
  <sheetData>
    <row r="2" spans="2:17" x14ac:dyDescent="0.25">
      <c r="C2" s="1" t="s">
        <v>32</v>
      </c>
      <c r="D2" s="1" t="s">
        <v>33</v>
      </c>
      <c r="F2" s="47" t="s">
        <v>54</v>
      </c>
    </row>
    <row r="3" spans="2:17" x14ac:dyDescent="0.25">
      <c r="E3">
        <v>20</v>
      </c>
      <c r="F3" s="48">
        <f>E3/25.4</f>
        <v>0.78740157480314965</v>
      </c>
      <c r="N3" s="1" t="s">
        <v>49</v>
      </c>
      <c r="O3" s="1" t="s">
        <v>50</v>
      </c>
      <c r="P3" s="1"/>
      <c r="Q3" s="1"/>
    </row>
    <row r="4" spans="2:17" x14ac:dyDescent="0.25">
      <c r="E4">
        <v>40</v>
      </c>
      <c r="F4" s="48">
        <f t="shared" ref="F4:F17" si="0">E4/25.4</f>
        <v>1.5748031496062993</v>
      </c>
      <c r="N4" s="4" t="s">
        <v>38</v>
      </c>
      <c r="O4" s="4" t="s">
        <v>38</v>
      </c>
      <c r="P4" s="4"/>
      <c r="Q4" s="4"/>
    </row>
    <row r="5" spans="2:17" x14ac:dyDescent="0.25">
      <c r="B5" s="3">
        <f>D5-C5</f>
        <v>50</v>
      </c>
      <c r="C5" s="3">
        <f t="shared" ref="C5:C17" si="1">E3/1.11</f>
        <v>18.018018018018015</v>
      </c>
      <c r="D5" s="3">
        <f>C5+50</f>
        <v>68.018018018018012</v>
      </c>
      <c r="E5">
        <v>60</v>
      </c>
      <c r="F5" s="48">
        <f t="shared" si="0"/>
        <v>2.3622047244094491</v>
      </c>
      <c r="N5" s="7">
        <v>18.018018018018015</v>
      </c>
      <c r="O5" s="7">
        <v>68.018018018018012</v>
      </c>
      <c r="P5" s="7"/>
      <c r="Q5" s="7"/>
    </row>
    <row r="6" spans="2:17" x14ac:dyDescent="0.25">
      <c r="B6" s="3">
        <f t="shared" ref="B6:B16" si="2">D6-C6</f>
        <v>49.999999999999993</v>
      </c>
      <c r="C6" s="3">
        <f t="shared" si="1"/>
        <v>36.03603603603603</v>
      </c>
      <c r="D6" s="3">
        <f t="shared" ref="D6:D17" si="3">C6+50</f>
        <v>86.036036036036023</v>
      </c>
      <c r="E6">
        <v>80</v>
      </c>
      <c r="F6" s="48">
        <f t="shared" si="0"/>
        <v>3.1496062992125986</v>
      </c>
      <c r="N6" s="7">
        <v>36.03603603603603</v>
      </c>
      <c r="O6" s="7">
        <v>86.036036036036023</v>
      </c>
      <c r="P6" s="7"/>
      <c r="Q6" s="7"/>
    </row>
    <row r="7" spans="2:17" x14ac:dyDescent="0.25">
      <c r="B7" s="3">
        <f t="shared" si="2"/>
        <v>50</v>
      </c>
      <c r="C7" s="3">
        <f t="shared" si="1"/>
        <v>54.054054054054049</v>
      </c>
      <c r="D7" s="3">
        <f t="shared" si="3"/>
        <v>104.05405405405405</v>
      </c>
      <c r="E7">
        <v>100</v>
      </c>
      <c r="F7" s="48">
        <f t="shared" si="0"/>
        <v>3.9370078740157481</v>
      </c>
      <c r="N7" s="8">
        <v>54.054054054054049</v>
      </c>
      <c r="O7" s="8">
        <v>104.05405405405405</v>
      </c>
      <c r="P7" s="8"/>
      <c r="Q7" s="8"/>
    </row>
    <row r="8" spans="2:17" x14ac:dyDescent="0.25">
      <c r="B8" s="3">
        <f t="shared" si="2"/>
        <v>50</v>
      </c>
      <c r="C8" s="3">
        <f t="shared" si="1"/>
        <v>72.072072072072061</v>
      </c>
      <c r="D8" s="3">
        <f t="shared" si="3"/>
        <v>122.07207207207206</v>
      </c>
      <c r="E8">
        <v>120</v>
      </c>
      <c r="F8" s="48">
        <f t="shared" si="0"/>
        <v>4.7244094488188981</v>
      </c>
      <c r="I8">
        <f>0.38245*8</f>
        <v>3.0596000000000001</v>
      </c>
      <c r="N8" s="7">
        <v>72.072072072072061</v>
      </c>
      <c r="O8" s="7">
        <v>122.07207207207206</v>
      </c>
      <c r="P8" s="7"/>
      <c r="Q8" s="7"/>
    </row>
    <row r="9" spans="2:17" x14ac:dyDescent="0.25">
      <c r="B9" s="3">
        <f t="shared" si="2"/>
        <v>50</v>
      </c>
      <c r="C9" s="3">
        <f t="shared" si="1"/>
        <v>90.090090090090087</v>
      </c>
      <c r="D9" s="3">
        <f t="shared" si="3"/>
        <v>140.09009009009009</v>
      </c>
      <c r="E9">
        <v>140</v>
      </c>
      <c r="F9" s="24">
        <f t="shared" si="0"/>
        <v>5.5118110236220472</v>
      </c>
      <c r="N9" s="7">
        <v>90.090090090090087</v>
      </c>
      <c r="O9" s="7">
        <v>140.09009009009009</v>
      </c>
      <c r="P9" s="7"/>
      <c r="Q9" s="7"/>
    </row>
    <row r="10" spans="2:17" x14ac:dyDescent="0.25">
      <c r="B10" s="3">
        <f t="shared" si="2"/>
        <v>50</v>
      </c>
      <c r="C10" s="3">
        <f t="shared" si="1"/>
        <v>108.1081081081081</v>
      </c>
      <c r="D10" s="3">
        <f t="shared" si="3"/>
        <v>158.1081081081081</v>
      </c>
      <c r="E10">
        <v>160</v>
      </c>
      <c r="F10" s="24">
        <f t="shared" si="0"/>
        <v>6.2992125984251972</v>
      </c>
      <c r="N10" s="7">
        <v>108.1081081081081</v>
      </c>
      <c r="O10" s="7">
        <v>158.1081081081081</v>
      </c>
      <c r="P10" s="7"/>
      <c r="Q10" s="7"/>
    </row>
    <row r="11" spans="2:17" x14ac:dyDescent="0.25">
      <c r="B11" s="3">
        <f t="shared" si="2"/>
        <v>50</v>
      </c>
      <c r="C11" s="3">
        <f t="shared" si="1"/>
        <v>126.12612612612611</v>
      </c>
      <c r="D11" s="3">
        <f t="shared" si="3"/>
        <v>176.12612612612611</v>
      </c>
      <c r="E11">
        <v>180</v>
      </c>
      <c r="F11" s="24">
        <f t="shared" si="0"/>
        <v>7.0866141732283472</v>
      </c>
      <c r="N11" s="8">
        <v>126.12612612612611</v>
      </c>
      <c r="O11" s="8">
        <v>176.12612612612611</v>
      </c>
      <c r="P11" s="8"/>
      <c r="Q11" s="8"/>
    </row>
    <row r="12" spans="2:17" x14ac:dyDescent="0.25">
      <c r="B12" s="3">
        <f t="shared" si="2"/>
        <v>50</v>
      </c>
      <c r="C12" s="3">
        <f t="shared" si="1"/>
        <v>144.14414414414412</v>
      </c>
      <c r="D12" s="3">
        <f t="shared" si="3"/>
        <v>194.14414414414412</v>
      </c>
      <c r="E12">
        <v>200</v>
      </c>
      <c r="F12" s="24">
        <f t="shared" si="0"/>
        <v>7.8740157480314963</v>
      </c>
      <c r="N12" s="7">
        <v>144.14414414414412</v>
      </c>
      <c r="O12" s="7">
        <v>194.14414414414412</v>
      </c>
      <c r="P12" s="7"/>
      <c r="Q12" s="7"/>
    </row>
    <row r="13" spans="2:17" x14ac:dyDescent="0.25">
      <c r="B13" s="3">
        <f t="shared" si="2"/>
        <v>50</v>
      </c>
      <c r="C13" s="3">
        <f t="shared" si="1"/>
        <v>162.16216216216216</v>
      </c>
      <c r="D13" s="3">
        <f t="shared" si="3"/>
        <v>212.16216216216216</v>
      </c>
      <c r="E13" s="25">
        <v>220</v>
      </c>
      <c r="F13" s="26">
        <f t="shared" si="0"/>
        <v>8.6614173228346463</v>
      </c>
      <c r="N13" s="7">
        <v>162.16216216216216</v>
      </c>
      <c r="O13" s="7">
        <v>212.16216216216216</v>
      </c>
      <c r="P13" s="7"/>
      <c r="Q13" s="7"/>
    </row>
    <row r="14" spans="2:17" x14ac:dyDescent="0.25">
      <c r="B14" s="3">
        <f t="shared" si="2"/>
        <v>50</v>
      </c>
      <c r="C14" s="3">
        <f t="shared" si="1"/>
        <v>180.18018018018017</v>
      </c>
      <c r="D14" s="3">
        <f t="shared" si="3"/>
        <v>230.18018018018017</v>
      </c>
      <c r="E14">
        <v>240</v>
      </c>
      <c r="F14" s="24">
        <f t="shared" si="0"/>
        <v>9.4488188976377963</v>
      </c>
      <c r="N14" s="7">
        <v>180.18018018018017</v>
      </c>
      <c r="O14" s="7">
        <v>230.18018018018017</v>
      </c>
      <c r="P14" s="7"/>
      <c r="Q14" s="7"/>
    </row>
    <row r="15" spans="2:17" x14ac:dyDescent="0.25">
      <c r="B15" s="3">
        <f t="shared" si="2"/>
        <v>50</v>
      </c>
      <c r="C15" s="3">
        <f t="shared" si="1"/>
        <v>198.19819819819818</v>
      </c>
      <c r="D15" s="3">
        <f t="shared" si="3"/>
        <v>248.19819819819818</v>
      </c>
      <c r="E15">
        <v>260</v>
      </c>
      <c r="F15" s="24">
        <f t="shared" si="0"/>
        <v>10.236220472440946</v>
      </c>
      <c r="N15" s="8">
        <v>198.19819819819818</v>
      </c>
      <c r="O15" s="8">
        <v>248.19819819819818</v>
      </c>
      <c r="P15" s="8"/>
      <c r="Q15" s="8"/>
    </row>
    <row r="16" spans="2:17" x14ac:dyDescent="0.25">
      <c r="B16" s="3">
        <f t="shared" si="2"/>
        <v>50</v>
      </c>
      <c r="C16" s="3">
        <f t="shared" si="1"/>
        <v>216.2162162162162</v>
      </c>
      <c r="D16" s="3">
        <f t="shared" si="3"/>
        <v>266.2162162162162</v>
      </c>
      <c r="E16">
        <v>280</v>
      </c>
      <c r="F16" s="24">
        <f t="shared" si="0"/>
        <v>11.023622047244094</v>
      </c>
      <c r="N16" s="7">
        <v>216.2162162162162</v>
      </c>
      <c r="O16" s="7">
        <v>266.2162162162162</v>
      </c>
      <c r="P16" s="7"/>
      <c r="Q16" s="7"/>
    </row>
    <row r="17" spans="2:19" x14ac:dyDescent="0.25">
      <c r="B17" s="3">
        <f t="shared" ref="B17" si="4">D17-C17</f>
        <v>50.000000000000028</v>
      </c>
      <c r="C17" s="3">
        <f t="shared" si="1"/>
        <v>234.23423423423421</v>
      </c>
      <c r="D17" s="3">
        <f t="shared" si="3"/>
        <v>284.23423423423424</v>
      </c>
      <c r="E17">
        <v>281</v>
      </c>
      <c r="F17" s="24">
        <f t="shared" si="0"/>
        <v>11.062992125984252</v>
      </c>
      <c r="N17" s="7">
        <v>234.23423423423421</v>
      </c>
      <c r="O17" s="7">
        <v>284.23423423423424</v>
      </c>
      <c r="P17" s="7"/>
      <c r="Q17" s="7"/>
    </row>
    <row r="18" spans="2:19" x14ac:dyDescent="0.25">
      <c r="B18" s="3"/>
      <c r="C18" s="3"/>
      <c r="D18" s="3"/>
      <c r="H18" s="7"/>
      <c r="I18" s="7"/>
      <c r="J18" s="7"/>
      <c r="K18" s="7"/>
    </row>
    <row r="19" spans="2:19" x14ac:dyDescent="0.25">
      <c r="B19" s="3"/>
      <c r="C19" s="3"/>
      <c r="D19" s="3"/>
      <c r="H19" s="7"/>
      <c r="I19" s="7"/>
      <c r="J19" s="7"/>
      <c r="K19" s="7"/>
    </row>
    <row r="20" spans="2:19" x14ac:dyDescent="0.25">
      <c r="B20" s="3"/>
      <c r="C20" s="3"/>
      <c r="D20" s="3"/>
      <c r="H20" s="7"/>
      <c r="I20" s="7"/>
      <c r="J20" s="7"/>
      <c r="K20" s="7"/>
    </row>
    <row r="21" spans="2:19" x14ac:dyDescent="0.25">
      <c r="G21" s="1" t="s">
        <v>48</v>
      </c>
      <c r="S21" t="s">
        <v>51</v>
      </c>
    </row>
    <row r="22" spans="2:19" x14ac:dyDescent="0.25">
      <c r="B22" s="16">
        <v>50</v>
      </c>
      <c r="C22" t="s">
        <v>46</v>
      </c>
      <c r="N22" t="s">
        <v>39</v>
      </c>
    </row>
    <row r="23" spans="2:19" x14ac:dyDescent="0.25">
      <c r="B23" s="16">
        <v>100</v>
      </c>
      <c r="C23" t="s">
        <v>47</v>
      </c>
      <c r="N23" t="s">
        <v>40</v>
      </c>
    </row>
    <row r="24" spans="2:19" x14ac:dyDescent="0.25">
      <c r="B24" s="5" t="s">
        <v>36</v>
      </c>
      <c r="C24" s="5"/>
      <c r="D24" s="5" t="s">
        <v>37</v>
      </c>
      <c r="E24" s="5"/>
      <c r="F24" s="6" t="s">
        <v>43</v>
      </c>
      <c r="N24" s="5" t="s">
        <v>36</v>
      </c>
      <c r="O24" s="5"/>
      <c r="P24" s="5" t="s">
        <v>37</v>
      </c>
      <c r="Q24" s="5"/>
      <c r="R24" s="5"/>
    </row>
    <row r="25" spans="2:19" x14ac:dyDescent="0.25">
      <c r="B25" s="13" t="s">
        <v>34</v>
      </c>
      <c r="C25" s="6" t="s">
        <v>35</v>
      </c>
      <c r="D25" s="13" t="s">
        <v>34</v>
      </c>
      <c r="E25" s="6" t="s">
        <v>35</v>
      </c>
      <c r="F25" s="6" t="s">
        <v>27</v>
      </c>
      <c r="I25" s="4"/>
      <c r="J25" s="4"/>
      <c r="K25" s="4"/>
      <c r="L25" s="4"/>
      <c r="N25" s="6" t="s">
        <v>34</v>
      </c>
      <c r="O25" s="6" t="s">
        <v>35</v>
      </c>
      <c r="P25" s="6" t="s">
        <v>34</v>
      </c>
      <c r="Q25" s="6" t="s">
        <v>35</v>
      </c>
      <c r="R25" s="6" t="s">
        <v>27</v>
      </c>
    </row>
    <row r="26" spans="2:19" x14ac:dyDescent="0.25">
      <c r="B26" s="1" t="s">
        <v>45</v>
      </c>
      <c r="I26" s="7"/>
      <c r="J26" s="7"/>
      <c r="K26" s="7"/>
      <c r="L26" s="7"/>
      <c r="N26" t="s">
        <v>44</v>
      </c>
    </row>
    <row r="27" spans="2:19" x14ac:dyDescent="0.25">
      <c r="B27" s="14"/>
      <c r="C27" s="10"/>
      <c r="D27" s="14"/>
      <c r="E27" s="10"/>
      <c r="F27" s="9"/>
      <c r="I27" s="7"/>
      <c r="J27" s="7"/>
      <c r="K27" s="7"/>
      <c r="L27" s="7"/>
      <c r="N27" s="14">
        <v>18.018018018018015</v>
      </c>
      <c r="O27" s="10">
        <v>72</v>
      </c>
      <c r="P27" s="17">
        <v>68.018018018018012</v>
      </c>
      <c r="Q27" s="10">
        <v>141</v>
      </c>
      <c r="R27" s="9">
        <f>O27/Q27</f>
        <v>0.51063829787234039</v>
      </c>
    </row>
    <row r="28" spans="2:19" x14ac:dyDescent="0.25">
      <c r="B28" s="14"/>
      <c r="C28" s="10"/>
      <c r="D28" s="14"/>
      <c r="E28" s="10"/>
      <c r="F28" s="9"/>
      <c r="I28" s="7"/>
      <c r="J28" s="7"/>
      <c r="K28" s="7"/>
      <c r="L28" s="7"/>
      <c r="N28" s="14">
        <v>36.03603603603603</v>
      </c>
      <c r="O28" s="10">
        <v>125</v>
      </c>
      <c r="P28" s="18">
        <v>86.036036036036023</v>
      </c>
      <c r="Q28" s="10">
        <v>171</v>
      </c>
      <c r="R28" s="9">
        <f t="shared" ref="R28:R39" si="5">O28/Q28</f>
        <v>0.73099415204678364</v>
      </c>
    </row>
    <row r="29" spans="2:19" x14ac:dyDescent="0.25">
      <c r="B29" s="15">
        <f>N29-B$46</f>
        <v>4.0540540540540491</v>
      </c>
      <c r="C29" s="21">
        <f>O29</f>
        <v>178</v>
      </c>
      <c r="D29" s="15">
        <f>P29-B$46</f>
        <v>54.054054054054049</v>
      </c>
      <c r="E29" s="21">
        <f>Q29</f>
        <v>204</v>
      </c>
      <c r="F29" s="12">
        <f t="shared" ref="F29:F39" si="6">C29/E29</f>
        <v>0.87254901960784315</v>
      </c>
      <c r="I29" s="7"/>
      <c r="J29" s="7"/>
      <c r="K29" s="7"/>
      <c r="L29" s="7"/>
      <c r="N29" s="15">
        <v>54.054054054054049</v>
      </c>
      <c r="O29" s="11">
        <v>178</v>
      </c>
      <c r="P29" s="19">
        <v>104.05405405405405</v>
      </c>
      <c r="Q29" s="11">
        <v>204</v>
      </c>
      <c r="R29" s="12">
        <f t="shared" si="5"/>
        <v>0.87254901960784315</v>
      </c>
    </row>
    <row r="30" spans="2:19" x14ac:dyDescent="0.25">
      <c r="B30" s="14">
        <f t="shared" ref="B30:B39" si="7">N30-B$46</f>
        <v>22.072072072072061</v>
      </c>
      <c r="C30" s="22">
        <f t="shared" ref="C30:E39" si="8">O30</f>
        <v>233</v>
      </c>
      <c r="D30" s="14">
        <f t="shared" ref="D30:D39" si="9">P30-B$46</f>
        <v>72.072072072072061</v>
      </c>
      <c r="E30" s="22">
        <f t="shared" si="8"/>
        <v>239</v>
      </c>
      <c r="F30" s="9">
        <f t="shared" si="6"/>
        <v>0.97489539748953979</v>
      </c>
      <c r="I30" s="7"/>
      <c r="J30" s="7"/>
      <c r="K30" s="7"/>
      <c r="L30" s="7"/>
      <c r="N30" s="14">
        <v>72.072072072072061</v>
      </c>
      <c r="O30" s="10">
        <v>233</v>
      </c>
      <c r="P30" s="18">
        <v>122.07207207207206</v>
      </c>
      <c r="Q30" s="10">
        <v>239</v>
      </c>
      <c r="R30" s="9">
        <f t="shared" si="5"/>
        <v>0.97489539748953979</v>
      </c>
    </row>
    <row r="31" spans="2:19" x14ac:dyDescent="0.25">
      <c r="B31" s="14">
        <f t="shared" si="7"/>
        <v>40.090090090090087</v>
      </c>
      <c r="C31" s="22">
        <f t="shared" si="8"/>
        <v>289</v>
      </c>
      <c r="D31" s="14">
        <f t="shared" si="9"/>
        <v>90.090090090090087</v>
      </c>
      <c r="E31" s="22">
        <f t="shared" si="8"/>
        <v>277</v>
      </c>
      <c r="F31" s="9">
        <f t="shared" si="6"/>
        <v>1.0433212996389891</v>
      </c>
      <c r="I31" s="7"/>
      <c r="J31" s="7"/>
      <c r="K31" s="7"/>
      <c r="L31" s="7"/>
      <c r="N31" s="14">
        <v>90.090090090090087</v>
      </c>
      <c r="O31" s="10">
        <v>289</v>
      </c>
      <c r="P31" s="18">
        <v>140.09009009009009</v>
      </c>
      <c r="Q31" s="10">
        <v>277</v>
      </c>
      <c r="R31" s="9">
        <f t="shared" si="5"/>
        <v>1.0433212996389891</v>
      </c>
    </row>
    <row r="32" spans="2:19" x14ac:dyDescent="0.25">
      <c r="B32" s="14">
        <f t="shared" si="7"/>
        <v>58.108108108108098</v>
      </c>
      <c r="C32" s="22">
        <f t="shared" si="8"/>
        <v>347</v>
      </c>
      <c r="D32" s="14">
        <f t="shared" si="9"/>
        <v>108.1081081081081</v>
      </c>
      <c r="E32" s="22">
        <f t="shared" si="8"/>
        <v>319</v>
      </c>
      <c r="F32" s="9">
        <f t="shared" si="6"/>
        <v>1.0877742946708464</v>
      </c>
      <c r="I32" s="7"/>
      <c r="J32" s="7"/>
      <c r="K32" s="7"/>
      <c r="L32" s="7"/>
      <c r="N32" s="14">
        <v>108.1081081081081</v>
      </c>
      <c r="O32" s="10">
        <v>347</v>
      </c>
      <c r="P32" s="18">
        <v>158.1081081081081</v>
      </c>
      <c r="Q32" s="10">
        <v>319</v>
      </c>
      <c r="R32" s="9">
        <f t="shared" si="5"/>
        <v>1.0877742946708464</v>
      </c>
    </row>
    <row r="33" spans="2:34" x14ac:dyDescent="0.25">
      <c r="B33" s="15">
        <f t="shared" si="7"/>
        <v>76.12612612612611</v>
      </c>
      <c r="C33" s="21">
        <f t="shared" si="8"/>
        <v>407</v>
      </c>
      <c r="D33" s="15">
        <f t="shared" si="9"/>
        <v>126.12612612612611</v>
      </c>
      <c r="E33" s="21">
        <f>Q33</f>
        <v>366</v>
      </c>
      <c r="F33" s="12">
        <f t="shared" si="6"/>
        <v>1.1120218579234973</v>
      </c>
      <c r="I33" s="7"/>
      <c r="J33" s="7"/>
      <c r="K33" s="7"/>
      <c r="L33" s="7"/>
      <c r="N33" s="15">
        <v>126.12612612612611</v>
      </c>
      <c r="O33" s="11">
        <v>407</v>
      </c>
      <c r="P33" s="19">
        <v>176.12612612612611</v>
      </c>
      <c r="Q33" s="11">
        <v>366</v>
      </c>
      <c r="R33" s="12">
        <f t="shared" si="5"/>
        <v>1.1120218579234973</v>
      </c>
    </row>
    <row r="34" spans="2:34" x14ac:dyDescent="0.25">
      <c r="B34" s="14">
        <f t="shared" si="7"/>
        <v>94.144144144144121</v>
      </c>
      <c r="C34" s="22">
        <f t="shared" si="8"/>
        <v>470</v>
      </c>
      <c r="D34" s="14">
        <f t="shared" si="9"/>
        <v>144.14414414414412</v>
      </c>
      <c r="E34" s="22">
        <f t="shared" si="8"/>
        <v>420</v>
      </c>
      <c r="F34" s="9">
        <f t="shared" si="6"/>
        <v>1.1190476190476191</v>
      </c>
      <c r="I34" s="7"/>
      <c r="J34" s="7"/>
      <c r="K34" s="7"/>
      <c r="L34" s="7"/>
      <c r="N34" s="14">
        <v>144.14414414414412</v>
      </c>
      <c r="O34" s="10">
        <v>470</v>
      </c>
      <c r="P34" s="18">
        <v>194.14414414414412</v>
      </c>
      <c r="Q34" s="10">
        <v>420</v>
      </c>
      <c r="R34" s="9">
        <f t="shared" si="5"/>
        <v>1.1190476190476191</v>
      </c>
    </row>
    <row r="35" spans="2:34" x14ac:dyDescent="0.25">
      <c r="B35" s="14">
        <f t="shared" si="7"/>
        <v>112.16216216216216</v>
      </c>
      <c r="C35" s="22">
        <f t="shared" si="8"/>
        <v>537</v>
      </c>
      <c r="D35" s="14">
        <f t="shared" si="9"/>
        <v>162.16216216216216</v>
      </c>
      <c r="E35" s="22">
        <f t="shared" si="8"/>
        <v>481</v>
      </c>
      <c r="F35" s="9">
        <f t="shared" si="6"/>
        <v>1.1164241164241164</v>
      </c>
      <c r="I35" s="7"/>
      <c r="J35" s="7"/>
      <c r="K35" s="7"/>
      <c r="L35" s="7"/>
      <c r="N35" s="14">
        <v>162.16216216216216</v>
      </c>
      <c r="O35" s="10">
        <v>537</v>
      </c>
      <c r="P35" s="18">
        <v>212.16216216216216</v>
      </c>
      <c r="Q35" s="10">
        <v>481</v>
      </c>
      <c r="R35" s="9">
        <f t="shared" si="5"/>
        <v>1.1164241164241164</v>
      </c>
    </row>
    <row r="36" spans="2:34" x14ac:dyDescent="0.25">
      <c r="B36" s="14">
        <f t="shared" si="7"/>
        <v>130.18018018018017</v>
      </c>
      <c r="C36" s="22">
        <f t="shared" si="8"/>
        <v>609</v>
      </c>
      <c r="D36" s="14">
        <f t="shared" si="9"/>
        <v>180.18018018018017</v>
      </c>
      <c r="E36" s="22">
        <f t="shared" si="8"/>
        <v>552</v>
      </c>
      <c r="F36" s="9">
        <f t="shared" si="6"/>
        <v>1.1032608695652173</v>
      </c>
      <c r="I36" s="7"/>
      <c r="J36" s="7"/>
      <c r="K36" s="7"/>
      <c r="L36" s="7"/>
      <c r="N36" s="14">
        <v>180.18018018018017</v>
      </c>
      <c r="O36" s="10">
        <v>609</v>
      </c>
      <c r="P36" s="18">
        <v>230.18018018018017</v>
      </c>
      <c r="Q36" s="10">
        <v>552</v>
      </c>
      <c r="R36" s="9">
        <f t="shared" si="5"/>
        <v>1.1032608695652173</v>
      </c>
    </row>
    <row r="37" spans="2:34" x14ac:dyDescent="0.25">
      <c r="B37" s="15">
        <f t="shared" si="7"/>
        <v>148.19819819819818</v>
      </c>
      <c r="C37" s="21">
        <f t="shared" si="8"/>
        <v>691</v>
      </c>
      <c r="D37" s="15">
        <f t="shared" si="9"/>
        <v>198.19819819819818</v>
      </c>
      <c r="E37" s="21">
        <f t="shared" si="8"/>
        <v>640</v>
      </c>
      <c r="F37" s="12">
        <f t="shared" si="6"/>
        <v>1.0796874999999999</v>
      </c>
      <c r="I37" s="7"/>
      <c r="J37" s="7"/>
      <c r="K37" s="7"/>
      <c r="L37" s="7"/>
      <c r="N37" s="15">
        <v>198.19819819819818</v>
      </c>
      <c r="O37" s="11">
        <v>691</v>
      </c>
      <c r="P37" s="19">
        <v>248.19819819819818</v>
      </c>
      <c r="Q37" s="11">
        <v>640</v>
      </c>
      <c r="R37" s="12">
        <f t="shared" si="5"/>
        <v>1.0796874999999999</v>
      </c>
    </row>
    <row r="38" spans="2:34" x14ac:dyDescent="0.25">
      <c r="B38" s="14">
        <f t="shared" si="7"/>
        <v>166.2162162162162</v>
      </c>
      <c r="C38" s="22">
        <f t="shared" si="8"/>
        <v>786</v>
      </c>
      <c r="D38" s="14">
        <f t="shared" si="9"/>
        <v>216.2162162162162</v>
      </c>
      <c r="E38" s="22">
        <f t="shared" si="8"/>
        <v>749</v>
      </c>
      <c r="F38" s="9">
        <f t="shared" si="6"/>
        <v>1.0493991989319091</v>
      </c>
      <c r="I38" s="7"/>
      <c r="J38" s="7"/>
      <c r="K38" s="7"/>
      <c r="L38" s="7"/>
      <c r="N38" s="14">
        <v>216.2162162162162</v>
      </c>
      <c r="O38" s="10">
        <v>786</v>
      </c>
      <c r="P38" s="18">
        <v>266.2162162162162</v>
      </c>
      <c r="Q38" s="10">
        <v>749</v>
      </c>
      <c r="R38" s="9">
        <f t="shared" si="5"/>
        <v>1.0493991989319091</v>
      </c>
    </row>
    <row r="39" spans="2:34" x14ac:dyDescent="0.25">
      <c r="B39" s="14">
        <f t="shared" si="7"/>
        <v>184.23423423423421</v>
      </c>
      <c r="C39" s="22">
        <f t="shared" si="8"/>
        <v>906</v>
      </c>
      <c r="D39" s="14">
        <f t="shared" si="9"/>
        <v>234.23423423423424</v>
      </c>
      <c r="E39" s="22">
        <f t="shared" si="8"/>
        <v>894</v>
      </c>
      <c r="F39" s="9">
        <f t="shared" si="6"/>
        <v>1.0134228187919463</v>
      </c>
      <c r="N39" s="14">
        <v>234.23423423423421</v>
      </c>
      <c r="O39" s="10">
        <v>906</v>
      </c>
      <c r="P39" s="20">
        <v>284.23423423423424</v>
      </c>
      <c r="Q39" s="10">
        <v>894</v>
      </c>
      <c r="R39" s="9">
        <f t="shared" si="5"/>
        <v>1.0134228187919463</v>
      </c>
    </row>
    <row r="40" spans="2:34" x14ac:dyDescent="0.25">
      <c r="P40" s="4"/>
      <c r="Q40" s="4"/>
    </row>
    <row r="41" spans="2:34" x14ac:dyDescent="0.25">
      <c r="P41" s="4"/>
      <c r="Q41" s="4"/>
    </row>
    <row r="42" spans="2:34" x14ac:dyDescent="0.25">
      <c r="P42" s="4"/>
      <c r="Q42" s="4"/>
    </row>
    <row r="43" spans="2:34" x14ac:dyDescent="0.25">
      <c r="P43" s="4"/>
      <c r="Q43" s="4"/>
    </row>
    <row r="44" spans="2:34" x14ac:dyDescent="0.25">
      <c r="P44" s="4"/>
      <c r="Q44" s="4"/>
      <c r="AH44" t="s">
        <v>55</v>
      </c>
    </row>
    <row r="45" spans="2:34" x14ac:dyDescent="0.25">
      <c r="G45" s="1" t="s">
        <v>48</v>
      </c>
      <c r="S45" t="s">
        <v>51</v>
      </c>
    </row>
    <row r="46" spans="2:34" x14ac:dyDescent="0.25">
      <c r="B46" s="23">
        <v>50</v>
      </c>
      <c r="C46" t="s">
        <v>46</v>
      </c>
      <c r="N46" t="s">
        <v>41</v>
      </c>
    </row>
    <row r="47" spans="2:34" x14ac:dyDescent="0.25">
      <c r="B47" s="23">
        <v>100</v>
      </c>
      <c r="C47" t="s">
        <v>47</v>
      </c>
      <c r="N47" t="s">
        <v>42</v>
      </c>
      <c r="Q47" t="s">
        <v>57</v>
      </c>
    </row>
    <row r="48" spans="2:34" x14ac:dyDescent="0.25">
      <c r="B48" s="5" t="s">
        <v>36</v>
      </c>
      <c r="C48" s="5"/>
      <c r="D48" s="5" t="s">
        <v>37</v>
      </c>
      <c r="E48" s="5"/>
      <c r="F48" s="6" t="s">
        <v>43</v>
      </c>
      <c r="N48" s="5" t="s">
        <v>36</v>
      </c>
      <c r="O48" s="5"/>
      <c r="P48" s="5" t="s">
        <v>37</v>
      </c>
      <c r="Q48" s="5"/>
      <c r="R48" s="6" t="s">
        <v>43</v>
      </c>
    </row>
    <row r="49" spans="2:30" x14ac:dyDescent="0.25">
      <c r="B49" s="13" t="s">
        <v>34</v>
      </c>
      <c r="C49" s="6" t="s">
        <v>35</v>
      </c>
      <c r="D49" s="13" t="s">
        <v>34</v>
      </c>
      <c r="E49" s="6" t="s">
        <v>35</v>
      </c>
      <c r="F49" s="6" t="s">
        <v>27</v>
      </c>
      <c r="N49" s="13" t="s">
        <v>34</v>
      </c>
      <c r="O49" s="6" t="s">
        <v>35</v>
      </c>
      <c r="P49" s="13" t="s">
        <v>34</v>
      </c>
      <c r="Q49" s="6" t="s">
        <v>35</v>
      </c>
      <c r="R49" s="6" t="s">
        <v>27</v>
      </c>
    </row>
    <row r="50" spans="2:30" x14ac:dyDescent="0.25">
      <c r="B50" s="1" t="s">
        <v>45</v>
      </c>
      <c r="N50" t="s">
        <v>44</v>
      </c>
      <c r="AD50" t="s">
        <v>59</v>
      </c>
    </row>
    <row r="51" spans="2:30" x14ac:dyDescent="0.25">
      <c r="B51" s="14"/>
      <c r="C51" s="10"/>
      <c r="D51" s="14"/>
      <c r="E51" s="10"/>
      <c r="F51" s="9"/>
      <c r="N51" s="14">
        <v>18.018018018018015</v>
      </c>
      <c r="O51" s="10">
        <v>73</v>
      </c>
      <c r="P51" s="17">
        <v>68.018018018018012</v>
      </c>
      <c r="Q51" s="10">
        <v>142</v>
      </c>
      <c r="R51" s="9">
        <f>O51/Q51</f>
        <v>0.5140845070422535</v>
      </c>
      <c r="Z51">
        <v>20</v>
      </c>
      <c r="AA51">
        <v>4.8</v>
      </c>
      <c r="AB51">
        <v>7.4</v>
      </c>
      <c r="AC51">
        <v>60.6</v>
      </c>
      <c r="AD51">
        <f>SUM(AA51:AC51)</f>
        <v>72.8</v>
      </c>
    </row>
    <row r="52" spans="2:30" x14ac:dyDescent="0.25">
      <c r="B52" s="14"/>
      <c r="C52" s="10"/>
      <c r="D52" s="14"/>
      <c r="E52" s="10"/>
      <c r="F52" s="9"/>
      <c r="N52" s="14">
        <v>36.03603603603603</v>
      </c>
      <c r="O52" s="10">
        <v>123</v>
      </c>
      <c r="P52" s="18">
        <v>86.036036036036023</v>
      </c>
      <c r="Q52" s="10">
        <v>173</v>
      </c>
      <c r="R52" s="9">
        <f t="shared" ref="R52:R63" si="10">O52/Q52</f>
        <v>0.71098265895953761</v>
      </c>
      <c r="Z52">
        <v>40</v>
      </c>
      <c r="AA52">
        <v>10.199999999999999</v>
      </c>
      <c r="AB52">
        <v>10.4</v>
      </c>
      <c r="AC52">
        <v>102.6</v>
      </c>
      <c r="AD52">
        <f t="shared" ref="AD52:AD65" si="11">SUM(AA52:AC52)</f>
        <v>123.19999999999999</v>
      </c>
    </row>
    <row r="53" spans="2:30" x14ac:dyDescent="0.25">
      <c r="B53" s="15">
        <f t="shared" ref="B53:B63" si="12">N53-B$46</f>
        <v>4.0540540540540491</v>
      </c>
      <c r="C53" s="21">
        <f>O53</f>
        <v>174</v>
      </c>
      <c r="D53" s="15">
        <f>P53-B$46</f>
        <v>54.054054054054049</v>
      </c>
      <c r="E53" s="21">
        <f>Q53</f>
        <v>206</v>
      </c>
      <c r="F53" s="12">
        <f t="shared" ref="F53:F63" si="13">C53/E53</f>
        <v>0.84466019417475724</v>
      </c>
      <c r="N53" s="15">
        <v>54.054054054054049</v>
      </c>
      <c r="O53" s="11">
        <v>174</v>
      </c>
      <c r="P53" s="19">
        <v>104.05405405405405</v>
      </c>
      <c r="Q53" s="11">
        <v>206</v>
      </c>
      <c r="R53" s="12">
        <f t="shared" si="10"/>
        <v>0.84466019417475724</v>
      </c>
      <c r="Z53">
        <v>60</v>
      </c>
      <c r="AA53">
        <v>16.3</v>
      </c>
      <c r="AB53">
        <v>13.3</v>
      </c>
      <c r="AC53">
        <v>144.6</v>
      </c>
      <c r="AD53">
        <f t="shared" si="11"/>
        <v>174.2</v>
      </c>
    </row>
    <row r="54" spans="2:30" x14ac:dyDescent="0.25">
      <c r="B54" s="14">
        <f t="shared" si="12"/>
        <v>22.072072072072061</v>
      </c>
      <c r="C54" s="22">
        <f t="shared" ref="C54:C63" si="14">O54</f>
        <v>226</v>
      </c>
      <c r="D54" s="14">
        <f t="shared" ref="D54:D63" si="15">P54-B$46</f>
        <v>72.072072072072061</v>
      </c>
      <c r="E54" s="22">
        <f t="shared" ref="E54:E56" si="16">Q54</f>
        <v>241</v>
      </c>
      <c r="F54" s="9">
        <f t="shared" si="13"/>
        <v>0.93775933609958506</v>
      </c>
      <c r="N54" s="14">
        <v>72.072072072072061</v>
      </c>
      <c r="O54" s="10">
        <v>226</v>
      </c>
      <c r="P54" s="18">
        <v>122.07207207207206</v>
      </c>
      <c r="Q54" s="10">
        <v>241</v>
      </c>
      <c r="R54" s="9">
        <f t="shared" si="10"/>
        <v>0.93775933609958506</v>
      </c>
      <c r="Z54">
        <v>80</v>
      </c>
      <c r="AA54">
        <v>23.3</v>
      </c>
      <c r="AB54">
        <v>16.2</v>
      </c>
      <c r="AC54">
        <v>186.6</v>
      </c>
      <c r="AD54">
        <f t="shared" si="11"/>
        <v>226.1</v>
      </c>
    </row>
    <row r="55" spans="2:30" x14ac:dyDescent="0.25">
      <c r="B55" s="14">
        <f t="shared" si="12"/>
        <v>40.090090090090087</v>
      </c>
      <c r="C55" s="22">
        <f t="shared" si="14"/>
        <v>279</v>
      </c>
      <c r="D55" s="14">
        <f t="shared" si="15"/>
        <v>90.090090090090087</v>
      </c>
      <c r="E55" s="22">
        <f t="shared" si="16"/>
        <v>280</v>
      </c>
      <c r="F55" s="9">
        <f t="shared" si="13"/>
        <v>0.99642857142857144</v>
      </c>
      <c r="N55" s="14">
        <v>90.090090090090087</v>
      </c>
      <c r="O55" s="10">
        <v>279</v>
      </c>
      <c r="P55" s="18">
        <v>140.09009009009009</v>
      </c>
      <c r="Q55" s="10">
        <v>280</v>
      </c>
      <c r="R55" s="9">
        <f t="shared" si="10"/>
        <v>0.99642857142857144</v>
      </c>
      <c r="Z55">
        <v>100</v>
      </c>
      <c r="AA55">
        <v>31.4</v>
      </c>
      <c r="AB55">
        <v>19.2</v>
      </c>
      <c r="AC55">
        <v>228.5</v>
      </c>
      <c r="AD55">
        <f t="shared" si="11"/>
        <v>279.10000000000002</v>
      </c>
    </row>
    <row r="56" spans="2:30" x14ac:dyDescent="0.25">
      <c r="B56" s="14">
        <f t="shared" si="12"/>
        <v>58.108108108108098</v>
      </c>
      <c r="C56" s="22">
        <f t="shared" si="14"/>
        <v>333</v>
      </c>
      <c r="D56" s="14">
        <f t="shared" si="15"/>
        <v>108.1081081081081</v>
      </c>
      <c r="E56" s="22">
        <f t="shared" si="16"/>
        <v>322</v>
      </c>
      <c r="F56" s="9">
        <f t="shared" si="13"/>
        <v>1.0341614906832297</v>
      </c>
      <c r="N56" s="14">
        <v>108.1081081081081</v>
      </c>
      <c r="O56" s="10">
        <v>333</v>
      </c>
      <c r="P56" s="18">
        <v>158.1081081081081</v>
      </c>
      <c r="Q56" s="10">
        <v>322</v>
      </c>
      <c r="R56" s="9">
        <f t="shared" si="10"/>
        <v>1.0341614906832297</v>
      </c>
      <c r="Z56">
        <v>120</v>
      </c>
      <c r="AA56">
        <v>40.799999999999997</v>
      </c>
      <c r="AB56">
        <v>22.1</v>
      </c>
      <c r="AC56">
        <v>270.5</v>
      </c>
      <c r="AD56">
        <f t="shared" si="11"/>
        <v>333.4</v>
      </c>
    </row>
    <row r="57" spans="2:30" x14ac:dyDescent="0.25">
      <c r="B57" s="15">
        <f t="shared" si="12"/>
        <v>76.12612612612611</v>
      </c>
      <c r="C57" s="21">
        <f t="shared" si="14"/>
        <v>389</v>
      </c>
      <c r="D57" s="15">
        <f t="shared" si="15"/>
        <v>126.12612612612611</v>
      </c>
      <c r="E57" s="21">
        <f>Q57</f>
        <v>370</v>
      </c>
      <c r="F57" s="12">
        <f t="shared" si="13"/>
        <v>1.0513513513513513</v>
      </c>
      <c r="N57" s="15">
        <v>126.12612612612611</v>
      </c>
      <c r="O57" s="11">
        <v>389</v>
      </c>
      <c r="P57" s="19">
        <v>176.12612612612611</v>
      </c>
      <c r="Q57" s="11">
        <v>370</v>
      </c>
      <c r="R57" s="12">
        <f t="shared" si="10"/>
        <v>1.0513513513513513</v>
      </c>
      <c r="Z57">
        <v>140</v>
      </c>
      <c r="AA57">
        <v>51.8</v>
      </c>
      <c r="AB57">
        <v>25</v>
      </c>
      <c r="AC57">
        <v>312.5</v>
      </c>
      <c r="AD57">
        <f t="shared" si="11"/>
        <v>389.3</v>
      </c>
    </row>
    <row r="58" spans="2:30" x14ac:dyDescent="0.25">
      <c r="B58" s="14">
        <f t="shared" si="12"/>
        <v>94.144144144144121</v>
      </c>
      <c r="C58" s="22">
        <f t="shared" si="14"/>
        <v>448</v>
      </c>
      <c r="D58" s="14">
        <f t="shared" si="15"/>
        <v>144.14414414414412</v>
      </c>
      <c r="E58" s="22">
        <f t="shared" ref="E58:E63" si="17">Q58</f>
        <v>424</v>
      </c>
      <c r="F58" s="9">
        <f t="shared" si="13"/>
        <v>1.0566037735849056</v>
      </c>
      <c r="N58" s="14">
        <v>144.14414414414412</v>
      </c>
      <c r="O58" s="10">
        <v>448</v>
      </c>
      <c r="P58" s="18">
        <v>194.14414414414412</v>
      </c>
      <c r="Q58" s="10">
        <v>424</v>
      </c>
      <c r="R58" s="9">
        <f t="shared" si="10"/>
        <v>1.0566037735849056</v>
      </c>
      <c r="Z58">
        <v>160</v>
      </c>
      <c r="AA58">
        <v>65.099999999999994</v>
      </c>
      <c r="AB58">
        <v>28</v>
      </c>
      <c r="AC58">
        <v>354.5</v>
      </c>
      <c r="AD58">
        <f t="shared" si="11"/>
        <v>447.6</v>
      </c>
    </row>
    <row r="59" spans="2:30" x14ac:dyDescent="0.25">
      <c r="B59" s="14">
        <f t="shared" si="12"/>
        <v>112.16216216216216</v>
      </c>
      <c r="C59" s="22">
        <f t="shared" si="14"/>
        <v>509</v>
      </c>
      <c r="D59" s="14">
        <f t="shared" si="15"/>
        <v>162.16216216216216</v>
      </c>
      <c r="E59" s="22">
        <f t="shared" si="17"/>
        <v>486</v>
      </c>
      <c r="F59" s="9">
        <f t="shared" si="13"/>
        <v>1.0473251028806585</v>
      </c>
      <c r="N59" s="14">
        <v>162.16216216216216</v>
      </c>
      <c r="O59" s="10">
        <v>509</v>
      </c>
      <c r="P59" s="18">
        <v>212.16216216216216</v>
      </c>
      <c r="Q59" s="10">
        <v>486</v>
      </c>
      <c r="R59" s="9">
        <f t="shared" si="10"/>
        <v>1.0473251028806585</v>
      </c>
      <c r="Z59">
        <v>180</v>
      </c>
      <c r="AA59">
        <v>81.2</v>
      </c>
      <c r="AB59">
        <v>30.9</v>
      </c>
      <c r="AC59">
        <v>396.4</v>
      </c>
      <c r="AD59">
        <f t="shared" si="11"/>
        <v>508.5</v>
      </c>
    </row>
    <row r="60" spans="2:30" x14ac:dyDescent="0.25">
      <c r="B60" s="14">
        <f t="shared" si="12"/>
        <v>130.18018018018017</v>
      </c>
      <c r="C60" s="22">
        <f t="shared" si="14"/>
        <v>574</v>
      </c>
      <c r="D60" s="14">
        <f t="shared" si="15"/>
        <v>180.18018018018017</v>
      </c>
      <c r="E60" s="22">
        <f t="shared" si="17"/>
        <v>558</v>
      </c>
      <c r="F60" s="9">
        <f t="shared" si="13"/>
        <v>1.0286738351254481</v>
      </c>
      <c r="N60" s="14">
        <v>180.18018018018017</v>
      </c>
      <c r="O60" s="10">
        <v>574</v>
      </c>
      <c r="P60" s="18">
        <v>230.18018018018017</v>
      </c>
      <c r="Q60" s="10">
        <v>558</v>
      </c>
      <c r="R60" s="9">
        <f t="shared" si="10"/>
        <v>1.0286738351254481</v>
      </c>
      <c r="Z60">
        <v>200</v>
      </c>
      <c r="AA60">
        <v>101.3</v>
      </c>
      <c r="AB60">
        <v>33.799999999999997</v>
      </c>
      <c r="AC60">
        <v>438.4</v>
      </c>
      <c r="AD60">
        <f t="shared" si="11"/>
        <v>573.5</v>
      </c>
    </row>
    <row r="61" spans="2:30" x14ac:dyDescent="0.25">
      <c r="B61" s="15">
        <f t="shared" si="12"/>
        <v>148.19819819819818</v>
      </c>
      <c r="C61" s="21">
        <f t="shared" si="14"/>
        <v>644</v>
      </c>
      <c r="D61" s="15">
        <f t="shared" si="15"/>
        <v>198.19819819819818</v>
      </c>
      <c r="E61" s="21">
        <f t="shared" si="17"/>
        <v>646</v>
      </c>
      <c r="F61" s="12">
        <f t="shared" si="13"/>
        <v>0.99690402476780182</v>
      </c>
      <c r="N61" s="15">
        <v>198.19819819819818</v>
      </c>
      <c r="O61" s="11">
        <v>644</v>
      </c>
      <c r="P61" s="19">
        <v>248.19819819819818</v>
      </c>
      <c r="Q61" s="11">
        <v>646</v>
      </c>
      <c r="R61" s="12">
        <f t="shared" si="10"/>
        <v>0.99690402476780182</v>
      </c>
      <c r="Z61">
        <v>220</v>
      </c>
      <c r="AA61">
        <v>127.1</v>
      </c>
      <c r="AB61">
        <v>36.799999999999997</v>
      </c>
      <c r="AC61">
        <v>480.4</v>
      </c>
      <c r="AD61">
        <f t="shared" si="11"/>
        <v>644.29999999999995</v>
      </c>
    </row>
    <row r="62" spans="2:30" x14ac:dyDescent="0.25">
      <c r="B62" s="14">
        <f t="shared" si="12"/>
        <v>166.2162162162162</v>
      </c>
      <c r="C62" s="22">
        <f t="shared" si="14"/>
        <v>723</v>
      </c>
      <c r="D62" s="14">
        <f t="shared" si="15"/>
        <v>216.2162162162162</v>
      </c>
      <c r="E62" s="22">
        <f t="shared" si="17"/>
        <v>757</v>
      </c>
      <c r="F62" s="9">
        <f t="shared" si="13"/>
        <v>0.95508586525759576</v>
      </c>
      <c r="N62" s="14">
        <v>216.2162162162162</v>
      </c>
      <c r="O62" s="10">
        <v>723</v>
      </c>
      <c r="P62" s="18">
        <v>266.2162162162162</v>
      </c>
      <c r="Q62" s="10">
        <v>757</v>
      </c>
      <c r="R62" s="9">
        <f t="shared" si="10"/>
        <v>0.95508586525759576</v>
      </c>
      <c r="Z62">
        <v>240</v>
      </c>
      <c r="AA62">
        <v>161.30000000000001</v>
      </c>
      <c r="AB62">
        <v>39.700000000000003</v>
      </c>
      <c r="AC62">
        <v>522.4</v>
      </c>
      <c r="AD62">
        <f t="shared" si="11"/>
        <v>723.4</v>
      </c>
    </row>
    <row r="63" spans="2:30" x14ac:dyDescent="0.25">
      <c r="B63" s="14">
        <f t="shared" si="12"/>
        <v>184.23423423423421</v>
      </c>
      <c r="C63" s="22">
        <f t="shared" si="14"/>
        <v>816</v>
      </c>
      <c r="D63" s="14">
        <f t="shared" si="15"/>
        <v>234.23423423423424</v>
      </c>
      <c r="E63" s="22">
        <f t="shared" si="17"/>
        <v>904</v>
      </c>
      <c r="F63" s="9">
        <f t="shared" si="13"/>
        <v>0.90265486725663713</v>
      </c>
      <c r="N63" s="14">
        <v>234.23423423423421</v>
      </c>
      <c r="O63" s="10">
        <v>816</v>
      </c>
      <c r="P63" s="20">
        <v>284.23423423423424</v>
      </c>
      <c r="Q63" s="10">
        <v>904</v>
      </c>
      <c r="R63" s="9">
        <f t="shared" si="10"/>
        <v>0.90265486725663713</v>
      </c>
      <c r="Z63">
        <v>260</v>
      </c>
      <c r="AA63">
        <v>208.7</v>
      </c>
      <c r="AB63">
        <v>42.6</v>
      </c>
      <c r="AC63">
        <v>564.29999999999995</v>
      </c>
      <c r="AD63">
        <f t="shared" si="11"/>
        <v>815.59999999999991</v>
      </c>
    </row>
    <row r="64" spans="2:30" x14ac:dyDescent="0.25">
      <c r="Z64" s="27">
        <v>280</v>
      </c>
      <c r="AA64" s="27">
        <v>279.10000000000002</v>
      </c>
      <c r="AB64" s="27">
        <v>45.6</v>
      </c>
      <c r="AC64" s="27">
        <v>606.29999999999995</v>
      </c>
      <c r="AD64" s="27">
        <f t="shared" si="11"/>
        <v>931</v>
      </c>
    </row>
    <row r="65" spans="2:30" x14ac:dyDescent="0.25">
      <c r="Z65" s="27">
        <v>300</v>
      </c>
      <c r="AA65" s="27">
        <v>394.4</v>
      </c>
      <c r="AB65" s="27">
        <v>48.5</v>
      </c>
      <c r="AC65" s="27">
        <v>648.29999999999995</v>
      </c>
      <c r="AD65" s="27">
        <f t="shared" si="11"/>
        <v>1091.1999999999998</v>
      </c>
    </row>
    <row r="67" spans="2:30" x14ac:dyDescent="0.25">
      <c r="P67" s="4"/>
      <c r="Q67" s="4"/>
    </row>
    <row r="68" spans="2:30" x14ac:dyDescent="0.25">
      <c r="G68" s="1" t="s">
        <v>48</v>
      </c>
      <c r="S68" t="s">
        <v>51</v>
      </c>
    </row>
    <row r="69" spans="2:30" x14ac:dyDescent="0.25">
      <c r="B69" s="23">
        <v>50</v>
      </c>
      <c r="C69" t="s">
        <v>46</v>
      </c>
      <c r="N69" t="s">
        <v>41</v>
      </c>
    </row>
    <row r="70" spans="2:30" x14ac:dyDescent="0.25">
      <c r="B70" s="23">
        <v>100</v>
      </c>
      <c r="C70" t="s">
        <v>47</v>
      </c>
      <c r="N70" s="1" t="s">
        <v>56</v>
      </c>
      <c r="Q70" t="s">
        <v>58</v>
      </c>
    </row>
    <row r="71" spans="2:30" x14ac:dyDescent="0.25">
      <c r="B71" s="5" t="s">
        <v>36</v>
      </c>
      <c r="C71" s="5"/>
      <c r="D71" s="5" t="s">
        <v>37</v>
      </c>
      <c r="E71" s="5"/>
      <c r="F71" s="6" t="s">
        <v>43</v>
      </c>
      <c r="N71" s="5" t="s">
        <v>36</v>
      </c>
      <c r="O71" s="5"/>
      <c r="P71" s="5" t="s">
        <v>37</v>
      </c>
      <c r="Q71" s="5"/>
      <c r="R71" s="6" t="s">
        <v>43</v>
      </c>
    </row>
    <row r="72" spans="2:30" x14ac:dyDescent="0.25">
      <c r="B72" s="13" t="s">
        <v>34</v>
      </c>
      <c r="C72" s="6" t="s">
        <v>35</v>
      </c>
      <c r="D72" s="13" t="s">
        <v>34</v>
      </c>
      <c r="E72" s="6" t="s">
        <v>35</v>
      </c>
      <c r="F72" s="6" t="s">
        <v>27</v>
      </c>
      <c r="N72" s="13" t="s">
        <v>34</v>
      </c>
      <c r="O72" s="6" t="s">
        <v>35</v>
      </c>
      <c r="P72" s="13" t="s">
        <v>34</v>
      </c>
      <c r="Q72" s="6" t="s">
        <v>35</v>
      </c>
      <c r="R72" s="6" t="s">
        <v>27</v>
      </c>
    </row>
    <row r="73" spans="2:30" x14ac:dyDescent="0.25">
      <c r="B73" s="1" t="s">
        <v>45</v>
      </c>
      <c r="N73" t="s">
        <v>44</v>
      </c>
      <c r="AD73" t="s">
        <v>58</v>
      </c>
    </row>
    <row r="74" spans="2:30" x14ac:dyDescent="0.25">
      <c r="B74" s="14"/>
      <c r="C74" s="10"/>
      <c r="D74" s="14"/>
      <c r="E74" s="10"/>
      <c r="F74" s="9"/>
      <c r="N74" s="14">
        <v>18.018018018018015</v>
      </c>
      <c r="O74" s="28">
        <v>73.2</v>
      </c>
      <c r="P74" s="17">
        <v>68.018018018018012</v>
      </c>
      <c r="Q74" s="10">
        <v>142</v>
      </c>
      <c r="R74" s="9">
        <f>O74/Q74</f>
        <v>0.51549295774647885</v>
      </c>
      <c r="Z74">
        <v>20</v>
      </c>
      <c r="AA74">
        <v>5.2</v>
      </c>
      <c r="AB74">
        <v>7.4</v>
      </c>
      <c r="AC74">
        <v>60.6</v>
      </c>
      <c r="AD74">
        <f>SUM(AA74:AC74)</f>
        <v>73.2</v>
      </c>
    </row>
    <row r="75" spans="2:30" x14ac:dyDescent="0.25">
      <c r="B75" s="14"/>
      <c r="C75" s="10"/>
      <c r="D75" s="14"/>
      <c r="E75" s="10"/>
      <c r="F75" s="9"/>
      <c r="N75" s="14">
        <v>36.03603603603603</v>
      </c>
      <c r="O75" s="28">
        <v>124.69999999999999</v>
      </c>
      <c r="P75" s="18">
        <v>86.036036036036023</v>
      </c>
      <c r="Q75" s="10">
        <v>173</v>
      </c>
      <c r="R75" s="9">
        <f t="shared" ref="R75:R86" si="18">O75/Q75</f>
        <v>0.72080924855491324</v>
      </c>
      <c r="Z75">
        <v>40</v>
      </c>
      <c r="AA75">
        <v>11.7</v>
      </c>
      <c r="AB75">
        <v>10.4</v>
      </c>
      <c r="AC75">
        <v>102.6</v>
      </c>
      <c r="AD75">
        <f t="shared" ref="AD75:AD88" si="19">SUM(AA75:AC75)</f>
        <v>124.69999999999999</v>
      </c>
    </row>
    <row r="76" spans="2:30" x14ac:dyDescent="0.25">
      <c r="B76" s="15">
        <f t="shared" ref="B76:B86" si="20">N76-B$46</f>
        <v>4.0540540540540491</v>
      </c>
      <c r="C76" s="21">
        <f>O76</f>
        <v>177.6</v>
      </c>
      <c r="D76" s="15">
        <f>P76-B$46</f>
        <v>54.054054054054049</v>
      </c>
      <c r="E76" s="21">
        <f>Q76</f>
        <v>206</v>
      </c>
      <c r="F76" s="12">
        <f t="shared" ref="F76:F86" si="21">C76/E76</f>
        <v>0.86213592233009706</v>
      </c>
      <c r="N76" s="15">
        <v>54.054054054054049</v>
      </c>
      <c r="O76" s="29">
        <v>177.6</v>
      </c>
      <c r="P76" s="19">
        <v>104.05405405405405</v>
      </c>
      <c r="Q76" s="11">
        <v>206</v>
      </c>
      <c r="R76" s="12">
        <f t="shared" si="18"/>
        <v>0.86213592233009706</v>
      </c>
      <c r="Z76">
        <v>60</v>
      </c>
      <c r="AA76">
        <v>19.7</v>
      </c>
      <c r="AB76">
        <v>13.3</v>
      </c>
      <c r="AC76">
        <v>144.6</v>
      </c>
      <c r="AD76">
        <f t="shared" si="19"/>
        <v>177.6</v>
      </c>
    </row>
    <row r="77" spans="2:30" x14ac:dyDescent="0.25">
      <c r="B77" s="14">
        <f t="shared" si="20"/>
        <v>22.072072072072061</v>
      </c>
      <c r="C77" s="22">
        <f t="shared" ref="C77:C86" si="22">O77</f>
        <v>232.3</v>
      </c>
      <c r="D77" s="14">
        <f t="shared" ref="D77:D86" si="23">P77-B$46</f>
        <v>72.072072072072061</v>
      </c>
      <c r="E77" s="22">
        <f t="shared" ref="E77:E79" si="24">Q77</f>
        <v>241</v>
      </c>
      <c r="F77" s="9">
        <f t="shared" si="21"/>
        <v>0.96390041493775935</v>
      </c>
      <c r="N77" s="14">
        <v>72.072072072072061</v>
      </c>
      <c r="O77" s="28">
        <v>232.3</v>
      </c>
      <c r="P77" s="18">
        <v>122.07207207207206</v>
      </c>
      <c r="Q77" s="10">
        <v>241</v>
      </c>
      <c r="R77" s="9">
        <f t="shared" si="18"/>
        <v>0.96390041493775935</v>
      </c>
      <c r="Z77">
        <v>80</v>
      </c>
      <c r="AA77">
        <v>29.5</v>
      </c>
      <c r="AB77">
        <v>16.2</v>
      </c>
      <c r="AC77">
        <v>186.6</v>
      </c>
      <c r="AD77">
        <f t="shared" si="19"/>
        <v>232.3</v>
      </c>
    </row>
    <row r="78" spans="2:30" x14ac:dyDescent="0.25">
      <c r="B78" s="14">
        <f t="shared" si="20"/>
        <v>40.090090090090087</v>
      </c>
      <c r="C78" s="22">
        <f t="shared" si="22"/>
        <v>289.2</v>
      </c>
      <c r="D78" s="14">
        <f t="shared" si="23"/>
        <v>90.090090090090087</v>
      </c>
      <c r="E78" s="22">
        <f t="shared" si="24"/>
        <v>280</v>
      </c>
      <c r="F78" s="9">
        <f t="shared" si="21"/>
        <v>1.0328571428571429</v>
      </c>
      <c r="N78" s="14">
        <v>90.090090090090087</v>
      </c>
      <c r="O78" s="28">
        <v>289.2</v>
      </c>
      <c r="P78" s="18">
        <v>140.09009009009009</v>
      </c>
      <c r="Q78" s="10">
        <v>280</v>
      </c>
      <c r="R78" s="9">
        <f t="shared" si="18"/>
        <v>1.0328571428571429</v>
      </c>
      <c r="Z78">
        <v>100</v>
      </c>
      <c r="AA78">
        <v>41.5</v>
      </c>
      <c r="AB78">
        <v>19.2</v>
      </c>
      <c r="AC78">
        <v>228.5</v>
      </c>
      <c r="AD78">
        <f t="shared" si="19"/>
        <v>289.2</v>
      </c>
    </row>
    <row r="79" spans="2:30" x14ac:dyDescent="0.25">
      <c r="B79" s="14">
        <f t="shared" si="20"/>
        <v>58.108108108108098</v>
      </c>
      <c r="C79" s="22">
        <f t="shared" si="22"/>
        <v>348.6</v>
      </c>
      <c r="D79" s="14">
        <f t="shared" si="23"/>
        <v>108.1081081081081</v>
      </c>
      <c r="E79" s="22">
        <f t="shared" si="24"/>
        <v>322</v>
      </c>
      <c r="F79" s="9">
        <f t="shared" si="21"/>
        <v>1.0826086956521739</v>
      </c>
      <c r="N79" s="14">
        <v>108.1081081081081</v>
      </c>
      <c r="O79" s="28">
        <v>348.6</v>
      </c>
      <c r="P79" s="18">
        <v>158.1081081081081</v>
      </c>
      <c r="Q79" s="10">
        <v>322</v>
      </c>
      <c r="R79" s="9">
        <f t="shared" si="18"/>
        <v>1.0826086956521739</v>
      </c>
      <c r="Z79">
        <v>120</v>
      </c>
      <c r="AA79">
        <v>56</v>
      </c>
      <c r="AB79">
        <v>22.1</v>
      </c>
      <c r="AC79">
        <v>270.5</v>
      </c>
      <c r="AD79">
        <f t="shared" si="19"/>
        <v>348.6</v>
      </c>
    </row>
    <row r="80" spans="2:30" x14ac:dyDescent="0.25">
      <c r="B80" s="15">
        <f t="shared" si="20"/>
        <v>76.12612612612611</v>
      </c>
      <c r="C80" s="21">
        <f t="shared" si="22"/>
        <v>411.1</v>
      </c>
      <c r="D80" s="15">
        <f t="shared" si="23"/>
        <v>126.12612612612611</v>
      </c>
      <c r="E80" s="21">
        <f>Q80</f>
        <v>370</v>
      </c>
      <c r="F80" s="12">
        <f t="shared" si="21"/>
        <v>1.1110810810810812</v>
      </c>
      <c r="N80" s="15">
        <v>126.12612612612611</v>
      </c>
      <c r="O80" s="29">
        <v>411.1</v>
      </c>
      <c r="P80" s="19">
        <v>176.12612612612611</v>
      </c>
      <c r="Q80" s="11">
        <v>370</v>
      </c>
      <c r="R80" s="12">
        <f t="shared" si="18"/>
        <v>1.1110810810810812</v>
      </c>
      <c r="Z80">
        <v>140</v>
      </c>
      <c r="AA80">
        <v>73.599999999999994</v>
      </c>
      <c r="AB80">
        <v>25</v>
      </c>
      <c r="AC80">
        <v>312.5</v>
      </c>
      <c r="AD80">
        <f t="shared" si="19"/>
        <v>411.1</v>
      </c>
    </row>
    <row r="81" spans="2:30" x14ac:dyDescent="0.25">
      <c r="B81" s="14">
        <f t="shared" si="20"/>
        <v>94.144144144144121</v>
      </c>
      <c r="C81" s="22">
        <f t="shared" si="22"/>
        <v>478</v>
      </c>
      <c r="D81" s="14">
        <f t="shared" si="23"/>
        <v>144.14414414414412</v>
      </c>
      <c r="E81" s="22">
        <f t="shared" ref="E81:E86" si="25">Q81</f>
        <v>424</v>
      </c>
      <c r="F81" s="9">
        <f t="shared" si="21"/>
        <v>1.1273584905660377</v>
      </c>
      <c r="N81" s="14">
        <v>144.14414414414412</v>
      </c>
      <c r="O81" s="28">
        <v>478</v>
      </c>
      <c r="P81" s="18">
        <v>194.14414414414412</v>
      </c>
      <c r="Q81" s="10">
        <v>424</v>
      </c>
      <c r="R81" s="9">
        <f t="shared" si="18"/>
        <v>1.1273584905660377</v>
      </c>
      <c r="Z81">
        <v>160</v>
      </c>
      <c r="AA81">
        <v>95.5</v>
      </c>
      <c r="AB81">
        <v>28</v>
      </c>
      <c r="AC81">
        <v>354.5</v>
      </c>
      <c r="AD81">
        <f t="shared" si="19"/>
        <v>478</v>
      </c>
    </row>
    <row r="82" spans="2:30" x14ac:dyDescent="0.25">
      <c r="B82" s="14">
        <f t="shared" si="20"/>
        <v>112.16216216216216</v>
      </c>
      <c r="C82" s="22">
        <f t="shared" si="22"/>
        <v>549.9</v>
      </c>
      <c r="D82" s="14">
        <f t="shared" si="23"/>
        <v>162.16216216216216</v>
      </c>
      <c r="E82" s="22">
        <f t="shared" si="25"/>
        <v>486</v>
      </c>
      <c r="F82" s="9">
        <f t="shared" si="21"/>
        <v>1.1314814814814815</v>
      </c>
      <c r="N82" s="14">
        <v>162.16216216216216</v>
      </c>
      <c r="O82" s="28">
        <v>549.9</v>
      </c>
      <c r="P82" s="18">
        <v>212.16216216216216</v>
      </c>
      <c r="Q82" s="10">
        <v>486</v>
      </c>
      <c r="R82" s="9">
        <f t="shared" si="18"/>
        <v>1.1314814814814815</v>
      </c>
      <c r="Z82">
        <v>180</v>
      </c>
      <c r="AA82">
        <v>122.6</v>
      </c>
      <c r="AB82">
        <v>30.9</v>
      </c>
      <c r="AC82">
        <v>396.4</v>
      </c>
      <c r="AD82">
        <f t="shared" si="19"/>
        <v>549.9</v>
      </c>
    </row>
    <row r="83" spans="2:30" x14ac:dyDescent="0.25">
      <c r="B83" s="14">
        <f t="shared" si="20"/>
        <v>130.18018018018017</v>
      </c>
      <c r="C83" s="22">
        <f t="shared" si="22"/>
        <v>629.09999999999991</v>
      </c>
      <c r="D83" s="14">
        <f t="shared" si="23"/>
        <v>180.18018018018017</v>
      </c>
      <c r="E83" s="22">
        <f t="shared" si="25"/>
        <v>558</v>
      </c>
      <c r="F83" s="9">
        <f t="shared" si="21"/>
        <v>1.1274193548387095</v>
      </c>
      <c r="N83" s="14">
        <v>180.18018018018017</v>
      </c>
      <c r="O83" s="28">
        <v>629.09999999999991</v>
      </c>
      <c r="P83" s="18">
        <v>230.18018018018017</v>
      </c>
      <c r="Q83" s="10">
        <v>558</v>
      </c>
      <c r="R83" s="9">
        <f t="shared" si="18"/>
        <v>1.1274193548387095</v>
      </c>
      <c r="Z83">
        <v>200</v>
      </c>
      <c r="AA83">
        <v>156.9</v>
      </c>
      <c r="AB83">
        <v>33.799999999999997</v>
      </c>
      <c r="AC83">
        <v>438.4</v>
      </c>
      <c r="AD83">
        <f t="shared" si="19"/>
        <v>629.09999999999991</v>
      </c>
    </row>
    <row r="84" spans="2:30" x14ac:dyDescent="0.25">
      <c r="B84" s="15">
        <f t="shared" si="20"/>
        <v>148.19819819819818</v>
      </c>
      <c r="C84" s="21">
        <f t="shared" si="22"/>
        <v>718.8</v>
      </c>
      <c r="D84" s="15">
        <f t="shared" si="23"/>
        <v>198.19819819819818</v>
      </c>
      <c r="E84" s="21">
        <f t="shared" si="25"/>
        <v>646</v>
      </c>
      <c r="F84" s="12">
        <f t="shared" si="21"/>
        <v>1.1126934984520123</v>
      </c>
      <c r="N84" s="15">
        <v>198.19819819819818</v>
      </c>
      <c r="O84" s="29">
        <v>718.8</v>
      </c>
      <c r="P84" s="19">
        <v>248.19819819819818</v>
      </c>
      <c r="Q84" s="11">
        <v>646</v>
      </c>
      <c r="R84" s="12">
        <f t="shared" si="18"/>
        <v>1.1126934984520123</v>
      </c>
      <c r="Z84">
        <v>220</v>
      </c>
      <c r="AA84">
        <v>201.6</v>
      </c>
      <c r="AB84">
        <v>36.799999999999997</v>
      </c>
      <c r="AC84">
        <v>480.4</v>
      </c>
      <c r="AD84">
        <f t="shared" si="19"/>
        <v>718.8</v>
      </c>
    </row>
    <row r="85" spans="2:30" x14ac:dyDescent="0.25">
      <c r="B85" s="14">
        <f t="shared" si="20"/>
        <v>166.2162162162162</v>
      </c>
      <c r="C85" s="22">
        <f t="shared" si="22"/>
        <v>823.2</v>
      </c>
      <c r="D85" s="14">
        <f t="shared" si="23"/>
        <v>216.2162162162162</v>
      </c>
      <c r="E85" s="22">
        <f t="shared" si="25"/>
        <v>757</v>
      </c>
      <c r="F85" s="9">
        <f t="shared" si="21"/>
        <v>1.0874504623513872</v>
      </c>
      <c r="N85" s="14">
        <v>216.2162162162162</v>
      </c>
      <c r="O85" s="28">
        <v>823.2</v>
      </c>
      <c r="P85" s="18">
        <v>266.2162162162162</v>
      </c>
      <c r="Q85" s="10">
        <v>757</v>
      </c>
      <c r="R85" s="9">
        <f t="shared" si="18"/>
        <v>1.0874504623513872</v>
      </c>
      <c r="Z85">
        <v>240</v>
      </c>
      <c r="AA85">
        <v>261.10000000000002</v>
      </c>
      <c r="AB85">
        <v>39.700000000000003</v>
      </c>
      <c r="AC85">
        <v>522.4</v>
      </c>
      <c r="AD85">
        <f t="shared" si="19"/>
        <v>823.2</v>
      </c>
    </row>
    <row r="86" spans="2:30" x14ac:dyDescent="0.25">
      <c r="B86" s="14">
        <f t="shared" si="20"/>
        <v>184.23423423423421</v>
      </c>
      <c r="C86" s="22">
        <f t="shared" si="22"/>
        <v>951</v>
      </c>
      <c r="D86" s="14">
        <f t="shared" si="23"/>
        <v>234.23423423423424</v>
      </c>
      <c r="E86" s="22">
        <f t="shared" si="25"/>
        <v>904</v>
      </c>
      <c r="F86" s="9">
        <f t="shared" si="21"/>
        <v>1.0519911504424779</v>
      </c>
      <c r="N86" s="14">
        <v>234.23423423423421</v>
      </c>
      <c r="O86" s="28">
        <v>951</v>
      </c>
      <c r="P86" s="20">
        <v>284.23423423423424</v>
      </c>
      <c r="Q86" s="10">
        <v>904</v>
      </c>
      <c r="R86" s="9">
        <f t="shared" si="18"/>
        <v>1.0519911504424779</v>
      </c>
      <c r="Z86">
        <v>260</v>
      </c>
      <c r="AA86">
        <v>344.1</v>
      </c>
      <c r="AB86">
        <v>42.6</v>
      </c>
      <c r="AC86">
        <v>564.29999999999995</v>
      </c>
      <c r="AD86">
        <f t="shared" si="19"/>
        <v>951</v>
      </c>
    </row>
    <row r="87" spans="2:30" x14ac:dyDescent="0.25">
      <c r="Z87" s="27">
        <v>280</v>
      </c>
      <c r="AA87" s="27">
        <v>467.8</v>
      </c>
      <c r="AB87" s="27">
        <v>45.6</v>
      </c>
      <c r="AC87" s="27">
        <v>606.29999999999995</v>
      </c>
      <c r="AD87" s="27">
        <f t="shared" si="19"/>
        <v>1119.6999999999998</v>
      </c>
    </row>
    <row r="88" spans="2:30" x14ac:dyDescent="0.25">
      <c r="Z88" s="27">
        <v>300</v>
      </c>
      <c r="AA88" s="27">
        <v>670.5</v>
      </c>
      <c r="AB88" s="27">
        <v>48.5</v>
      </c>
      <c r="AC88" s="27">
        <v>648.29999999999995</v>
      </c>
      <c r="AD88" s="27">
        <f t="shared" si="19"/>
        <v>1367.3</v>
      </c>
    </row>
    <row r="98" spans="1:19" x14ac:dyDescent="0.25">
      <c r="G98" s="1" t="s">
        <v>48</v>
      </c>
      <c r="S98" t="s">
        <v>51</v>
      </c>
    </row>
    <row r="99" spans="1:19" x14ac:dyDescent="0.25">
      <c r="B99" s="23">
        <v>50</v>
      </c>
      <c r="C99" t="s">
        <v>46</v>
      </c>
      <c r="N99" t="s">
        <v>52</v>
      </c>
    </row>
    <row r="100" spans="1:19" x14ac:dyDescent="0.25">
      <c r="B100" s="23">
        <v>100</v>
      </c>
      <c r="C100" t="s">
        <v>47</v>
      </c>
      <c r="N100" s="1" t="s">
        <v>53</v>
      </c>
    </row>
    <row r="101" spans="1:19" x14ac:dyDescent="0.25">
      <c r="B101" s="5" t="s">
        <v>36</v>
      </c>
      <c r="C101" s="5"/>
      <c r="D101" s="5" t="s">
        <v>37</v>
      </c>
      <c r="E101" s="5"/>
      <c r="F101" s="6" t="s">
        <v>43</v>
      </c>
      <c r="N101" s="5" t="s">
        <v>36</v>
      </c>
      <c r="O101" s="5"/>
      <c r="P101" s="5" t="s">
        <v>37</v>
      </c>
      <c r="Q101" s="5"/>
      <c r="R101" s="6" t="s">
        <v>43</v>
      </c>
    </row>
    <row r="102" spans="1:19" x14ac:dyDescent="0.25">
      <c r="B102" s="13" t="s">
        <v>34</v>
      </c>
      <c r="C102" s="6" t="s">
        <v>35</v>
      </c>
      <c r="D102" s="13" t="s">
        <v>34</v>
      </c>
      <c r="E102" s="6" t="s">
        <v>35</v>
      </c>
      <c r="F102" s="6" t="s">
        <v>27</v>
      </c>
      <c r="N102" s="13" t="s">
        <v>34</v>
      </c>
      <c r="O102" s="6" t="s">
        <v>35</v>
      </c>
      <c r="P102" s="13" t="s">
        <v>34</v>
      </c>
      <c r="Q102" s="6" t="s">
        <v>35</v>
      </c>
      <c r="R102" s="6" t="s">
        <v>27</v>
      </c>
    </row>
    <row r="103" spans="1:19" x14ac:dyDescent="0.25">
      <c r="B103" s="1" t="s">
        <v>45</v>
      </c>
      <c r="N103" t="s">
        <v>44</v>
      </c>
    </row>
    <row r="104" spans="1:19" x14ac:dyDescent="0.25">
      <c r="B104" s="14"/>
      <c r="C104" s="10"/>
      <c r="D104" s="14"/>
      <c r="E104" s="10"/>
      <c r="F104" s="9"/>
      <c r="N104" s="14">
        <v>18.018018018018015</v>
      </c>
      <c r="O104" s="10">
        <v>73</v>
      </c>
      <c r="P104" s="17">
        <v>68.018018018018012</v>
      </c>
      <c r="Q104" s="10">
        <v>165</v>
      </c>
      <c r="R104" s="9">
        <f>O104/Q104</f>
        <v>0.44242424242424244</v>
      </c>
    </row>
    <row r="105" spans="1:19" x14ac:dyDescent="0.25">
      <c r="B105" s="14"/>
      <c r="C105" s="10"/>
      <c r="D105" s="14"/>
      <c r="E105" s="10"/>
      <c r="F105" s="9"/>
      <c r="N105" s="14">
        <v>36.03603603603603</v>
      </c>
      <c r="O105" s="10">
        <v>124</v>
      </c>
      <c r="P105" s="18">
        <v>86.036036036036023</v>
      </c>
      <c r="Q105" s="10">
        <v>202</v>
      </c>
      <c r="R105" s="9">
        <f t="shared" ref="R105:R116" si="26">O105/Q105</f>
        <v>0.61386138613861385</v>
      </c>
    </row>
    <row r="106" spans="1:19" x14ac:dyDescent="0.25">
      <c r="A106" s="24">
        <f>B106/25.4</f>
        <v>0.15960842732496258</v>
      </c>
      <c r="B106" s="15">
        <f t="shared" ref="B106:B116" si="27">N106-B$46</f>
        <v>4.0540540540540491</v>
      </c>
      <c r="C106" s="21">
        <f>O106</f>
        <v>175</v>
      </c>
      <c r="D106" s="15">
        <f>P106-B$46</f>
        <v>54.054054054054049</v>
      </c>
      <c r="E106" s="21">
        <f>Q106</f>
        <v>241</v>
      </c>
      <c r="F106" s="12">
        <f t="shared" ref="F106:F116" si="28">C106/E106</f>
        <v>0.72614107883817425</v>
      </c>
      <c r="N106" s="15">
        <v>54.054054054054049</v>
      </c>
      <c r="O106" s="11">
        <v>175</v>
      </c>
      <c r="P106" s="19">
        <v>104.05405405405405</v>
      </c>
      <c r="Q106" s="11">
        <v>241</v>
      </c>
      <c r="R106" s="12">
        <f t="shared" si="26"/>
        <v>0.72614107883817425</v>
      </c>
    </row>
    <row r="107" spans="1:19" x14ac:dyDescent="0.25">
      <c r="A107" s="24">
        <f t="shared" ref="A107:A116" si="29">B107/25.4</f>
        <v>0.86897921543590795</v>
      </c>
      <c r="B107" s="14">
        <f t="shared" si="27"/>
        <v>22.072072072072061</v>
      </c>
      <c r="C107" s="22">
        <f t="shared" ref="C107:C116" si="30">O107</f>
        <v>227</v>
      </c>
      <c r="D107" s="14">
        <f t="shared" ref="D107:D116" si="31">P107-B$46</f>
        <v>72.072072072072061</v>
      </c>
      <c r="E107" s="22">
        <f t="shared" ref="E107:E109" si="32">Q107</f>
        <v>284</v>
      </c>
      <c r="F107" s="9">
        <f t="shared" si="28"/>
        <v>0.79929577464788737</v>
      </c>
      <c r="N107" s="14">
        <v>72.072072072072061</v>
      </c>
      <c r="O107" s="10">
        <v>227</v>
      </c>
      <c r="P107" s="18">
        <v>122.07207207207206</v>
      </c>
      <c r="Q107" s="10">
        <v>284</v>
      </c>
      <c r="R107" s="9">
        <f t="shared" si="26"/>
        <v>0.79929577464788737</v>
      </c>
    </row>
    <row r="108" spans="1:19" x14ac:dyDescent="0.25">
      <c r="A108" s="24">
        <f t="shared" si="29"/>
        <v>1.5783500035468538</v>
      </c>
      <c r="B108" s="14">
        <f t="shared" si="27"/>
        <v>40.090090090090087</v>
      </c>
      <c r="C108" s="22">
        <f t="shared" si="30"/>
        <v>280</v>
      </c>
      <c r="D108" s="14">
        <f t="shared" si="31"/>
        <v>90.090090090090087</v>
      </c>
      <c r="E108" s="22">
        <f t="shared" si="32"/>
        <v>330</v>
      </c>
      <c r="F108" s="9">
        <f t="shared" si="28"/>
        <v>0.84848484848484851</v>
      </c>
      <c r="N108" s="14">
        <v>90.090090090090087</v>
      </c>
      <c r="O108" s="10">
        <v>280</v>
      </c>
      <c r="P108" s="18">
        <v>140.09009009009009</v>
      </c>
      <c r="Q108" s="10">
        <v>330</v>
      </c>
      <c r="R108" s="9">
        <f t="shared" si="26"/>
        <v>0.84848484848484851</v>
      </c>
    </row>
    <row r="109" spans="1:19" x14ac:dyDescent="0.25">
      <c r="A109" s="24">
        <f t="shared" si="29"/>
        <v>2.2877207916577991</v>
      </c>
      <c r="B109" s="14">
        <f t="shared" si="27"/>
        <v>58.108108108108098</v>
      </c>
      <c r="C109" s="22">
        <f t="shared" si="30"/>
        <v>333</v>
      </c>
      <c r="D109" s="14">
        <f t="shared" si="31"/>
        <v>108.1081081081081</v>
      </c>
      <c r="E109" s="22">
        <f t="shared" si="32"/>
        <v>381</v>
      </c>
      <c r="F109" s="9">
        <f t="shared" si="28"/>
        <v>0.87401574803149606</v>
      </c>
      <c r="N109" s="14">
        <v>108.1081081081081</v>
      </c>
      <c r="O109" s="10">
        <v>333</v>
      </c>
      <c r="P109" s="18">
        <v>158.1081081081081</v>
      </c>
      <c r="Q109" s="10">
        <v>381</v>
      </c>
      <c r="R109" s="9">
        <f t="shared" si="26"/>
        <v>0.87401574803149606</v>
      </c>
    </row>
    <row r="110" spans="1:19" x14ac:dyDescent="0.25">
      <c r="A110" s="24">
        <f t="shared" si="29"/>
        <v>2.9970915797687447</v>
      </c>
      <c r="B110" s="15">
        <f t="shared" si="27"/>
        <v>76.12612612612611</v>
      </c>
      <c r="C110" s="21">
        <f t="shared" si="30"/>
        <v>388</v>
      </c>
      <c r="D110" s="15">
        <f t="shared" si="31"/>
        <v>126.12612612612611</v>
      </c>
      <c r="E110" s="21">
        <f>Q110</f>
        <v>439</v>
      </c>
      <c r="F110" s="12">
        <f t="shared" si="28"/>
        <v>0.88382687927107062</v>
      </c>
      <c r="N110" s="15">
        <v>126.12612612612611</v>
      </c>
      <c r="O110" s="11">
        <v>388</v>
      </c>
      <c r="P110" s="19">
        <v>176.12612612612611</v>
      </c>
      <c r="Q110" s="11">
        <v>439</v>
      </c>
      <c r="R110" s="12">
        <f t="shared" si="26"/>
        <v>0.88382687927107062</v>
      </c>
    </row>
    <row r="111" spans="1:19" x14ac:dyDescent="0.25">
      <c r="A111" s="24">
        <f t="shared" si="29"/>
        <v>3.70646236787969</v>
      </c>
      <c r="B111" s="14">
        <f t="shared" si="27"/>
        <v>94.144144144144121</v>
      </c>
      <c r="C111" s="22">
        <f t="shared" si="30"/>
        <v>445</v>
      </c>
      <c r="D111" s="14">
        <f t="shared" si="31"/>
        <v>144.14414414414412</v>
      </c>
      <c r="E111" s="22">
        <f t="shared" ref="E111:E116" si="33">Q111</f>
        <v>504</v>
      </c>
      <c r="F111" s="9">
        <f t="shared" si="28"/>
        <v>0.88293650793650791</v>
      </c>
      <c r="N111" s="14">
        <v>144.14414414414412</v>
      </c>
      <c r="O111" s="10">
        <v>445</v>
      </c>
      <c r="P111" s="18">
        <v>194.14414414414412</v>
      </c>
      <c r="Q111" s="10">
        <v>504</v>
      </c>
      <c r="R111" s="9">
        <f t="shared" si="26"/>
        <v>0.88293650793650791</v>
      </c>
    </row>
    <row r="112" spans="1:19" x14ac:dyDescent="0.25">
      <c r="A112" s="24">
        <f t="shared" si="29"/>
        <v>4.4158331559906365</v>
      </c>
      <c r="B112" s="14">
        <f t="shared" si="27"/>
        <v>112.16216216216216</v>
      </c>
      <c r="C112" s="22">
        <f t="shared" si="30"/>
        <v>503</v>
      </c>
      <c r="D112" s="14">
        <f t="shared" si="31"/>
        <v>162.16216216216216</v>
      </c>
      <c r="E112" s="22">
        <f t="shared" si="33"/>
        <v>578</v>
      </c>
      <c r="F112" s="9">
        <f t="shared" si="28"/>
        <v>0.87024221453287198</v>
      </c>
      <c r="N112" s="14">
        <v>162.16216216216216</v>
      </c>
      <c r="O112" s="10">
        <v>503</v>
      </c>
      <c r="P112" s="18">
        <v>212.16216216216216</v>
      </c>
      <c r="Q112" s="10">
        <v>578</v>
      </c>
      <c r="R112" s="9">
        <f t="shared" si="26"/>
        <v>0.87024221453287198</v>
      </c>
    </row>
    <row r="113" spans="1:18" x14ac:dyDescent="0.25">
      <c r="A113" s="24">
        <f t="shared" si="29"/>
        <v>5.1252039441015818</v>
      </c>
      <c r="B113" s="14">
        <f t="shared" si="27"/>
        <v>130.18018018018017</v>
      </c>
      <c r="C113" s="22">
        <f t="shared" si="30"/>
        <v>563</v>
      </c>
      <c r="D113" s="14">
        <f t="shared" si="31"/>
        <v>180.18018018018017</v>
      </c>
      <c r="E113" s="22">
        <f t="shared" si="33"/>
        <v>665</v>
      </c>
      <c r="F113" s="9">
        <f t="shared" si="28"/>
        <v>0.84661654135338349</v>
      </c>
      <c r="N113" s="14">
        <v>180.18018018018017</v>
      </c>
      <c r="O113" s="10">
        <v>563</v>
      </c>
      <c r="P113" s="18">
        <v>230.18018018018017</v>
      </c>
      <c r="Q113" s="10">
        <v>665</v>
      </c>
      <c r="R113" s="9">
        <f t="shared" si="26"/>
        <v>0.84661654135338349</v>
      </c>
    </row>
    <row r="114" spans="1:18" x14ac:dyDescent="0.25">
      <c r="A114" s="24">
        <f t="shared" si="29"/>
        <v>5.834574732212527</v>
      </c>
      <c r="B114" s="15">
        <f t="shared" si="27"/>
        <v>148.19819819819818</v>
      </c>
      <c r="C114" s="21">
        <f t="shared" si="30"/>
        <v>627</v>
      </c>
      <c r="D114" s="15">
        <f t="shared" si="31"/>
        <v>198.19819819819818</v>
      </c>
      <c r="E114" s="21">
        <f t="shared" si="33"/>
        <v>771</v>
      </c>
      <c r="F114" s="12">
        <f t="shared" si="28"/>
        <v>0.8132295719844358</v>
      </c>
      <c r="M114">
        <f>N114/25.4</f>
        <v>7.8030786692204011</v>
      </c>
      <c r="N114" s="15">
        <v>198.19819819819818</v>
      </c>
      <c r="O114" s="11">
        <v>627</v>
      </c>
      <c r="P114" s="19">
        <v>248.19819819819818</v>
      </c>
      <c r="Q114" s="11">
        <v>771</v>
      </c>
      <c r="R114" s="12">
        <f t="shared" si="26"/>
        <v>0.8132295719844358</v>
      </c>
    </row>
    <row r="115" spans="1:18" x14ac:dyDescent="0.25">
      <c r="A115" s="24">
        <f t="shared" si="29"/>
        <v>6.5439455203234731</v>
      </c>
      <c r="B115" s="14">
        <f t="shared" si="27"/>
        <v>166.2162162162162</v>
      </c>
      <c r="C115" s="22">
        <f t="shared" si="30"/>
        <v>695</v>
      </c>
      <c r="D115" s="14">
        <f t="shared" si="31"/>
        <v>216.2162162162162</v>
      </c>
      <c r="E115" s="22">
        <f t="shared" si="33"/>
        <v>904</v>
      </c>
      <c r="F115" s="9">
        <f t="shared" si="28"/>
        <v>0.76880530973451322</v>
      </c>
      <c r="N115" s="14">
        <v>216.2162162162162</v>
      </c>
      <c r="O115" s="10">
        <v>695</v>
      </c>
      <c r="P115" s="18">
        <v>266.2162162162162</v>
      </c>
      <c r="Q115" s="10">
        <v>904</v>
      </c>
      <c r="R115" s="9">
        <f t="shared" si="26"/>
        <v>0.76880530973451322</v>
      </c>
    </row>
    <row r="116" spans="1:18" x14ac:dyDescent="0.25">
      <c r="A116" s="24">
        <f t="shared" si="29"/>
        <v>7.2533163084344183</v>
      </c>
      <c r="B116" s="14">
        <f t="shared" si="27"/>
        <v>184.23423423423421</v>
      </c>
      <c r="C116" s="22">
        <f t="shared" si="30"/>
        <v>770</v>
      </c>
      <c r="D116" s="14">
        <f t="shared" si="31"/>
        <v>234.23423423423424</v>
      </c>
      <c r="E116" s="22">
        <f t="shared" si="33"/>
        <v>1080</v>
      </c>
      <c r="F116" s="9">
        <f t="shared" si="28"/>
        <v>0.71296296296296291</v>
      </c>
      <c r="N116" s="14">
        <v>234.23423423423421</v>
      </c>
      <c r="O116" s="10">
        <v>770</v>
      </c>
      <c r="P116" s="20">
        <v>284.23423423423424</v>
      </c>
      <c r="Q116" s="10">
        <v>1080</v>
      </c>
      <c r="R116" s="9">
        <f t="shared" si="26"/>
        <v>0.71296296296296291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4B90-C272-4FC3-94A0-AC01987BB2A6}">
  <sheetPr transitionEvaluation="1" transitionEntry="1"/>
  <dimension ref="A1:L26"/>
  <sheetViews>
    <sheetView showGridLines="0" workbookViewId="0">
      <selection activeCell="R4" sqref="R4"/>
    </sheetView>
  </sheetViews>
  <sheetFormatPr defaultRowHeight="15" x14ac:dyDescent="0.25"/>
  <sheetData>
    <row r="1" spans="1:12" x14ac:dyDescent="0.25">
      <c r="A1" s="1" t="s">
        <v>60</v>
      </c>
    </row>
    <row r="3" spans="1:12" ht="15" customHeight="1" x14ac:dyDescent="0.25">
      <c r="C3" s="248" t="s">
        <v>61</v>
      </c>
      <c r="D3" s="249"/>
      <c r="E3" s="249"/>
      <c r="F3" s="249"/>
      <c r="G3" s="249"/>
      <c r="H3" s="249"/>
      <c r="I3" s="249"/>
      <c r="J3" s="249"/>
      <c r="K3" s="249"/>
      <c r="L3" s="250"/>
    </row>
    <row r="4" spans="1:12" ht="15" customHeight="1" x14ac:dyDescent="0.25">
      <c r="C4" s="248" t="s">
        <v>62</v>
      </c>
      <c r="D4" s="249"/>
      <c r="E4" s="249"/>
      <c r="F4" s="249"/>
      <c r="G4" s="249"/>
      <c r="H4" s="249"/>
      <c r="I4" s="249"/>
      <c r="J4" s="249"/>
      <c r="K4" s="249"/>
      <c r="L4" s="250"/>
    </row>
    <row r="5" spans="1:12" ht="15" customHeight="1" x14ac:dyDescent="0.25">
      <c r="C5" s="30">
        <v>4123</v>
      </c>
      <c r="D5" s="31"/>
      <c r="E5" s="31"/>
      <c r="F5" s="31"/>
      <c r="G5" s="30" t="s">
        <v>63</v>
      </c>
      <c r="H5" s="30" t="s">
        <v>36</v>
      </c>
      <c r="I5" s="30"/>
      <c r="J5" s="251" t="s">
        <v>64</v>
      </c>
      <c r="K5" s="252"/>
      <c r="L5" s="253"/>
    </row>
    <row r="6" spans="1:12" x14ac:dyDescent="0.25">
      <c r="C6" s="31"/>
      <c r="D6" s="31"/>
      <c r="E6" s="31"/>
      <c r="F6" s="32" t="s">
        <v>65</v>
      </c>
      <c r="G6" s="31"/>
      <c r="H6" s="31"/>
      <c r="I6" s="31"/>
      <c r="J6" s="31"/>
      <c r="K6" s="31"/>
      <c r="L6" s="30"/>
    </row>
    <row r="7" spans="1:12" x14ac:dyDescent="0.25">
      <c r="C7" s="31"/>
      <c r="D7" s="31"/>
      <c r="E7" s="31"/>
      <c r="F7" s="33" t="s">
        <v>66</v>
      </c>
      <c r="G7" s="31"/>
      <c r="H7" s="31"/>
      <c r="I7" s="31"/>
      <c r="J7" s="31"/>
      <c r="K7" s="31"/>
      <c r="L7" s="30"/>
    </row>
    <row r="8" spans="1:12" x14ac:dyDescent="0.25">
      <c r="C8" s="31"/>
      <c r="D8" s="31"/>
      <c r="E8" s="31"/>
      <c r="F8" s="33" t="s">
        <v>67</v>
      </c>
      <c r="G8" s="31"/>
      <c r="H8" s="31"/>
      <c r="I8" s="31"/>
      <c r="J8" s="31"/>
      <c r="K8" s="31"/>
      <c r="L8" s="32" t="s">
        <v>65</v>
      </c>
    </row>
    <row r="9" spans="1:12" x14ac:dyDescent="0.25">
      <c r="C9" s="34"/>
      <c r="D9" s="34"/>
      <c r="E9" s="34"/>
      <c r="F9" s="42" t="s">
        <v>73</v>
      </c>
      <c r="G9" s="34"/>
      <c r="H9" s="34"/>
      <c r="I9" s="34"/>
      <c r="J9" s="34"/>
      <c r="K9" s="34"/>
      <c r="L9" s="42" t="s">
        <v>73</v>
      </c>
    </row>
    <row r="10" spans="1:12" ht="30" x14ac:dyDescent="0.25">
      <c r="C10" s="35"/>
      <c r="D10" s="36" t="s">
        <v>69</v>
      </c>
      <c r="E10" s="36" t="s">
        <v>71</v>
      </c>
      <c r="F10" s="35" t="s">
        <v>71</v>
      </c>
      <c r="G10" s="36" t="s">
        <v>75</v>
      </c>
      <c r="H10" s="36" t="s">
        <v>76</v>
      </c>
      <c r="I10" s="36" t="s">
        <v>77</v>
      </c>
      <c r="J10" s="36" t="s">
        <v>78</v>
      </c>
      <c r="K10" s="36" t="s">
        <v>79</v>
      </c>
      <c r="L10" s="36" t="s">
        <v>79</v>
      </c>
    </row>
    <row r="11" spans="1:12" x14ac:dyDescent="0.25">
      <c r="C11" s="36" t="s">
        <v>68</v>
      </c>
      <c r="D11" s="38" t="s">
        <v>70</v>
      </c>
      <c r="E11" s="41" t="s">
        <v>72</v>
      </c>
      <c r="F11" s="41" t="s">
        <v>74</v>
      </c>
      <c r="G11" s="38" t="s">
        <v>70</v>
      </c>
      <c r="H11" s="38" t="s">
        <v>70</v>
      </c>
      <c r="I11" s="38" t="s">
        <v>70</v>
      </c>
      <c r="J11" s="38" t="s">
        <v>70</v>
      </c>
      <c r="K11" s="38" t="s">
        <v>70</v>
      </c>
      <c r="L11" s="38" t="s">
        <v>80</v>
      </c>
    </row>
    <row r="12" spans="1:12" x14ac:dyDescent="0.25">
      <c r="C12" s="35">
        <v>1</v>
      </c>
      <c r="D12" s="39">
        <v>14.05</v>
      </c>
      <c r="E12" s="39">
        <v>3.69</v>
      </c>
      <c r="F12" s="39">
        <v>11.69</v>
      </c>
      <c r="G12" s="39">
        <v>0.23</v>
      </c>
      <c r="H12" s="39">
        <v>1.91</v>
      </c>
      <c r="I12" s="39">
        <v>10.36</v>
      </c>
      <c r="J12" s="39">
        <v>1.55</v>
      </c>
      <c r="K12" s="39">
        <v>4.9000000000000004</v>
      </c>
      <c r="L12" s="39">
        <v>12.9</v>
      </c>
    </row>
    <row r="13" spans="1:12" x14ac:dyDescent="0.25">
      <c r="C13" s="35">
        <v>2</v>
      </c>
      <c r="D13" s="39">
        <v>15.79</v>
      </c>
      <c r="E13" s="39">
        <v>5.42</v>
      </c>
      <c r="F13" s="39">
        <v>13.42</v>
      </c>
      <c r="G13" s="39">
        <v>0.6</v>
      </c>
      <c r="H13" s="39">
        <v>3.57</v>
      </c>
      <c r="I13" s="39">
        <v>10.37</v>
      </c>
      <c r="J13" s="39">
        <v>1.25</v>
      </c>
      <c r="K13" s="39">
        <v>8.3000000000000007</v>
      </c>
      <c r="L13" s="39">
        <v>16.3</v>
      </c>
    </row>
    <row r="14" spans="1:12" x14ac:dyDescent="0.25">
      <c r="C14" s="35">
        <v>3</v>
      </c>
      <c r="D14" s="39">
        <v>17.25</v>
      </c>
      <c r="E14" s="39">
        <v>6.9</v>
      </c>
      <c r="F14" s="43">
        <v>14.9</v>
      </c>
      <c r="G14" s="39">
        <v>0.94</v>
      </c>
      <c r="H14" s="39">
        <v>4.62</v>
      </c>
      <c r="I14" s="39">
        <v>10.35</v>
      </c>
      <c r="J14" s="39">
        <v>1.34</v>
      </c>
      <c r="K14" s="39">
        <v>11</v>
      </c>
      <c r="L14" s="43">
        <v>19</v>
      </c>
    </row>
    <row r="15" spans="1:12" x14ac:dyDescent="0.25">
      <c r="C15" s="35">
        <v>4</v>
      </c>
      <c r="D15" s="39">
        <v>18.25</v>
      </c>
      <c r="E15" s="39">
        <v>7.93</v>
      </c>
      <c r="F15" s="39">
        <v>15.93</v>
      </c>
      <c r="G15" s="39">
        <v>1.19</v>
      </c>
      <c r="H15" s="39">
        <v>5.3</v>
      </c>
      <c r="I15" s="39">
        <v>10.32</v>
      </c>
      <c r="J15" s="39">
        <v>1.44</v>
      </c>
      <c r="K15" s="39">
        <v>13.6</v>
      </c>
      <c r="L15" s="39">
        <v>21.6</v>
      </c>
    </row>
    <row r="16" spans="1:12" x14ac:dyDescent="0.25">
      <c r="C16" s="35">
        <v>5</v>
      </c>
      <c r="D16" s="39">
        <v>19.350000000000001</v>
      </c>
      <c r="E16" s="39">
        <v>9.06</v>
      </c>
      <c r="F16" s="39">
        <v>17.059999999999999</v>
      </c>
      <c r="G16" s="39">
        <v>1.43</v>
      </c>
      <c r="H16" s="39">
        <v>6.34</v>
      </c>
      <c r="I16" s="39">
        <v>10.29</v>
      </c>
      <c r="J16" s="39">
        <v>1.29</v>
      </c>
      <c r="K16" s="39">
        <v>15.75</v>
      </c>
      <c r="L16" s="39">
        <v>23.75</v>
      </c>
    </row>
    <row r="17" spans="3:12" x14ac:dyDescent="0.25">
      <c r="C17" s="35">
        <v>10</v>
      </c>
      <c r="D17" s="39">
        <v>23.14</v>
      </c>
      <c r="E17" s="39">
        <v>12.89</v>
      </c>
      <c r="F17" s="43">
        <v>20.89</v>
      </c>
      <c r="G17" s="39">
        <v>2.02</v>
      </c>
      <c r="H17" s="39">
        <v>9.42</v>
      </c>
      <c r="I17" s="39">
        <v>10.25</v>
      </c>
      <c r="J17" s="39">
        <v>1.45</v>
      </c>
      <c r="K17" s="39">
        <v>25.7</v>
      </c>
      <c r="L17" s="43">
        <v>33.700000000000003</v>
      </c>
    </row>
    <row r="18" spans="3:12" x14ac:dyDescent="0.25">
      <c r="C18" s="35">
        <v>20</v>
      </c>
      <c r="D18" s="39">
        <v>30.65</v>
      </c>
      <c r="E18" s="39">
        <v>20.48</v>
      </c>
      <c r="F18" s="39">
        <v>28.48</v>
      </c>
      <c r="G18" s="39">
        <v>2.89</v>
      </c>
      <c r="H18" s="39">
        <v>16.079999999999998</v>
      </c>
      <c r="I18" s="39">
        <v>10.17</v>
      </c>
      <c r="J18" s="39">
        <v>1.51</v>
      </c>
      <c r="K18" s="39">
        <v>44.1</v>
      </c>
      <c r="L18" s="39">
        <v>52.1</v>
      </c>
    </row>
    <row r="19" spans="3:12" x14ac:dyDescent="0.25">
      <c r="C19" s="35">
        <v>30</v>
      </c>
      <c r="D19" s="39">
        <v>37.46</v>
      </c>
      <c r="E19" s="39">
        <v>27.27</v>
      </c>
      <c r="F19" s="39">
        <v>35.270000000000003</v>
      </c>
      <c r="G19" s="39">
        <v>3.56</v>
      </c>
      <c r="H19" s="39">
        <v>22.24</v>
      </c>
      <c r="I19" s="39">
        <v>10.19</v>
      </c>
      <c r="J19" s="39">
        <v>1.47</v>
      </c>
      <c r="K19" s="39">
        <v>61.2</v>
      </c>
      <c r="L19" s="39">
        <v>69.2</v>
      </c>
    </row>
    <row r="20" spans="3:12" x14ac:dyDescent="0.25">
      <c r="C20" s="35">
        <v>40</v>
      </c>
      <c r="D20" s="39">
        <v>44.25</v>
      </c>
      <c r="E20" s="39">
        <v>34.04</v>
      </c>
      <c r="F20" s="39">
        <v>42.04</v>
      </c>
      <c r="G20" s="39">
        <v>4.25</v>
      </c>
      <c r="H20" s="39">
        <v>28.46</v>
      </c>
      <c r="I20" s="39">
        <v>10.210000000000001</v>
      </c>
      <c r="J20" s="39">
        <v>1.33</v>
      </c>
      <c r="K20" s="39">
        <v>77.7</v>
      </c>
      <c r="L20" s="39">
        <v>85.7</v>
      </c>
    </row>
    <row r="21" spans="3:12" x14ac:dyDescent="0.25">
      <c r="C21" s="35">
        <v>50</v>
      </c>
      <c r="D21" s="39">
        <v>51</v>
      </c>
      <c r="E21" s="39">
        <v>40.76</v>
      </c>
      <c r="F21" s="39">
        <v>48.76</v>
      </c>
      <c r="G21" s="39">
        <v>4.87</v>
      </c>
      <c r="H21" s="39">
        <v>34.74</v>
      </c>
      <c r="I21" s="39">
        <v>10.24</v>
      </c>
      <c r="J21" s="39">
        <v>1.1499999999999999</v>
      </c>
      <c r="K21" s="39">
        <v>93.9</v>
      </c>
      <c r="L21" s="39">
        <v>101.9</v>
      </c>
    </row>
    <row r="22" spans="3:12" x14ac:dyDescent="0.25">
      <c r="C22" s="35">
        <v>60</v>
      </c>
      <c r="D22" s="39">
        <v>57.8</v>
      </c>
      <c r="E22" s="39">
        <v>47.43</v>
      </c>
      <c r="F22" s="39">
        <v>55.43</v>
      </c>
      <c r="G22" s="39">
        <v>5.42</v>
      </c>
      <c r="H22" s="39">
        <v>40.9</v>
      </c>
      <c r="I22" s="39">
        <v>10.37</v>
      </c>
      <c r="J22" s="39">
        <v>1.1100000000000001</v>
      </c>
      <c r="K22" s="39">
        <v>110.7</v>
      </c>
      <c r="L22" s="39">
        <v>118.7</v>
      </c>
    </row>
    <row r="23" spans="3:12" x14ac:dyDescent="0.25">
      <c r="C23" s="35">
        <v>70</v>
      </c>
      <c r="D23" s="39">
        <v>64.260000000000005</v>
      </c>
      <c r="E23" s="39">
        <v>53.72</v>
      </c>
      <c r="F23" s="43">
        <v>61.72</v>
      </c>
      <c r="G23" s="39">
        <v>5.99</v>
      </c>
      <c r="H23" s="39">
        <v>46.63</v>
      </c>
      <c r="I23" s="39">
        <v>10.54</v>
      </c>
      <c r="J23" s="39">
        <v>1.1000000000000001</v>
      </c>
      <c r="K23" s="39">
        <v>126.7</v>
      </c>
      <c r="L23" s="43">
        <v>134.69999999999999</v>
      </c>
    </row>
    <row r="24" spans="3:12" x14ac:dyDescent="0.25">
      <c r="C24" s="35">
        <v>80</v>
      </c>
      <c r="D24" s="39">
        <v>71</v>
      </c>
      <c r="E24" s="39">
        <v>60.29</v>
      </c>
      <c r="F24" s="39">
        <v>68.290000000000006</v>
      </c>
      <c r="G24" s="39">
        <v>6.53</v>
      </c>
      <c r="H24" s="39">
        <v>52.61</v>
      </c>
      <c r="I24" s="39">
        <v>10.71</v>
      </c>
      <c r="J24" s="39">
        <v>1.1499999999999999</v>
      </c>
      <c r="K24" s="45"/>
      <c r="L24" s="45"/>
    </row>
    <row r="25" spans="3:12" x14ac:dyDescent="0.25">
      <c r="C25" s="35">
        <v>90</v>
      </c>
      <c r="D25" s="39">
        <v>77.349999999999994</v>
      </c>
      <c r="E25" s="39">
        <v>66.41</v>
      </c>
      <c r="F25" s="39">
        <v>74.41</v>
      </c>
      <c r="G25" s="39">
        <v>7.07</v>
      </c>
      <c r="H25" s="39">
        <v>58.09</v>
      </c>
      <c r="I25" s="39">
        <v>10.94</v>
      </c>
      <c r="J25" s="39">
        <v>1.25</v>
      </c>
      <c r="K25" s="45"/>
      <c r="L25" s="45"/>
    </row>
    <row r="26" spans="3:12" x14ac:dyDescent="0.25">
      <c r="C26" s="37">
        <v>100</v>
      </c>
      <c r="D26" s="40">
        <v>84.65</v>
      </c>
      <c r="E26" s="40">
        <v>73.42</v>
      </c>
      <c r="F26" s="44">
        <v>81.42</v>
      </c>
      <c r="G26" s="40">
        <v>7.72</v>
      </c>
      <c r="H26" s="40">
        <v>64.56</v>
      </c>
      <c r="I26" s="40">
        <v>11.23</v>
      </c>
      <c r="J26" s="40">
        <v>1.1399999999999999</v>
      </c>
      <c r="K26" s="46"/>
      <c r="L26" s="46"/>
    </row>
  </sheetData>
  <mergeCells count="3">
    <mergeCell ref="C3:L3"/>
    <mergeCell ref="C4:L4"/>
    <mergeCell ref="J5:L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45EE-183D-4B15-B1C2-C9A4997A0B81}">
  <sheetPr transitionEvaluation="1" transitionEntry="1"/>
  <dimension ref="C3:V26"/>
  <sheetViews>
    <sheetView showGridLines="0" workbookViewId="0"/>
  </sheetViews>
  <sheetFormatPr defaultRowHeight="15" x14ac:dyDescent="0.25"/>
  <cols>
    <col min="10" max="13" width="11.7109375" customWidth="1"/>
    <col min="14" max="14" width="14.85546875" customWidth="1"/>
    <col min="15" max="16" width="11.7109375" customWidth="1"/>
  </cols>
  <sheetData>
    <row r="3" spans="3:22" ht="15" customHeight="1" x14ac:dyDescent="0.25">
      <c r="C3" s="248" t="s">
        <v>81</v>
      </c>
      <c r="D3" s="249"/>
      <c r="E3" s="249"/>
      <c r="F3" s="249"/>
      <c r="G3" s="249"/>
      <c r="H3" s="249"/>
      <c r="I3" s="249"/>
      <c r="J3" s="249"/>
      <c r="K3" s="249"/>
      <c r="L3" s="250"/>
    </row>
    <row r="4" spans="3:22" ht="15" customHeight="1" x14ac:dyDescent="0.25">
      <c r="C4" s="248" t="s">
        <v>62</v>
      </c>
      <c r="D4" s="249"/>
      <c r="E4" s="249"/>
      <c r="F4" s="249"/>
      <c r="G4" s="249"/>
      <c r="H4" s="249"/>
      <c r="I4" s="249"/>
      <c r="J4" s="249"/>
      <c r="K4" s="249"/>
      <c r="L4" s="250"/>
    </row>
    <row r="5" spans="3:22" ht="15" customHeight="1" x14ac:dyDescent="0.25">
      <c r="C5" s="30">
        <v>3531</v>
      </c>
      <c r="D5" s="31"/>
      <c r="E5" s="31"/>
      <c r="F5" s="31"/>
      <c r="G5" s="30" t="s">
        <v>63</v>
      </c>
      <c r="H5" s="30" t="s">
        <v>36</v>
      </c>
      <c r="I5" s="30"/>
      <c r="J5" s="251" t="s">
        <v>82</v>
      </c>
      <c r="K5" s="252"/>
      <c r="L5" s="253"/>
    </row>
    <row r="6" spans="3:22" x14ac:dyDescent="0.25">
      <c r="C6" s="31"/>
      <c r="D6" s="31"/>
      <c r="E6" s="31"/>
      <c r="F6" s="32" t="s">
        <v>65</v>
      </c>
      <c r="G6" s="31"/>
      <c r="H6" s="31"/>
      <c r="I6" s="31"/>
      <c r="J6" s="31"/>
      <c r="K6" s="31"/>
      <c r="L6" s="30"/>
    </row>
    <row r="7" spans="3:22" x14ac:dyDescent="0.25">
      <c r="C7" s="31"/>
      <c r="D7" s="31"/>
      <c r="E7" s="31"/>
      <c r="F7" s="33" t="s">
        <v>66</v>
      </c>
      <c r="G7" s="31"/>
      <c r="H7" s="31"/>
      <c r="I7" s="31"/>
      <c r="J7" s="31"/>
      <c r="K7" s="31"/>
      <c r="L7" s="30"/>
    </row>
    <row r="8" spans="3:22" x14ac:dyDescent="0.25">
      <c r="C8" s="31"/>
      <c r="D8" s="31"/>
      <c r="E8" s="31"/>
      <c r="F8" s="33" t="s">
        <v>67</v>
      </c>
      <c r="G8" s="31"/>
      <c r="H8" s="31"/>
      <c r="I8" s="31"/>
      <c r="J8" s="31"/>
      <c r="K8" s="31"/>
      <c r="L8" s="32" t="s">
        <v>65</v>
      </c>
    </row>
    <row r="9" spans="3:22" x14ac:dyDescent="0.25">
      <c r="C9" s="34"/>
      <c r="D9" s="34"/>
      <c r="E9" s="34"/>
      <c r="F9" s="42" t="s">
        <v>73</v>
      </c>
      <c r="G9" s="34"/>
      <c r="H9" s="34"/>
      <c r="I9" s="34"/>
      <c r="J9" s="34"/>
      <c r="K9" s="34"/>
      <c r="L9" s="42" t="s">
        <v>73</v>
      </c>
    </row>
    <row r="10" spans="3:22" ht="30" x14ac:dyDescent="0.25">
      <c r="C10" s="35"/>
      <c r="D10" s="36" t="s">
        <v>69</v>
      </c>
      <c r="E10" s="36" t="s">
        <v>71</v>
      </c>
      <c r="F10" s="35" t="s">
        <v>71</v>
      </c>
      <c r="G10" s="36" t="s">
        <v>75</v>
      </c>
      <c r="H10" s="36" t="s">
        <v>76</v>
      </c>
      <c r="I10" s="36" t="s">
        <v>77</v>
      </c>
      <c r="J10" s="36" t="s">
        <v>78</v>
      </c>
      <c r="K10" s="36" t="s">
        <v>79</v>
      </c>
      <c r="L10" s="36" t="s">
        <v>79</v>
      </c>
    </row>
    <row r="11" spans="3:22" x14ac:dyDescent="0.25">
      <c r="C11" s="36" t="s">
        <v>68</v>
      </c>
      <c r="D11" s="38" t="s">
        <v>70</v>
      </c>
      <c r="E11" s="41" t="s">
        <v>72</v>
      </c>
      <c r="F11" s="41" t="s">
        <v>74</v>
      </c>
      <c r="G11" s="38" t="s">
        <v>70</v>
      </c>
      <c r="H11" s="38" t="s">
        <v>70</v>
      </c>
      <c r="I11" s="38" t="s">
        <v>70</v>
      </c>
      <c r="J11" s="38" t="s">
        <v>70</v>
      </c>
      <c r="K11" s="38" t="s">
        <v>70</v>
      </c>
      <c r="L11" s="38" t="s">
        <v>80</v>
      </c>
    </row>
    <row r="12" spans="3:22" x14ac:dyDescent="0.25">
      <c r="C12" s="35">
        <v>1</v>
      </c>
      <c r="D12" s="39">
        <v>13.59</v>
      </c>
      <c r="E12" s="39">
        <v>2.29</v>
      </c>
      <c r="F12" s="39">
        <v>10.29</v>
      </c>
      <c r="G12" s="39">
        <v>0.51</v>
      </c>
      <c r="H12" s="39">
        <v>0.15</v>
      </c>
      <c r="I12" s="39">
        <v>11.3</v>
      </c>
      <c r="J12" s="39">
        <v>1.63</v>
      </c>
      <c r="K12" s="39">
        <v>2.4</v>
      </c>
      <c r="L12" s="39">
        <v>10.4</v>
      </c>
    </row>
    <row r="13" spans="3:22" x14ac:dyDescent="0.25">
      <c r="C13" s="35">
        <v>2</v>
      </c>
      <c r="D13" s="39">
        <v>14.49</v>
      </c>
      <c r="E13" s="39">
        <v>3.25</v>
      </c>
      <c r="F13" s="39">
        <v>11.25</v>
      </c>
      <c r="G13" s="39">
        <v>1.33</v>
      </c>
      <c r="H13" s="39">
        <v>0.15</v>
      </c>
      <c r="I13" s="39">
        <v>11.24</v>
      </c>
      <c r="J13" s="39">
        <v>1.77</v>
      </c>
      <c r="K13" s="39">
        <v>3.5</v>
      </c>
      <c r="L13" s="39">
        <v>11.5</v>
      </c>
    </row>
    <row r="14" spans="3:22" x14ac:dyDescent="0.25">
      <c r="C14" s="35">
        <v>3</v>
      </c>
      <c r="D14" s="39">
        <v>15.6</v>
      </c>
      <c r="E14" s="39">
        <v>4.38</v>
      </c>
      <c r="F14" s="43">
        <v>12.38</v>
      </c>
      <c r="G14" s="39">
        <v>2.4</v>
      </c>
      <c r="H14" s="39">
        <v>0.31</v>
      </c>
      <c r="I14" s="39">
        <v>11.22</v>
      </c>
      <c r="J14" s="39">
        <v>1.67</v>
      </c>
      <c r="K14" s="39">
        <v>5</v>
      </c>
      <c r="L14" s="43">
        <v>13</v>
      </c>
      <c r="V14">
        <v>108</v>
      </c>
    </row>
    <row r="15" spans="3:22" x14ac:dyDescent="0.25">
      <c r="C15" s="35">
        <v>4</v>
      </c>
      <c r="D15" s="39">
        <v>16.8</v>
      </c>
      <c r="E15" s="39">
        <v>5.63</v>
      </c>
      <c r="F15" s="39">
        <v>13.63</v>
      </c>
      <c r="G15" s="39">
        <v>3.54</v>
      </c>
      <c r="H15" s="39">
        <v>0.15</v>
      </c>
      <c r="I15" s="39">
        <v>11.17</v>
      </c>
      <c r="J15" s="39">
        <v>1.94</v>
      </c>
      <c r="K15" s="39">
        <v>6.6</v>
      </c>
      <c r="L15" s="39">
        <v>14.6</v>
      </c>
      <c r="V15">
        <v>-55</v>
      </c>
    </row>
    <row r="16" spans="3:22" x14ac:dyDescent="0.25">
      <c r="C16" s="35">
        <v>5</v>
      </c>
      <c r="D16" s="39">
        <v>17.5</v>
      </c>
      <c r="E16" s="39">
        <v>6.37</v>
      </c>
      <c r="F16" s="39">
        <v>14.37</v>
      </c>
      <c r="G16" s="39">
        <v>4.32</v>
      </c>
      <c r="H16" s="39">
        <v>0.15</v>
      </c>
      <c r="I16" s="39">
        <v>11.13</v>
      </c>
      <c r="J16" s="39">
        <v>1.9</v>
      </c>
      <c r="K16" s="39">
        <v>8.6</v>
      </c>
      <c r="L16" s="39">
        <v>16.600000000000001</v>
      </c>
      <c r="V16">
        <f>SUM(V14:V15)</f>
        <v>53</v>
      </c>
    </row>
    <row r="17" spans="3:18" x14ac:dyDescent="0.25">
      <c r="C17" s="35">
        <v>10</v>
      </c>
      <c r="D17" s="39">
        <v>20.100000000000001</v>
      </c>
      <c r="E17" s="39">
        <v>8.99</v>
      </c>
      <c r="F17" s="43">
        <v>16.989999999999998</v>
      </c>
      <c r="G17" s="39">
        <v>6.24</v>
      </c>
      <c r="H17" s="39">
        <v>0.87</v>
      </c>
      <c r="I17" s="39">
        <v>11.11</v>
      </c>
      <c r="J17" s="39">
        <v>1.88</v>
      </c>
      <c r="K17" s="39">
        <v>19.7</v>
      </c>
      <c r="L17" s="43">
        <v>27.7</v>
      </c>
    </row>
    <row r="18" spans="3:18" x14ac:dyDescent="0.25">
      <c r="C18" s="35">
        <v>20</v>
      </c>
      <c r="D18" s="39">
        <v>23.99</v>
      </c>
      <c r="E18" s="39">
        <v>12.96</v>
      </c>
      <c r="F18" s="39">
        <v>20.96</v>
      </c>
      <c r="G18" s="39">
        <v>8.33</v>
      </c>
      <c r="H18" s="39">
        <v>2.86</v>
      </c>
      <c r="I18" s="39">
        <v>11.03</v>
      </c>
      <c r="J18" s="39">
        <v>1.77</v>
      </c>
      <c r="K18" s="39">
        <v>40.799999999999997</v>
      </c>
      <c r="L18" s="39">
        <v>48.8</v>
      </c>
    </row>
    <row r="19" spans="3:18" x14ac:dyDescent="0.25">
      <c r="C19" s="35">
        <v>30</v>
      </c>
      <c r="D19" s="39">
        <v>28</v>
      </c>
      <c r="E19" s="39">
        <v>16.91</v>
      </c>
      <c r="F19" s="39">
        <v>24.91</v>
      </c>
      <c r="G19" s="39">
        <v>9.8000000000000007</v>
      </c>
      <c r="H19" s="39">
        <v>5.1100000000000003</v>
      </c>
      <c r="I19" s="39">
        <v>11.09</v>
      </c>
      <c r="J19" s="39">
        <v>2</v>
      </c>
      <c r="K19" s="39">
        <v>62.8</v>
      </c>
      <c r="L19" s="39">
        <v>70.8</v>
      </c>
    </row>
    <row r="20" spans="3:18" x14ac:dyDescent="0.25">
      <c r="C20" s="35">
        <v>40</v>
      </c>
      <c r="D20" s="39">
        <v>32.200000000000003</v>
      </c>
      <c r="E20" s="39">
        <v>21.13</v>
      </c>
      <c r="F20" s="39">
        <v>29.13</v>
      </c>
      <c r="G20" s="39">
        <v>11.28</v>
      </c>
      <c r="H20" s="39">
        <v>8.1199999999999992</v>
      </c>
      <c r="I20" s="39">
        <v>11.07</v>
      </c>
      <c r="J20" s="39">
        <v>1.73</v>
      </c>
      <c r="K20" s="39">
        <v>85.6</v>
      </c>
      <c r="L20" s="39">
        <v>93.6</v>
      </c>
    </row>
    <row r="21" spans="3:18" x14ac:dyDescent="0.25">
      <c r="C21" s="35">
        <v>50</v>
      </c>
      <c r="D21" s="39">
        <v>36.799999999999997</v>
      </c>
      <c r="E21" s="39">
        <v>25.69</v>
      </c>
      <c r="F21" s="39">
        <v>33.69</v>
      </c>
      <c r="G21" s="39">
        <v>12.67</v>
      </c>
      <c r="H21" s="39">
        <v>11.34</v>
      </c>
      <c r="I21" s="39">
        <v>11.11</v>
      </c>
      <c r="J21" s="39">
        <v>1.68</v>
      </c>
      <c r="K21" s="39">
        <v>109.8</v>
      </c>
      <c r="L21" s="39">
        <v>117.8</v>
      </c>
    </row>
    <row r="22" spans="3:18" x14ac:dyDescent="0.25">
      <c r="C22" s="35">
        <v>60</v>
      </c>
      <c r="D22" s="39">
        <v>41.59</v>
      </c>
      <c r="E22" s="39">
        <v>30.37</v>
      </c>
      <c r="F22" s="39">
        <v>38.369999999999997</v>
      </c>
      <c r="G22" s="39">
        <v>13.77</v>
      </c>
      <c r="H22" s="39">
        <v>14.61</v>
      </c>
      <c r="I22" s="39">
        <v>11.22</v>
      </c>
      <c r="J22" s="39">
        <v>1.99</v>
      </c>
      <c r="K22" s="39">
        <v>133.9</v>
      </c>
      <c r="L22" s="39">
        <v>141.9</v>
      </c>
    </row>
    <row r="23" spans="3:18" x14ac:dyDescent="0.25">
      <c r="C23" s="35">
        <v>70</v>
      </c>
      <c r="D23" s="39">
        <v>46.5</v>
      </c>
      <c r="E23" s="39">
        <v>35.14</v>
      </c>
      <c r="F23" s="43">
        <v>43.14</v>
      </c>
      <c r="G23" s="39">
        <v>14.82</v>
      </c>
      <c r="H23" s="39">
        <v>18.34</v>
      </c>
      <c r="I23" s="39">
        <v>11.36</v>
      </c>
      <c r="J23" s="39">
        <v>1.98</v>
      </c>
      <c r="K23" s="39">
        <v>157.80000000000001</v>
      </c>
      <c r="L23" s="43">
        <v>165.8</v>
      </c>
      <c r="P23">
        <f>110/45.4</f>
        <v>2.4229074889867843</v>
      </c>
      <c r="R23">
        <f>118.9/45.1</f>
        <v>2.6363636363636362</v>
      </c>
    </row>
    <row r="24" spans="3:18" x14ac:dyDescent="0.25">
      <c r="C24" s="35">
        <v>80</v>
      </c>
      <c r="D24" s="39">
        <v>51.51</v>
      </c>
      <c r="E24" s="39">
        <v>39.94</v>
      </c>
      <c r="F24" s="39">
        <v>47.94</v>
      </c>
      <c r="G24" s="39">
        <v>15.83</v>
      </c>
      <c r="H24" s="39">
        <v>22.28</v>
      </c>
      <c r="I24" s="39">
        <v>11.57</v>
      </c>
      <c r="J24" s="39">
        <v>1.83</v>
      </c>
      <c r="K24" s="45"/>
      <c r="L24" s="45"/>
      <c r="P24">
        <f>130/53.4</f>
        <v>2.4344569288389515</v>
      </c>
      <c r="R24">
        <f>138.9/53.4</f>
        <v>2.601123595505618</v>
      </c>
    </row>
    <row r="25" spans="3:18" x14ac:dyDescent="0.25">
      <c r="C25" s="35">
        <v>90</v>
      </c>
      <c r="D25" s="39">
        <v>56.8</v>
      </c>
      <c r="E25" s="39">
        <v>45.04</v>
      </c>
      <c r="F25" s="39">
        <v>53.04</v>
      </c>
      <c r="G25" s="39">
        <v>16.739999999999998</v>
      </c>
      <c r="H25" s="39">
        <v>26.11</v>
      </c>
      <c r="I25" s="39">
        <v>11.76</v>
      </c>
      <c r="J25" s="39">
        <v>2.19</v>
      </c>
      <c r="K25" s="45"/>
      <c r="L25" s="45"/>
      <c r="P25">
        <f>150/70.9</f>
        <v>2.1156558533145273</v>
      </c>
    </row>
    <row r="26" spans="3:18" x14ac:dyDescent="0.25">
      <c r="C26" s="37">
        <v>100</v>
      </c>
      <c r="D26" s="40">
        <v>62</v>
      </c>
      <c r="E26" s="40">
        <v>49.98</v>
      </c>
      <c r="F26" s="44">
        <v>57.98</v>
      </c>
      <c r="G26" s="40">
        <v>17.649999999999999</v>
      </c>
      <c r="H26" s="40">
        <v>30.15</v>
      </c>
      <c r="I26" s="40">
        <v>12.02</v>
      </c>
      <c r="J26" s="40">
        <v>2.1800000000000002</v>
      </c>
      <c r="K26" s="46"/>
      <c r="L26" s="46"/>
    </row>
  </sheetData>
  <mergeCells count="3">
    <mergeCell ref="C3:L3"/>
    <mergeCell ref="C4:L4"/>
    <mergeCell ref="J5:L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6AF5-2D1B-400C-96C5-DCBB5FE648FA}">
  <sheetPr transitionEvaluation="1" transitionEntry="1"/>
  <dimension ref="B1:S88"/>
  <sheetViews>
    <sheetView showGridLines="0" topLeftCell="B74" zoomScale="110" zoomScaleNormal="110" workbookViewId="0">
      <selection activeCell="G89" sqref="G89"/>
    </sheetView>
  </sheetViews>
  <sheetFormatPr defaultRowHeight="15" x14ac:dyDescent="0.25"/>
  <cols>
    <col min="6" max="13" width="11.7109375" customWidth="1"/>
    <col min="14" max="14" width="16" customWidth="1"/>
    <col min="15" max="15" width="30" customWidth="1"/>
    <col min="16" max="16" width="10.140625" customWidth="1"/>
    <col min="17" max="17" width="16.42578125" customWidth="1"/>
    <col min="18" max="24" width="11.7109375" customWidth="1"/>
  </cols>
  <sheetData>
    <row r="1" spans="2:19" ht="15" customHeight="1" x14ac:dyDescent="0.25"/>
    <row r="2" spans="2:19" ht="15" customHeight="1" x14ac:dyDescent="0.25">
      <c r="G2" t="s">
        <v>102</v>
      </c>
    </row>
    <row r="3" spans="2:19" ht="15" customHeight="1" x14ac:dyDescent="0.25"/>
    <row r="4" spans="2:19" ht="15" customHeight="1" x14ac:dyDescent="0.25">
      <c r="B4" s="62" t="s">
        <v>100</v>
      </c>
      <c r="C4" s="50"/>
      <c r="D4" s="50"/>
      <c r="E4" s="51"/>
      <c r="G4" s="5" t="s">
        <v>87</v>
      </c>
      <c r="H4" s="5"/>
      <c r="I4" s="5"/>
      <c r="J4" s="5"/>
      <c r="K4" s="5"/>
      <c r="M4" s="5" t="s">
        <v>87</v>
      </c>
      <c r="N4" s="5"/>
      <c r="O4" s="5"/>
      <c r="P4" s="5"/>
      <c r="Q4" s="5"/>
    </row>
    <row r="5" spans="2:19" ht="15" customHeight="1" x14ac:dyDescent="0.25">
      <c r="B5" s="63" t="s">
        <v>101</v>
      </c>
      <c r="C5" s="4"/>
      <c r="D5" s="4"/>
      <c r="E5" s="64"/>
      <c r="G5" s="60" t="s">
        <v>94</v>
      </c>
      <c r="H5" s="5"/>
      <c r="I5" s="5"/>
      <c r="J5" s="5"/>
      <c r="K5" s="5"/>
      <c r="M5" s="60"/>
      <c r="N5" s="5"/>
      <c r="O5" s="5"/>
      <c r="P5" s="5"/>
      <c r="Q5" s="5"/>
    </row>
    <row r="6" spans="2:19" ht="15" customHeight="1" x14ac:dyDescent="0.25">
      <c r="B6" s="52"/>
      <c r="C6" s="53" t="s">
        <v>85</v>
      </c>
      <c r="D6" s="53" t="s">
        <v>86</v>
      </c>
      <c r="E6" s="65"/>
      <c r="G6" s="56" t="s">
        <v>88</v>
      </c>
      <c r="H6" s="56" t="s">
        <v>86</v>
      </c>
      <c r="I6" s="59" t="s">
        <v>97</v>
      </c>
      <c r="J6" s="56" t="s">
        <v>90</v>
      </c>
      <c r="K6" s="59" t="s">
        <v>92</v>
      </c>
      <c r="M6" s="56" t="s">
        <v>88</v>
      </c>
      <c r="N6" s="56" t="s">
        <v>86</v>
      </c>
      <c r="O6" s="59" t="s">
        <v>97</v>
      </c>
      <c r="P6" s="56" t="s">
        <v>90</v>
      </c>
      <c r="Q6" s="59" t="s">
        <v>92</v>
      </c>
    </row>
    <row r="7" spans="2:19" ht="15" customHeight="1" x14ac:dyDescent="0.25">
      <c r="B7" s="54"/>
      <c r="C7" s="66">
        <v>600</v>
      </c>
      <c r="D7" s="66">
        <v>110</v>
      </c>
      <c r="E7" s="67"/>
      <c r="G7" s="56"/>
      <c r="H7" s="57" t="s">
        <v>89</v>
      </c>
      <c r="I7" s="61" t="s">
        <v>95</v>
      </c>
      <c r="J7" s="57" t="s">
        <v>96</v>
      </c>
      <c r="K7" s="56" t="s">
        <v>91</v>
      </c>
      <c r="M7" s="56"/>
      <c r="N7" s="57" t="s">
        <v>89</v>
      </c>
      <c r="O7" s="61" t="s">
        <v>95</v>
      </c>
      <c r="P7" s="57" t="s">
        <v>96</v>
      </c>
      <c r="Q7" s="56" t="s">
        <v>91</v>
      </c>
    </row>
    <row r="8" spans="2:19" ht="15" customHeight="1" x14ac:dyDescent="0.25">
      <c r="C8" s="4"/>
      <c r="D8" s="7"/>
      <c r="E8" s="7"/>
      <c r="G8" s="49">
        <v>642</v>
      </c>
      <c r="H8" s="49">
        <v>69</v>
      </c>
      <c r="I8" s="49">
        <v>22</v>
      </c>
      <c r="J8" s="4">
        <f>H8+I8</f>
        <v>91</v>
      </c>
      <c r="K8" s="49">
        <v>0.9</v>
      </c>
      <c r="M8" s="68">
        <f>$G$8</f>
        <v>642</v>
      </c>
      <c r="N8" s="68">
        <f>$H$8</f>
        <v>69</v>
      </c>
      <c r="O8" s="68">
        <f>$I$8</f>
        <v>22</v>
      </c>
      <c r="P8" s="4">
        <f>N8+O8</f>
        <v>91</v>
      </c>
      <c r="Q8" s="68">
        <f>$K$8</f>
        <v>0.9</v>
      </c>
    </row>
    <row r="9" spans="2:19" ht="15" customHeight="1" x14ac:dyDescent="0.25">
      <c r="B9" s="1" t="s">
        <v>99</v>
      </c>
      <c r="C9" s="4"/>
      <c r="D9" s="7"/>
      <c r="E9" s="7"/>
      <c r="G9" s="6" t="s">
        <v>93</v>
      </c>
      <c r="H9" s="5"/>
      <c r="I9" s="5"/>
      <c r="J9" s="5"/>
      <c r="K9" s="6"/>
      <c r="M9" s="6" t="s">
        <v>93</v>
      </c>
      <c r="N9" s="5"/>
      <c r="O9" s="5"/>
      <c r="P9" s="5"/>
      <c r="Q9" s="6"/>
    </row>
    <row r="10" spans="2:19" ht="15" customHeight="1" x14ac:dyDescent="0.25">
      <c r="C10" s="4"/>
      <c r="D10" s="7"/>
      <c r="E10" s="7"/>
      <c r="G10" s="56" t="s">
        <v>88</v>
      </c>
      <c r="H10" s="56" t="s">
        <v>86</v>
      </c>
      <c r="I10" s="59" t="s">
        <v>97</v>
      </c>
      <c r="J10" s="59" t="s">
        <v>98</v>
      </c>
      <c r="K10" s="58"/>
      <c r="M10" s="56" t="s">
        <v>88</v>
      </c>
      <c r="N10" s="56" t="s">
        <v>86</v>
      </c>
      <c r="O10" s="59" t="s">
        <v>97</v>
      </c>
      <c r="P10" s="59" t="s">
        <v>98</v>
      </c>
      <c r="Q10" s="58"/>
    </row>
    <row r="11" spans="2:19" ht="15" customHeight="1" x14ac:dyDescent="0.25">
      <c r="B11" s="7"/>
      <c r="C11" s="4"/>
      <c r="D11" s="7"/>
      <c r="E11" s="7"/>
      <c r="G11" s="56"/>
      <c r="H11" s="57" t="s">
        <v>89</v>
      </c>
      <c r="I11" s="61" t="s">
        <v>95</v>
      </c>
      <c r="J11" s="57" t="s">
        <v>96</v>
      </c>
      <c r="K11" s="56"/>
      <c r="M11" s="56"/>
      <c r="N11" s="57" t="s">
        <v>89</v>
      </c>
      <c r="O11" s="61" t="s">
        <v>95</v>
      </c>
      <c r="P11" s="57" t="s">
        <v>96</v>
      </c>
      <c r="Q11" s="56"/>
    </row>
    <row r="12" spans="2:19" ht="15" customHeight="1" x14ac:dyDescent="0.25">
      <c r="B12" s="71" t="s">
        <v>83</v>
      </c>
      <c r="C12" s="4"/>
      <c r="D12" s="7"/>
      <c r="E12" s="7"/>
      <c r="F12" s="7"/>
      <c r="G12" s="10">
        <v>642</v>
      </c>
      <c r="H12" s="7">
        <f>IF(G12=G8,H8,H8+((G8-G12)*K8))</f>
        <v>69</v>
      </c>
      <c r="I12" s="4">
        <f>I8</f>
        <v>22</v>
      </c>
      <c r="J12" s="7">
        <f>H12+I12</f>
        <v>91</v>
      </c>
      <c r="M12" s="10">
        <v>620</v>
      </c>
      <c r="N12" s="7">
        <f>IF(M12=M8,N8,N8+((M8-M12)*Q8))</f>
        <v>88.8</v>
      </c>
      <c r="O12" s="4">
        <f>O8</f>
        <v>22</v>
      </c>
      <c r="P12" s="7">
        <f>N12+O12</f>
        <v>110.8</v>
      </c>
    </row>
    <row r="13" spans="2:19" ht="15" customHeight="1" x14ac:dyDescent="0.25">
      <c r="B13" s="4" t="s">
        <v>84</v>
      </c>
      <c r="C13" s="4"/>
      <c r="D13" s="4"/>
      <c r="E13" s="4"/>
      <c r="F13" s="4"/>
      <c r="G13" s="69" t="s">
        <v>104</v>
      </c>
      <c r="M13" s="55" t="s">
        <v>105</v>
      </c>
    </row>
    <row r="14" spans="2:19" ht="15" customHeight="1" x14ac:dyDescent="0.25"/>
    <row r="15" spans="2:19" ht="15" customHeight="1" x14ac:dyDescent="0.25">
      <c r="B15" t="s">
        <v>103</v>
      </c>
      <c r="S15">
        <v>91</v>
      </c>
    </row>
    <row r="16" spans="2:19" ht="15" customHeight="1" x14ac:dyDescent="0.25">
      <c r="G16" s="5" t="s">
        <v>87</v>
      </c>
      <c r="H16" s="5"/>
      <c r="I16" s="5"/>
      <c r="J16" s="5"/>
      <c r="K16" s="5"/>
      <c r="M16" s="5" t="s">
        <v>87</v>
      </c>
      <c r="N16" s="5"/>
      <c r="O16" s="5"/>
      <c r="P16" s="5"/>
      <c r="Q16" s="5"/>
      <c r="S16">
        <v>-69</v>
      </c>
    </row>
    <row r="17" spans="7:19" ht="15" customHeight="1" x14ac:dyDescent="0.25">
      <c r="G17" s="60"/>
      <c r="H17" s="5"/>
      <c r="I17" s="5"/>
      <c r="J17" s="5"/>
      <c r="K17" s="5"/>
      <c r="M17" s="60"/>
      <c r="N17" s="5"/>
      <c r="O17" s="5"/>
      <c r="P17" s="5"/>
      <c r="Q17" s="5"/>
      <c r="S17">
        <f>SUM(S15:S16)</f>
        <v>22</v>
      </c>
    </row>
    <row r="18" spans="7:19" ht="15" customHeight="1" x14ac:dyDescent="0.25">
      <c r="G18" s="56" t="s">
        <v>88</v>
      </c>
      <c r="H18" s="56" t="s">
        <v>86</v>
      </c>
      <c r="I18" s="59" t="s">
        <v>97</v>
      </c>
      <c r="J18" s="56" t="s">
        <v>90</v>
      </c>
      <c r="K18" s="59" t="s">
        <v>92</v>
      </c>
      <c r="M18" s="56" t="s">
        <v>88</v>
      </c>
      <c r="N18" s="56" t="s">
        <v>86</v>
      </c>
      <c r="O18" s="59" t="s">
        <v>97</v>
      </c>
      <c r="P18" s="56" t="s">
        <v>90</v>
      </c>
      <c r="Q18" s="59" t="s">
        <v>92</v>
      </c>
    </row>
    <row r="19" spans="7:19" ht="15" customHeight="1" x14ac:dyDescent="0.25">
      <c r="G19" s="56"/>
      <c r="H19" s="57" t="s">
        <v>89</v>
      </c>
      <c r="I19" s="61" t="s">
        <v>95</v>
      </c>
      <c r="J19" s="57" t="s">
        <v>96</v>
      </c>
      <c r="K19" s="56" t="s">
        <v>91</v>
      </c>
      <c r="M19" s="56"/>
      <c r="N19" s="57" t="s">
        <v>89</v>
      </c>
      <c r="O19" s="61" t="s">
        <v>95</v>
      </c>
      <c r="P19" s="57" t="s">
        <v>96</v>
      </c>
      <c r="Q19" s="56" t="s">
        <v>91</v>
      </c>
    </row>
    <row r="20" spans="7:19" ht="15" customHeight="1" x14ac:dyDescent="0.25">
      <c r="G20" s="68">
        <f>$G$8</f>
        <v>642</v>
      </c>
      <c r="H20" s="68">
        <f>$H$8</f>
        <v>69</v>
      </c>
      <c r="I20" s="68">
        <f>$I$8</f>
        <v>22</v>
      </c>
      <c r="J20" s="4">
        <f>H20+I20</f>
        <v>91</v>
      </c>
      <c r="K20" s="68">
        <f>$K$8</f>
        <v>0.9</v>
      </c>
      <c r="M20" s="68">
        <f>$G$8</f>
        <v>642</v>
      </c>
      <c r="N20" s="68">
        <f>$H$8</f>
        <v>69</v>
      </c>
      <c r="O20" s="68">
        <f>$I$8</f>
        <v>22</v>
      </c>
      <c r="P20" s="4">
        <f>N20+O20</f>
        <v>91</v>
      </c>
      <c r="Q20" s="68">
        <f>$K$8</f>
        <v>0.9</v>
      </c>
    </row>
    <row r="21" spans="7:19" ht="15" customHeight="1" x14ac:dyDescent="0.25">
      <c r="G21" s="6" t="s">
        <v>93</v>
      </c>
      <c r="H21" s="5"/>
      <c r="I21" s="5"/>
      <c r="J21" s="5"/>
      <c r="K21" s="6"/>
      <c r="M21" s="6" t="s">
        <v>93</v>
      </c>
      <c r="N21" s="5"/>
      <c r="O21" s="5"/>
      <c r="P21" s="5"/>
      <c r="Q21" s="6"/>
    </row>
    <row r="22" spans="7:19" ht="15" customHeight="1" x14ac:dyDescent="0.25">
      <c r="G22" s="56" t="s">
        <v>88</v>
      </c>
      <c r="H22" s="56" t="s">
        <v>86</v>
      </c>
      <c r="I22" s="59" t="s">
        <v>97</v>
      </c>
      <c r="J22" s="59" t="s">
        <v>98</v>
      </c>
      <c r="K22" s="58"/>
      <c r="M22" s="56" t="s">
        <v>88</v>
      </c>
      <c r="N22" s="56" t="s">
        <v>86</v>
      </c>
      <c r="O22" s="59" t="s">
        <v>97</v>
      </c>
      <c r="P22" s="59" t="s">
        <v>98</v>
      </c>
      <c r="Q22" s="58"/>
    </row>
    <row r="23" spans="7:19" ht="15" customHeight="1" x14ac:dyDescent="0.25">
      <c r="G23" s="56"/>
      <c r="H23" s="57" t="s">
        <v>89</v>
      </c>
      <c r="I23" s="61" t="s">
        <v>95</v>
      </c>
      <c r="J23" s="57" t="s">
        <v>96</v>
      </c>
      <c r="K23" s="56"/>
      <c r="M23" s="56"/>
      <c r="N23" s="57" t="s">
        <v>89</v>
      </c>
      <c r="O23" s="61" t="s">
        <v>95</v>
      </c>
      <c r="P23" s="57" t="s">
        <v>96</v>
      </c>
      <c r="Q23" s="56"/>
    </row>
    <row r="24" spans="7:19" ht="15" customHeight="1" x14ac:dyDescent="0.25">
      <c r="G24" s="10">
        <v>625</v>
      </c>
      <c r="H24" s="7">
        <f>IF(G24=G20,H20,H20+((G20-G24)*K20))</f>
        <v>84.3</v>
      </c>
      <c r="I24" s="4">
        <f>I20</f>
        <v>22</v>
      </c>
      <c r="J24" s="7">
        <f>H24+I24</f>
        <v>106.3</v>
      </c>
      <c r="M24" s="10">
        <v>600</v>
      </c>
      <c r="N24" s="7">
        <f>IF(M24=M20,N20,N20+((M20-M24)*Q20))</f>
        <v>106.80000000000001</v>
      </c>
      <c r="O24" s="4">
        <f>O20</f>
        <v>22</v>
      </c>
      <c r="P24" s="7">
        <f>N24+O24</f>
        <v>128.80000000000001</v>
      </c>
    </row>
    <row r="25" spans="7:19" ht="15" customHeight="1" x14ac:dyDescent="0.25">
      <c r="G25" t="s">
        <v>106</v>
      </c>
    </row>
    <row r="26" spans="7:19" ht="15" customHeight="1" x14ac:dyDescent="0.25"/>
    <row r="27" spans="7:19" ht="15" customHeight="1" x14ac:dyDescent="0.25"/>
    <row r="30" spans="7:19" x14ac:dyDescent="0.25">
      <c r="I30" s="1" t="s">
        <v>107</v>
      </c>
    </row>
    <row r="31" spans="7:19" x14ac:dyDescent="0.25">
      <c r="I31" s="70" t="s">
        <v>108</v>
      </c>
    </row>
    <row r="46" spans="4:16" x14ac:dyDescent="0.25">
      <c r="N46">
        <v>0.5</v>
      </c>
      <c r="O46">
        <v>1.3</v>
      </c>
      <c r="P46">
        <f>SUM(N46:O46)</f>
        <v>1.8</v>
      </c>
    </row>
    <row r="47" spans="4:16" x14ac:dyDescent="0.25">
      <c r="D47">
        <v>0.9</v>
      </c>
      <c r="E47">
        <v>2.6</v>
      </c>
      <c r="F47">
        <f>SUM(D47:E47)</f>
        <v>3.5</v>
      </c>
      <c r="I47">
        <f>D47/2</f>
        <v>0.45</v>
      </c>
      <c r="J47">
        <f>E47/2</f>
        <v>1.3</v>
      </c>
      <c r="K47" s="72">
        <f>SUM(I47:J47)</f>
        <v>1.75</v>
      </c>
      <c r="N47">
        <v>0.7</v>
      </c>
      <c r="O47">
        <v>1.6</v>
      </c>
      <c r="P47">
        <f t="shared" ref="P47:P60" si="0">SUM(N47:O47)</f>
        <v>2.2999999999999998</v>
      </c>
    </row>
    <row r="48" spans="4:16" x14ac:dyDescent="0.25">
      <c r="D48">
        <v>1.3</v>
      </c>
      <c r="E48">
        <v>3.2</v>
      </c>
      <c r="F48">
        <f t="shared" ref="F48:F61" si="1">SUM(D48:E48)</f>
        <v>4.5</v>
      </c>
      <c r="I48">
        <f t="shared" ref="I48:J61" si="2">D48/2</f>
        <v>0.65</v>
      </c>
      <c r="J48">
        <f t="shared" si="2"/>
        <v>1.6</v>
      </c>
      <c r="K48" s="72">
        <f t="shared" ref="K48:K61" si="3">SUM(I48:J48)</f>
        <v>2.25</v>
      </c>
      <c r="N48">
        <v>1</v>
      </c>
      <c r="O48">
        <v>1.9</v>
      </c>
      <c r="P48">
        <f t="shared" si="0"/>
        <v>2.9</v>
      </c>
    </row>
    <row r="49" spans="4:16" x14ac:dyDescent="0.25">
      <c r="D49">
        <v>2</v>
      </c>
      <c r="E49">
        <v>3.7</v>
      </c>
      <c r="F49">
        <f t="shared" si="1"/>
        <v>5.7</v>
      </c>
      <c r="I49">
        <f t="shared" si="2"/>
        <v>1</v>
      </c>
      <c r="J49">
        <f t="shared" si="2"/>
        <v>1.85</v>
      </c>
      <c r="K49" s="72">
        <f t="shared" si="3"/>
        <v>2.85</v>
      </c>
      <c r="N49">
        <v>1.4</v>
      </c>
      <c r="O49">
        <v>2.1</v>
      </c>
      <c r="P49">
        <f t="shared" si="0"/>
        <v>3.5</v>
      </c>
    </row>
    <row r="50" spans="4:16" x14ac:dyDescent="0.25">
      <c r="D50">
        <v>2.7</v>
      </c>
      <c r="E50">
        <v>4.0999999999999996</v>
      </c>
      <c r="F50">
        <f t="shared" si="1"/>
        <v>6.8</v>
      </c>
      <c r="I50">
        <f t="shared" si="2"/>
        <v>1.35</v>
      </c>
      <c r="J50">
        <f t="shared" si="2"/>
        <v>2.0499999999999998</v>
      </c>
      <c r="K50" s="72">
        <f t="shared" si="3"/>
        <v>3.4</v>
      </c>
      <c r="N50">
        <v>1.7</v>
      </c>
      <c r="O50">
        <v>2.2000000000000002</v>
      </c>
      <c r="P50">
        <f t="shared" si="0"/>
        <v>3.9000000000000004</v>
      </c>
    </row>
    <row r="51" spans="4:16" x14ac:dyDescent="0.25">
      <c r="D51">
        <v>3.4</v>
      </c>
      <c r="E51">
        <v>4.4000000000000004</v>
      </c>
      <c r="F51">
        <f t="shared" si="1"/>
        <v>7.8000000000000007</v>
      </c>
      <c r="I51">
        <f t="shared" si="2"/>
        <v>1.7</v>
      </c>
      <c r="J51">
        <f t="shared" si="2"/>
        <v>2.2000000000000002</v>
      </c>
      <c r="K51" s="72">
        <f t="shared" si="3"/>
        <v>3.9000000000000004</v>
      </c>
      <c r="N51">
        <v>3.3</v>
      </c>
      <c r="O51">
        <v>3.1</v>
      </c>
      <c r="P51">
        <f t="shared" si="0"/>
        <v>6.4</v>
      </c>
    </row>
    <row r="52" spans="4:16" x14ac:dyDescent="0.25">
      <c r="D52">
        <v>6.5</v>
      </c>
      <c r="E52">
        <v>6.1</v>
      </c>
      <c r="F52">
        <f t="shared" si="1"/>
        <v>12.6</v>
      </c>
      <c r="I52">
        <f t="shared" si="2"/>
        <v>3.25</v>
      </c>
      <c r="J52">
        <f t="shared" si="2"/>
        <v>3.05</v>
      </c>
      <c r="K52" s="72">
        <f t="shared" si="3"/>
        <v>6.3</v>
      </c>
      <c r="N52">
        <v>5.2</v>
      </c>
      <c r="O52">
        <v>4.5999999999999996</v>
      </c>
      <c r="P52">
        <f t="shared" si="0"/>
        <v>9.8000000000000007</v>
      </c>
    </row>
    <row r="53" spans="4:16" x14ac:dyDescent="0.25">
      <c r="D53">
        <v>10.4</v>
      </c>
      <c r="E53">
        <v>9.1</v>
      </c>
      <c r="F53">
        <f t="shared" si="1"/>
        <v>19.5</v>
      </c>
      <c r="I53">
        <f t="shared" si="2"/>
        <v>5.2</v>
      </c>
      <c r="J53">
        <f t="shared" si="2"/>
        <v>4.55</v>
      </c>
      <c r="K53" s="72">
        <f t="shared" si="3"/>
        <v>9.75</v>
      </c>
      <c r="N53">
        <v>6.8</v>
      </c>
      <c r="O53">
        <v>6.3</v>
      </c>
      <c r="P53">
        <f t="shared" si="0"/>
        <v>13.1</v>
      </c>
    </row>
    <row r="54" spans="4:16" x14ac:dyDescent="0.25">
      <c r="D54">
        <v>13.6</v>
      </c>
      <c r="E54">
        <v>12.5</v>
      </c>
      <c r="F54">
        <f t="shared" si="1"/>
        <v>26.1</v>
      </c>
      <c r="I54">
        <f t="shared" si="2"/>
        <v>6.8</v>
      </c>
      <c r="J54">
        <f t="shared" si="2"/>
        <v>6.25</v>
      </c>
      <c r="K54" s="72">
        <f t="shared" si="3"/>
        <v>13.05</v>
      </c>
      <c r="N54">
        <v>8.5</v>
      </c>
      <c r="O54">
        <v>8.3000000000000007</v>
      </c>
      <c r="P54">
        <f t="shared" si="0"/>
        <v>16.8</v>
      </c>
    </row>
    <row r="55" spans="4:16" x14ac:dyDescent="0.25">
      <c r="D55">
        <v>16.899999999999999</v>
      </c>
      <c r="E55">
        <v>16.600000000000001</v>
      </c>
      <c r="F55">
        <f t="shared" si="1"/>
        <v>33.5</v>
      </c>
      <c r="I55">
        <f t="shared" si="2"/>
        <v>8.4499999999999993</v>
      </c>
      <c r="J55">
        <f t="shared" si="2"/>
        <v>8.3000000000000007</v>
      </c>
      <c r="K55" s="72">
        <f t="shared" si="3"/>
        <v>16.75</v>
      </c>
      <c r="N55">
        <v>10.199999999999999</v>
      </c>
      <c r="O55">
        <v>10.6</v>
      </c>
      <c r="P55">
        <f t="shared" si="0"/>
        <v>20.799999999999997</v>
      </c>
    </row>
    <row r="56" spans="4:16" x14ac:dyDescent="0.25">
      <c r="D56">
        <v>20.399999999999999</v>
      </c>
      <c r="E56">
        <v>21.1</v>
      </c>
      <c r="F56">
        <f t="shared" si="1"/>
        <v>41.5</v>
      </c>
      <c r="I56">
        <f t="shared" si="2"/>
        <v>10.199999999999999</v>
      </c>
      <c r="J56">
        <f t="shared" si="2"/>
        <v>10.55</v>
      </c>
      <c r="K56" s="72">
        <f t="shared" si="3"/>
        <v>20.75</v>
      </c>
      <c r="N56">
        <v>11.9</v>
      </c>
      <c r="O56">
        <v>13</v>
      </c>
      <c r="P56">
        <f t="shared" si="0"/>
        <v>24.9</v>
      </c>
    </row>
    <row r="57" spans="4:16" x14ac:dyDescent="0.25">
      <c r="D57">
        <v>23.7</v>
      </c>
      <c r="E57">
        <v>25.9</v>
      </c>
      <c r="F57">
        <f t="shared" si="1"/>
        <v>49.599999999999994</v>
      </c>
      <c r="I57">
        <f t="shared" si="2"/>
        <v>11.85</v>
      </c>
      <c r="J57">
        <f t="shared" si="2"/>
        <v>12.95</v>
      </c>
      <c r="K57" s="72">
        <f t="shared" si="3"/>
        <v>24.799999999999997</v>
      </c>
      <c r="N57">
        <v>13.5</v>
      </c>
      <c r="O57">
        <v>15.4</v>
      </c>
      <c r="P57">
        <f t="shared" si="0"/>
        <v>28.9</v>
      </c>
    </row>
    <row r="58" spans="4:16" x14ac:dyDescent="0.25">
      <c r="D58">
        <v>26.9</v>
      </c>
      <c r="E58">
        <v>30.7</v>
      </c>
      <c r="F58">
        <f t="shared" si="1"/>
        <v>57.599999999999994</v>
      </c>
      <c r="I58">
        <f t="shared" si="2"/>
        <v>13.45</v>
      </c>
      <c r="J58">
        <f t="shared" si="2"/>
        <v>15.35</v>
      </c>
      <c r="K58" s="72">
        <f t="shared" si="3"/>
        <v>28.799999999999997</v>
      </c>
      <c r="N58">
        <v>15</v>
      </c>
      <c r="O58">
        <v>17.899999999999999</v>
      </c>
      <c r="P58">
        <f t="shared" si="0"/>
        <v>32.9</v>
      </c>
    </row>
    <row r="59" spans="4:16" x14ac:dyDescent="0.25">
      <c r="D59">
        <v>30</v>
      </c>
      <c r="E59">
        <v>35.700000000000003</v>
      </c>
      <c r="F59">
        <f t="shared" si="1"/>
        <v>65.7</v>
      </c>
      <c r="I59">
        <f t="shared" si="2"/>
        <v>15</v>
      </c>
      <c r="J59">
        <f t="shared" si="2"/>
        <v>17.850000000000001</v>
      </c>
      <c r="K59" s="72">
        <f t="shared" si="3"/>
        <v>32.85</v>
      </c>
      <c r="N59">
        <v>16.600000000000001</v>
      </c>
      <c r="O59">
        <v>20.6</v>
      </c>
      <c r="P59">
        <f t="shared" si="0"/>
        <v>37.200000000000003</v>
      </c>
    </row>
    <row r="60" spans="4:16" x14ac:dyDescent="0.25">
      <c r="D60">
        <v>33.200000000000003</v>
      </c>
      <c r="E60">
        <v>41.2</v>
      </c>
      <c r="F60">
        <f t="shared" si="1"/>
        <v>74.400000000000006</v>
      </c>
      <c r="I60">
        <f t="shared" si="2"/>
        <v>16.600000000000001</v>
      </c>
      <c r="J60">
        <f t="shared" si="2"/>
        <v>20.6</v>
      </c>
      <c r="K60" s="72">
        <f t="shared" si="3"/>
        <v>37.200000000000003</v>
      </c>
      <c r="N60">
        <v>18</v>
      </c>
      <c r="O60">
        <v>23.4</v>
      </c>
      <c r="P60">
        <f t="shared" si="0"/>
        <v>41.4</v>
      </c>
    </row>
    <row r="61" spans="4:16" x14ac:dyDescent="0.25">
      <c r="D61">
        <v>36</v>
      </c>
      <c r="E61">
        <v>46.7</v>
      </c>
      <c r="F61">
        <f t="shared" si="1"/>
        <v>82.7</v>
      </c>
      <c r="I61">
        <f t="shared" si="2"/>
        <v>18</v>
      </c>
      <c r="J61">
        <f t="shared" si="2"/>
        <v>23.35</v>
      </c>
      <c r="K61" s="72">
        <f t="shared" si="3"/>
        <v>41.35</v>
      </c>
    </row>
    <row r="66" spans="9:9" ht="15" customHeight="1" x14ac:dyDescent="0.25">
      <c r="I66" s="1" t="s">
        <v>118</v>
      </c>
    </row>
    <row r="67" spans="9:9" ht="15" customHeight="1" x14ac:dyDescent="0.25">
      <c r="I67" s="1" t="s">
        <v>119</v>
      </c>
    </row>
    <row r="68" spans="9:9" ht="15" customHeight="1" x14ac:dyDescent="0.25">
      <c r="I68" s="1" t="s">
        <v>122</v>
      </c>
    </row>
    <row r="69" spans="9:9" ht="6" customHeight="1" x14ac:dyDescent="0.25"/>
    <row r="70" spans="9:9" ht="15" customHeight="1" x14ac:dyDescent="0.25">
      <c r="I70" s="1" t="s">
        <v>116</v>
      </c>
    </row>
    <row r="71" spans="9:9" ht="15" customHeight="1" x14ac:dyDescent="0.25">
      <c r="I71" s="1" t="s">
        <v>117</v>
      </c>
    </row>
    <row r="72" spans="9:9" ht="15" customHeight="1" x14ac:dyDescent="0.25">
      <c r="I72" s="1" t="s">
        <v>121</v>
      </c>
    </row>
    <row r="73" spans="9:9" ht="15" customHeight="1" x14ac:dyDescent="0.25">
      <c r="I73" s="1" t="s">
        <v>120</v>
      </c>
    </row>
    <row r="74" spans="9:9" ht="6" customHeight="1" x14ac:dyDescent="0.25"/>
    <row r="75" spans="9:9" ht="15" customHeight="1" x14ac:dyDescent="0.25">
      <c r="I75" s="1" t="s">
        <v>110</v>
      </c>
    </row>
    <row r="76" spans="9:9" ht="15" customHeight="1" x14ac:dyDescent="0.25">
      <c r="I76" s="1" t="s">
        <v>111</v>
      </c>
    </row>
    <row r="77" spans="9:9" ht="15" customHeight="1" x14ac:dyDescent="0.25">
      <c r="I77" s="1" t="s">
        <v>112</v>
      </c>
    </row>
    <row r="78" spans="9:9" ht="15" customHeight="1" x14ac:dyDescent="0.25">
      <c r="I78" s="1" t="s">
        <v>114</v>
      </c>
    </row>
    <row r="79" spans="9:9" ht="6" customHeight="1" x14ac:dyDescent="0.25"/>
    <row r="80" spans="9:9" ht="15" customHeight="1" x14ac:dyDescent="0.25">
      <c r="I80" s="1" t="s">
        <v>113</v>
      </c>
    </row>
    <row r="81" spans="6:10" ht="15" customHeight="1" x14ac:dyDescent="0.25">
      <c r="I81" s="1" t="s">
        <v>109</v>
      </c>
    </row>
    <row r="82" spans="6:10" x14ac:dyDescent="0.25">
      <c r="I82" s="1" t="s">
        <v>115</v>
      </c>
    </row>
    <row r="84" spans="6:10" x14ac:dyDescent="0.25">
      <c r="I84" s="73" t="s">
        <v>123</v>
      </c>
      <c r="J84" s="51"/>
    </row>
    <row r="85" spans="6:10" ht="15.75" x14ac:dyDescent="0.25">
      <c r="I85" s="74" t="s">
        <v>124</v>
      </c>
      <c r="J85" s="75"/>
    </row>
    <row r="86" spans="6:10" ht="15.75" x14ac:dyDescent="0.25">
      <c r="F86">
        <f>6.6/2.7</f>
        <v>2.4444444444444442</v>
      </c>
      <c r="I86" s="74" t="s">
        <v>125</v>
      </c>
      <c r="J86" s="75"/>
    </row>
    <row r="87" spans="6:10" ht="15.75" x14ac:dyDescent="0.25">
      <c r="I87" s="74" t="s">
        <v>126</v>
      </c>
      <c r="J87" s="75"/>
    </row>
    <row r="88" spans="6:10" ht="15.75" x14ac:dyDescent="0.25">
      <c r="I88" s="76" t="s">
        <v>127</v>
      </c>
      <c r="J88" s="7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D94E-F265-452E-9B2A-9992D4D1BFB7}">
  <sheetPr transitionEvaluation="1" transitionEntry="1"/>
  <dimension ref="C4:BO82"/>
  <sheetViews>
    <sheetView showGridLines="0" topLeftCell="AC45" workbookViewId="0">
      <selection activeCell="AP49" sqref="AP49"/>
    </sheetView>
  </sheetViews>
  <sheetFormatPr defaultRowHeight="15" x14ac:dyDescent="0.25"/>
  <cols>
    <col min="3" max="5" width="42.7109375" customWidth="1"/>
    <col min="48" max="48" width="15.5703125" customWidth="1"/>
    <col min="51" max="51" width="6.28515625" customWidth="1"/>
    <col min="52" max="59" width="7.85546875" customWidth="1"/>
  </cols>
  <sheetData>
    <row r="4" spans="7:47" x14ac:dyDescent="0.25">
      <c r="AP4" s="80"/>
      <c r="AQ4" s="96" t="s">
        <v>142</v>
      </c>
      <c r="AR4" s="96" t="s">
        <v>142</v>
      </c>
      <c r="AS4" s="103" t="s">
        <v>143</v>
      </c>
      <c r="AT4" s="103" t="s">
        <v>143</v>
      </c>
    </row>
    <row r="5" spans="7:47" ht="15" customHeight="1" x14ac:dyDescent="0.25">
      <c r="G5" s="4" t="s">
        <v>128</v>
      </c>
      <c r="H5" s="4" t="s">
        <v>129</v>
      </c>
      <c r="I5" s="4"/>
      <c r="L5" s="4" t="s">
        <v>128</v>
      </c>
      <c r="M5" s="4" t="s">
        <v>129</v>
      </c>
      <c r="N5" s="4"/>
      <c r="AG5" s="81" t="s">
        <v>134</v>
      </c>
      <c r="AH5" s="82" t="s">
        <v>134</v>
      </c>
      <c r="AI5" s="81" t="s">
        <v>134</v>
      </c>
      <c r="AK5" s="83" t="s">
        <v>134</v>
      </c>
      <c r="AL5" s="84" t="s">
        <v>134</v>
      </c>
      <c r="AP5" s="80"/>
      <c r="AQ5" s="96" t="s">
        <v>136</v>
      </c>
      <c r="AR5" s="96" t="s">
        <v>137</v>
      </c>
      <c r="AS5" s="104" t="s">
        <v>136</v>
      </c>
      <c r="AT5" s="104" t="s">
        <v>137</v>
      </c>
    </row>
    <row r="6" spans="7:47" ht="15" customHeight="1" x14ac:dyDescent="0.25">
      <c r="G6" s="4">
        <v>1.6</v>
      </c>
      <c r="H6" s="4">
        <v>1.8</v>
      </c>
      <c r="I6" s="78">
        <f>H6/G6</f>
        <v>1.125</v>
      </c>
      <c r="K6" s="16">
        <v>2.5</v>
      </c>
      <c r="L6" s="4">
        <f>G6+$K$6</f>
        <v>4.0999999999999996</v>
      </c>
      <c r="M6" s="4">
        <f>H6+$K$6</f>
        <v>4.3</v>
      </c>
      <c r="N6" s="78">
        <f>M6/L6</f>
        <v>1.0487804878048781</v>
      </c>
      <c r="P6">
        <v>1</v>
      </c>
      <c r="Q6">
        <v>2.5</v>
      </c>
      <c r="R6">
        <f>SUM(P6:Q6)</f>
        <v>3.5</v>
      </c>
      <c r="AG6" s="81" t="s">
        <v>135</v>
      </c>
      <c r="AH6" s="82" t="s">
        <v>136</v>
      </c>
      <c r="AI6" s="81" t="s">
        <v>137</v>
      </c>
      <c r="AK6" s="83" t="s">
        <v>138</v>
      </c>
      <c r="AL6" s="84" t="s">
        <v>138</v>
      </c>
      <c r="AP6" s="80"/>
      <c r="AQ6" s="260" t="s">
        <v>146</v>
      </c>
      <c r="AR6" s="261"/>
      <c r="AS6" s="258" t="s">
        <v>146</v>
      </c>
      <c r="AT6" s="259"/>
    </row>
    <row r="7" spans="7:47" ht="15" customHeight="1" x14ac:dyDescent="0.25">
      <c r="G7" s="4">
        <v>2</v>
      </c>
      <c r="H7" s="4">
        <v>3.4</v>
      </c>
      <c r="I7" s="78">
        <f t="shared" ref="I7:I17" si="0">H7/G7</f>
        <v>1.7</v>
      </c>
      <c r="L7" s="4">
        <f t="shared" ref="L7:L17" si="1">G7+$K$6</f>
        <v>4.5</v>
      </c>
      <c r="M7" s="4">
        <f t="shared" ref="M7:M17" si="2">H7+$K$6</f>
        <v>5.9</v>
      </c>
      <c r="N7" s="78">
        <f t="shared" ref="N7:N17" si="3">M7/L7</f>
        <v>1.3111111111111111</v>
      </c>
      <c r="P7">
        <f>1+2.5</f>
        <v>3.5</v>
      </c>
      <c r="Q7">
        <f>2.5+2.5</f>
        <v>5</v>
      </c>
      <c r="R7">
        <f>SUM(P7:Q7)</f>
        <v>8.5</v>
      </c>
      <c r="AG7" s="85" t="s">
        <v>70</v>
      </c>
      <c r="AH7" s="82" t="s">
        <v>139</v>
      </c>
      <c r="AI7" s="85" t="s">
        <v>70</v>
      </c>
      <c r="AK7" s="83" t="s">
        <v>140</v>
      </c>
      <c r="AL7" s="84" t="s">
        <v>141</v>
      </c>
      <c r="AP7" s="80" t="s">
        <v>133</v>
      </c>
      <c r="AQ7" s="99" t="s">
        <v>139</v>
      </c>
      <c r="AR7" s="99" t="s">
        <v>139</v>
      </c>
      <c r="AS7" s="105" t="s">
        <v>139</v>
      </c>
      <c r="AT7" s="105" t="s">
        <v>139</v>
      </c>
    </row>
    <row r="8" spans="7:47" ht="15" customHeight="1" x14ac:dyDescent="0.25">
      <c r="G8" s="4">
        <v>2.2999999999999998</v>
      </c>
      <c r="H8" s="4">
        <v>5.2</v>
      </c>
      <c r="I8" s="78">
        <f t="shared" si="0"/>
        <v>2.2608695652173916</v>
      </c>
      <c r="L8" s="4">
        <f t="shared" si="1"/>
        <v>4.8</v>
      </c>
      <c r="M8" s="4">
        <f t="shared" si="2"/>
        <v>7.7</v>
      </c>
      <c r="N8" s="78">
        <f t="shared" si="3"/>
        <v>1.6041666666666667</v>
      </c>
      <c r="AG8" s="86">
        <v>-1.8</v>
      </c>
      <c r="AH8" s="87">
        <v>-2.2000000000000002</v>
      </c>
      <c r="AI8" s="88">
        <v>0.59</v>
      </c>
      <c r="AK8" s="89">
        <v>1.89</v>
      </c>
      <c r="AL8" s="90">
        <v>0.77</v>
      </c>
      <c r="AP8" s="80">
        <v>1</v>
      </c>
      <c r="AQ8" s="97">
        <v>-2.2000000000000002</v>
      </c>
      <c r="AR8" s="97">
        <v>0.7</v>
      </c>
      <c r="AS8" s="106">
        <v>-4.5999999999999996</v>
      </c>
      <c r="AT8" s="106">
        <v>1.52</v>
      </c>
    </row>
    <row r="9" spans="7:47" ht="15" customHeight="1" x14ac:dyDescent="0.25">
      <c r="G9" s="4">
        <v>2.5</v>
      </c>
      <c r="H9" s="4">
        <v>7</v>
      </c>
      <c r="I9" s="78">
        <f t="shared" si="0"/>
        <v>2.8</v>
      </c>
      <c r="L9" s="4">
        <f t="shared" si="1"/>
        <v>5</v>
      </c>
      <c r="M9" s="4">
        <f t="shared" si="2"/>
        <v>9.5</v>
      </c>
      <c r="N9" s="78">
        <f t="shared" si="3"/>
        <v>1.9</v>
      </c>
      <c r="AG9" s="86">
        <v>-3.4</v>
      </c>
      <c r="AH9" s="87">
        <v>-4.3</v>
      </c>
      <c r="AI9" s="88">
        <v>0.55000000000000004</v>
      </c>
      <c r="AK9" s="89">
        <v>2.67</v>
      </c>
      <c r="AL9" s="90">
        <v>1.03</v>
      </c>
      <c r="AP9" s="80">
        <v>2</v>
      </c>
      <c r="AQ9" s="97">
        <v>-4.3</v>
      </c>
      <c r="AR9" s="97">
        <v>0.7</v>
      </c>
      <c r="AS9" s="106">
        <v>-6.8</v>
      </c>
      <c r="AT9" s="106">
        <v>1.1100000000000001</v>
      </c>
    </row>
    <row r="10" spans="7:47" ht="15" customHeight="1" x14ac:dyDescent="0.25">
      <c r="G10" s="4">
        <v>2.6</v>
      </c>
      <c r="H10" s="4">
        <v>8.6</v>
      </c>
      <c r="I10" s="78">
        <f t="shared" si="0"/>
        <v>3.3076923076923075</v>
      </c>
      <c r="L10" s="4">
        <f t="shared" si="1"/>
        <v>5.0999999999999996</v>
      </c>
      <c r="M10" s="4">
        <f t="shared" si="2"/>
        <v>11.1</v>
      </c>
      <c r="N10" s="78">
        <f t="shared" si="3"/>
        <v>2.1764705882352944</v>
      </c>
      <c r="AG10" s="91">
        <v>-4.9000000000000004</v>
      </c>
      <c r="AH10" s="92">
        <v>-6.4</v>
      </c>
      <c r="AI10" s="93">
        <v>0.53</v>
      </c>
      <c r="AK10" s="94">
        <v>2.96</v>
      </c>
      <c r="AL10" s="95">
        <v>1.27</v>
      </c>
      <c r="AP10" s="80">
        <v>3</v>
      </c>
      <c r="AQ10" s="98">
        <v>-6.4</v>
      </c>
      <c r="AR10" s="98">
        <v>0.7</v>
      </c>
      <c r="AS10" s="107">
        <v>-8.9</v>
      </c>
      <c r="AT10" s="107">
        <v>0.97</v>
      </c>
      <c r="AU10" s="101" t="s">
        <v>144</v>
      </c>
    </row>
    <row r="11" spans="7:47" ht="15" customHeight="1" x14ac:dyDescent="0.25">
      <c r="G11" s="4">
        <v>3.7</v>
      </c>
      <c r="H11" s="4">
        <v>16.8</v>
      </c>
      <c r="I11" s="78">
        <f t="shared" si="0"/>
        <v>4.5405405405405403</v>
      </c>
      <c r="L11" s="4">
        <f t="shared" si="1"/>
        <v>6.2</v>
      </c>
      <c r="M11" s="4">
        <f t="shared" si="2"/>
        <v>19.3</v>
      </c>
      <c r="N11" s="78">
        <f t="shared" si="3"/>
        <v>3.1129032258064515</v>
      </c>
      <c r="AG11" s="86">
        <v>-6.3</v>
      </c>
      <c r="AH11" s="87">
        <v>-8.6</v>
      </c>
      <c r="AI11" s="88">
        <v>0.51</v>
      </c>
      <c r="AK11" s="89">
        <v>2.97</v>
      </c>
      <c r="AL11" s="90">
        <v>1.41</v>
      </c>
      <c r="AP11" s="80">
        <v>4</v>
      </c>
      <c r="AQ11" s="97">
        <v>-8.6</v>
      </c>
      <c r="AR11" s="97">
        <v>0.7</v>
      </c>
      <c r="AS11" s="106">
        <v>-11.1</v>
      </c>
      <c r="AT11" s="106">
        <v>0.9</v>
      </c>
      <c r="AU11" s="101" t="s">
        <v>145</v>
      </c>
    </row>
    <row r="12" spans="7:47" ht="15" customHeight="1" x14ac:dyDescent="0.25">
      <c r="G12" s="4">
        <v>5.9</v>
      </c>
      <c r="H12" s="4">
        <v>31.8</v>
      </c>
      <c r="I12" s="78">
        <f t="shared" si="0"/>
        <v>5.3898305084745761</v>
      </c>
      <c r="L12" s="4">
        <f t="shared" si="1"/>
        <v>8.4</v>
      </c>
      <c r="M12" s="4">
        <f t="shared" si="2"/>
        <v>34.299999999999997</v>
      </c>
      <c r="N12" s="78">
        <f t="shared" si="3"/>
        <v>4.083333333333333</v>
      </c>
      <c r="AG12" s="86">
        <v>-7.5</v>
      </c>
      <c r="AH12" s="87">
        <v>-10.7</v>
      </c>
      <c r="AI12" s="88">
        <v>0.49</v>
      </c>
      <c r="AK12" s="89">
        <v>2.99</v>
      </c>
      <c r="AL12" s="90">
        <v>1.55</v>
      </c>
      <c r="AP12" s="80">
        <v>5</v>
      </c>
      <c r="AQ12" s="97">
        <v>-10.7</v>
      </c>
      <c r="AR12" s="97">
        <v>0.7</v>
      </c>
      <c r="AS12" s="106">
        <v>-13.2</v>
      </c>
      <c r="AT12" s="106">
        <v>0.86</v>
      </c>
    </row>
    <row r="13" spans="7:47" ht="15" customHeight="1" x14ac:dyDescent="0.25">
      <c r="G13" s="4">
        <v>8.5</v>
      </c>
      <c r="H13" s="4">
        <v>45.3</v>
      </c>
      <c r="I13" s="78">
        <f t="shared" si="0"/>
        <v>5.3294117647058821</v>
      </c>
      <c r="L13" s="4">
        <f t="shared" si="1"/>
        <v>11</v>
      </c>
      <c r="M13" s="4">
        <f t="shared" si="2"/>
        <v>47.8</v>
      </c>
      <c r="N13" s="78">
        <f t="shared" si="3"/>
        <v>4.3454545454545448</v>
      </c>
      <c r="AG13" s="91">
        <v>-12.4</v>
      </c>
      <c r="AH13" s="92">
        <v>-21.4</v>
      </c>
      <c r="AI13" s="93">
        <v>0.41</v>
      </c>
      <c r="AK13" s="94">
        <v>2.88</v>
      </c>
      <c r="AL13" s="95">
        <v>2.13</v>
      </c>
      <c r="AP13" s="80">
        <v>10</v>
      </c>
      <c r="AQ13" s="98">
        <v>-21.4</v>
      </c>
      <c r="AR13" s="98">
        <v>0.7</v>
      </c>
      <c r="AS13" s="107">
        <v>-23.9</v>
      </c>
      <c r="AT13" s="107">
        <v>0.78</v>
      </c>
    </row>
    <row r="14" spans="7:47" ht="15" customHeight="1" x14ac:dyDescent="0.25">
      <c r="G14" s="4">
        <v>11.8</v>
      </c>
      <c r="H14" s="4">
        <v>57</v>
      </c>
      <c r="I14" s="78">
        <f t="shared" si="0"/>
        <v>4.8305084745762707</v>
      </c>
      <c r="L14" s="4">
        <f t="shared" si="1"/>
        <v>14.3</v>
      </c>
      <c r="M14" s="4">
        <f t="shared" si="2"/>
        <v>59.5</v>
      </c>
      <c r="N14" s="78">
        <f t="shared" si="3"/>
        <v>4.1608391608391608</v>
      </c>
      <c r="AG14" s="86">
        <v>-22.2</v>
      </c>
      <c r="AH14" s="87">
        <v>-42.9</v>
      </c>
      <c r="AI14" s="88">
        <v>0.36</v>
      </c>
      <c r="AK14" s="89">
        <v>3.26</v>
      </c>
      <c r="AL14" s="90">
        <v>2.89</v>
      </c>
      <c r="AP14" s="80">
        <v>20</v>
      </c>
      <c r="AQ14" s="97">
        <v>-42.9</v>
      </c>
      <c r="AR14" s="97">
        <v>0.7</v>
      </c>
      <c r="AS14" s="106">
        <v>-45.4</v>
      </c>
      <c r="AT14" s="106">
        <v>0.74</v>
      </c>
    </row>
    <row r="15" spans="7:47" ht="15" customHeight="1" x14ac:dyDescent="0.25">
      <c r="G15" s="4">
        <v>15.5</v>
      </c>
      <c r="H15" s="4">
        <v>69.2</v>
      </c>
      <c r="I15" s="78">
        <f t="shared" si="0"/>
        <v>4.4645161290322584</v>
      </c>
      <c r="L15" s="4">
        <f t="shared" si="1"/>
        <v>18</v>
      </c>
      <c r="M15" s="4">
        <f t="shared" si="2"/>
        <v>71.7</v>
      </c>
      <c r="N15" s="78">
        <f t="shared" si="3"/>
        <v>3.9833333333333334</v>
      </c>
      <c r="Q15">
        <f>6.9/7.9</f>
        <v>0.87341772151898733</v>
      </c>
      <c r="AG15" s="86">
        <v>-36.4</v>
      </c>
      <c r="AH15" s="87">
        <v>-64.3</v>
      </c>
      <c r="AI15" s="88">
        <v>0.4</v>
      </c>
      <c r="AK15" s="89">
        <v>3.93</v>
      </c>
      <c r="AL15" s="90">
        <v>3.35</v>
      </c>
      <c r="AP15" s="80">
        <v>30</v>
      </c>
      <c r="AQ15" s="97">
        <v>-64.3</v>
      </c>
      <c r="AR15" s="97">
        <v>0.7</v>
      </c>
      <c r="AS15" s="106">
        <v>-66.8</v>
      </c>
      <c r="AT15" s="106">
        <v>0.73</v>
      </c>
    </row>
    <row r="16" spans="7:47" ht="15" customHeight="1" x14ac:dyDescent="0.25">
      <c r="G16" s="4">
        <v>19.5</v>
      </c>
      <c r="H16" s="4">
        <v>80.2</v>
      </c>
      <c r="I16" s="78">
        <f t="shared" si="0"/>
        <v>4.1128205128205133</v>
      </c>
      <c r="L16" s="4">
        <f t="shared" si="1"/>
        <v>22</v>
      </c>
      <c r="M16" s="4">
        <f t="shared" si="2"/>
        <v>82.7</v>
      </c>
      <c r="N16" s="78">
        <f t="shared" si="3"/>
        <v>3.7590909090909093</v>
      </c>
      <c r="AG16" s="86">
        <v>-52.3</v>
      </c>
      <c r="AH16" s="87">
        <v>-85.8</v>
      </c>
      <c r="AI16" s="88">
        <v>0.43</v>
      </c>
      <c r="AK16" s="89">
        <v>4.43</v>
      </c>
      <c r="AL16" s="90">
        <v>3.63</v>
      </c>
      <c r="AP16" s="80">
        <v>40</v>
      </c>
      <c r="AQ16" s="97">
        <v>-85.8</v>
      </c>
      <c r="AR16" s="97">
        <v>0.7</v>
      </c>
      <c r="AS16" s="106">
        <v>-88.3</v>
      </c>
      <c r="AT16" s="106">
        <v>0.72</v>
      </c>
    </row>
    <row r="17" spans="3:56" ht="15" customHeight="1" x14ac:dyDescent="0.25">
      <c r="G17" s="4">
        <v>23.6</v>
      </c>
      <c r="H17" s="4">
        <v>90.6</v>
      </c>
      <c r="I17" s="78">
        <f t="shared" si="0"/>
        <v>3.8389830508474572</v>
      </c>
      <c r="L17" s="4">
        <f t="shared" si="1"/>
        <v>26.1</v>
      </c>
      <c r="M17" s="4">
        <f t="shared" si="2"/>
        <v>93.1</v>
      </c>
      <c r="N17" s="78">
        <f t="shared" si="3"/>
        <v>3.5670498084291182</v>
      </c>
      <c r="AG17" s="86">
        <v>-68</v>
      </c>
      <c r="AH17" s="87">
        <v>-107.2</v>
      </c>
      <c r="AI17" s="88">
        <v>0.44</v>
      </c>
      <c r="AK17" s="89">
        <v>4.67</v>
      </c>
      <c r="AL17" s="90">
        <v>3.74</v>
      </c>
      <c r="AP17" s="80">
        <v>50</v>
      </c>
      <c r="AQ17" s="97">
        <v>-107.2</v>
      </c>
      <c r="AR17" s="97">
        <v>0.7</v>
      </c>
      <c r="AS17" s="106">
        <v>-109.7</v>
      </c>
      <c r="AT17" s="106">
        <v>0.72</v>
      </c>
    </row>
    <row r="18" spans="3:56" ht="15" customHeight="1" x14ac:dyDescent="0.25">
      <c r="G18" s="4">
        <v>27.9</v>
      </c>
      <c r="H18" s="4"/>
      <c r="I18" s="4"/>
      <c r="Q18">
        <f>360000*0.01</f>
        <v>3600</v>
      </c>
      <c r="AG18" s="86">
        <v>-83</v>
      </c>
      <c r="AH18" s="87">
        <v>-128.6</v>
      </c>
      <c r="AI18" s="88">
        <v>0.45</v>
      </c>
      <c r="AK18" s="89">
        <v>4.7</v>
      </c>
      <c r="AL18" s="90">
        <v>3.78</v>
      </c>
      <c r="AP18" s="80">
        <v>60</v>
      </c>
      <c r="AQ18" s="97">
        <v>-128.6</v>
      </c>
      <c r="AR18" s="97">
        <v>0.7</v>
      </c>
      <c r="AS18" s="106">
        <v>-131.1</v>
      </c>
      <c r="AT18" s="106">
        <v>0.71</v>
      </c>
    </row>
    <row r="19" spans="3:56" ht="15" customHeight="1" x14ac:dyDescent="0.25">
      <c r="G19" s="4">
        <v>32.6</v>
      </c>
      <c r="H19" s="4"/>
      <c r="I19" s="4"/>
      <c r="Q19">
        <f>360000*0.013</f>
        <v>4680</v>
      </c>
      <c r="AG19" s="91">
        <v>-97.3</v>
      </c>
      <c r="AH19" s="92">
        <v>-150.1</v>
      </c>
      <c r="AI19" s="93">
        <v>0.45</v>
      </c>
      <c r="AK19" s="94">
        <v>4.6900000000000004</v>
      </c>
      <c r="AL19" s="95">
        <v>3.83</v>
      </c>
      <c r="AP19" s="80">
        <v>70</v>
      </c>
      <c r="AQ19" s="98">
        <v>-150.1</v>
      </c>
      <c r="AR19" s="98">
        <v>0.7</v>
      </c>
      <c r="AS19" s="107">
        <v>-152.6</v>
      </c>
      <c r="AT19" s="107">
        <v>0.71</v>
      </c>
    </row>
    <row r="20" spans="3:56" ht="15" customHeight="1" x14ac:dyDescent="0.25">
      <c r="G20" s="4">
        <v>37.299999999999997</v>
      </c>
      <c r="H20" s="4"/>
      <c r="I20" s="4"/>
    </row>
    <row r="21" spans="3:56" ht="15" customHeight="1" x14ac:dyDescent="0.25">
      <c r="AG21" s="81" t="s">
        <v>134</v>
      </c>
      <c r="AH21" s="82" t="s">
        <v>134</v>
      </c>
      <c r="AI21" s="81" t="s">
        <v>134</v>
      </c>
      <c r="AK21" s="83" t="s">
        <v>134</v>
      </c>
      <c r="AL21" s="84" t="s">
        <v>134</v>
      </c>
    </row>
    <row r="22" spans="3:56" ht="15" customHeight="1" x14ac:dyDescent="0.25">
      <c r="AG22" s="81" t="s">
        <v>135</v>
      </c>
      <c r="AH22" s="82" t="s">
        <v>136</v>
      </c>
      <c r="AI22" s="81" t="s">
        <v>137</v>
      </c>
      <c r="AK22" s="83" t="s">
        <v>138</v>
      </c>
      <c r="AL22" s="84" t="s">
        <v>138</v>
      </c>
      <c r="AP22" s="80"/>
      <c r="AQ22" s="103" t="s">
        <v>143</v>
      </c>
      <c r="AR22" s="103" t="s">
        <v>143</v>
      </c>
      <c r="AS22" s="100" t="s">
        <v>143</v>
      </c>
      <c r="AT22" s="100" t="s">
        <v>143</v>
      </c>
    </row>
    <row r="23" spans="3:56" ht="15" customHeight="1" x14ac:dyDescent="0.25">
      <c r="AG23" s="85" t="s">
        <v>70</v>
      </c>
      <c r="AH23" s="82" t="s">
        <v>139</v>
      </c>
      <c r="AI23" s="85" t="s">
        <v>70</v>
      </c>
      <c r="AK23" s="83" t="s">
        <v>140</v>
      </c>
      <c r="AL23" s="84" t="s">
        <v>141</v>
      </c>
      <c r="AP23" s="80"/>
      <c r="AQ23" s="104" t="s">
        <v>136</v>
      </c>
      <c r="AR23" s="104" t="s">
        <v>137</v>
      </c>
      <c r="AS23" s="96" t="s">
        <v>136</v>
      </c>
      <c r="AT23" s="96" t="s">
        <v>137</v>
      </c>
      <c r="AY23" s="81" t="s">
        <v>134</v>
      </c>
      <c r="AZ23" s="82" t="s">
        <v>134</v>
      </c>
      <c r="BA23" s="81" t="s">
        <v>134</v>
      </c>
      <c r="BB23" s="82" t="s">
        <v>134</v>
      </c>
      <c r="BC23" s="83" t="s">
        <v>134</v>
      </c>
      <c r="BD23" s="84" t="s">
        <v>134</v>
      </c>
    </row>
    <row r="24" spans="3:56" ht="15" customHeight="1" x14ac:dyDescent="0.25">
      <c r="C24" s="79" t="s">
        <v>130</v>
      </c>
      <c r="D24" s="79" t="s">
        <v>131</v>
      </c>
      <c r="E24" s="79" t="s">
        <v>132</v>
      </c>
      <c r="AG24" s="86">
        <v>-4.3</v>
      </c>
      <c r="AH24" s="87">
        <v>-4.5999999999999996</v>
      </c>
      <c r="AI24" s="88">
        <v>1.4</v>
      </c>
      <c r="AK24" s="89">
        <v>1.25</v>
      </c>
      <c r="AL24" s="90">
        <v>0.88</v>
      </c>
      <c r="AP24" s="80"/>
      <c r="AQ24" s="258" t="s">
        <v>146</v>
      </c>
      <c r="AR24" s="259"/>
      <c r="AS24" s="260" t="s">
        <v>147</v>
      </c>
      <c r="AT24" s="261"/>
      <c r="AY24" s="81" t="s">
        <v>135</v>
      </c>
      <c r="AZ24" s="82" t="s">
        <v>136</v>
      </c>
      <c r="BA24" s="81" t="s">
        <v>137</v>
      </c>
      <c r="BB24" s="82" t="s">
        <v>137</v>
      </c>
      <c r="BC24" s="83" t="s">
        <v>138</v>
      </c>
      <c r="BD24" s="84" t="s">
        <v>138</v>
      </c>
    </row>
    <row r="25" spans="3:56" ht="15" customHeight="1" x14ac:dyDescent="0.25">
      <c r="AG25" s="86">
        <v>-5.9</v>
      </c>
      <c r="AH25" s="87">
        <v>-6.8</v>
      </c>
      <c r="AI25" s="88">
        <v>0.96</v>
      </c>
      <c r="AK25" s="89">
        <v>1.56</v>
      </c>
      <c r="AL25" s="90">
        <v>1.02</v>
      </c>
      <c r="AP25" s="80" t="s">
        <v>133</v>
      </c>
      <c r="AQ25" s="105" t="s">
        <v>139</v>
      </c>
      <c r="AR25" s="105" t="s">
        <v>139</v>
      </c>
      <c r="AS25" s="99" t="s">
        <v>139</v>
      </c>
      <c r="AT25" s="99" t="s">
        <v>139</v>
      </c>
      <c r="AY25" s="85" t="s">
        <v>70</v>
      </c>
      <c r="AZ25" s="82" t="s">
        <v>139</v>
      </c>
      <c r="BA25" s="85" t="s">
        <v>70</v>
      </c>
      <c r="BB25" s="82" t="s">
        <v>139</v>
      </c>
      <c r="BC25" s="83" t="s">
        <v>140</v>
      </c>
      <c r="BD25" s="84" t="s">
        <v>141</v>
      </c>
    </row>
    <row r="26" spans="3:56" ht="15" customHeight="1" x14ac:dyDescent="0.25">
      <c r="AG26" s="91">
        <v>-7.4</v>
      </c>
      <c r="AH26" s="92">
        <v>-8.9</v>
      </c>
      <c r="AI26" s="93">
        <v>0.81</v>
      </c>
      <c r="AK26" s="94">
        <v>1.78</v>
      </c>
      <c r="AL26" s="95">
        <v>1.18</v>
      </c>
      <c r="AP26" s="80">
        <v>1</v>
      </c>
      <c r="AQ26" s="106">
        <v>-4.5999999999999996</v>
      </c>
      <c r="AR26" s="106">
        <v>1.52</v>
      </c>
      <c r="AS26" s="97">
        <v>-4.0999999999999996</v>
      </c>
      <c r="AT26" s="97">
        <v>1.33</v>
      </c>
      <c r="AY26" s="86">
        <v>-4.3</v>
      </c>
      <c r="AZ26" s="87">
        <v>-4.0999999999999996</v>
      </c>
      <c r="BA26" s="88">
        <v>1.4</v>
      </c>
      <c r="BB26" s="87">
        <v>1.33</v>
      </c>
      <c r="BC26" s="89">
        <v>1.25</v>
      </c>
      <c r="BD26" s="90">
        <v>0.77</v>
      </c>
    </row>
    <row r="27" spans="3:56" ht="15" customHeight="1" x14ac:dyDescent="0.25">
      <c r="AG27" s="86">
        <v>-8.8000000000000007</v>
      </c>
      <c r="AH27" s="87">
        <v>-11.1</v>
      </c>
      <c r="AI27" s="88">
        <v>0.71</v>
      </c>
      <c r="AK27" s="89">
        <v>1.9</v>
      </c>
      <c r="AL27" s="90">
        <v>1.29</v>
      </c>
      <c r="AP27" s="80">
        <v>2</v>
      </c>
      <c r="AQ27" s="106">
        <v>-6.8</v>
      </c>
      <c r="AR27" s="106">
        <v>1.1100000000000001</v>
      </c>
      <c r="AS27" s="97">
        <v>-5.8</v>
      </c>
      <c r="AT27" s="97">
        <v>0.95</v>
      </c>
      <c r="AY27" s="86">
        <v>-5.9</v>
      </c>
      <c r="AZ27" s="87">
        <v>-5.8</v>
      </c>
      <c r="BA27" s="88">
        <v>0.96</v>
      </c>
      <c r="BB27" s="87">
        <v>0.95</v>
      </c>
      <c r="BC27" s="89">
        <v>1.56</v>
      </c>
      <c r="BD27" s="90">
        <v>0.87</v>
      </c>
    </row>
    <row r="28" spans="3:56" ht="15" customHeight="1" x14ac:dyDescent="0.25">
      <c r="AG28" s="86">
        <v>-10</v>
      </c>
      <c r="AH28" s="87">
        <v>-13.2</v>
      </c>
      <c r="AI28" s="88">
        <v>0.65</v>
      </c>
      <c r="AK28" s="89">
        <v>2</v>
      </c>
      <c r="AL28" s="90">
        <v>1.4</v>
      </c>
      <c r="AP28" s="80">
        <v>3</v>
      </c>
      <c r="AQ28" s="107">
        <v>-8.9</v>
      </c>
      <c r="AR28" s="107">
        <v>0.97</v>
      </c>
      <c r="AS28" s="98">
        <v>-7.7</v>
      </c>
      <c r="AT28" s="98">
        <v>0.84</v>
      </c>
      <c r="AU28" s="101" t="s">
        <v>157</v>
      </c>
      <c r="AY28" s="91">
        <v>-7.4</v>
      </c>
      <c r="AZ28" s="92">
        <v>-7.7</v>
      </c>
      <c r="BA28" s="93">
        <v>0.81</v>
      </c>
      <c r="BB28" s="92">
        <v>0.84</v>
      </c>
      <c r="BC28" s="94">
        <v>1.78</v>
      </c>
      <c r="BD28" s="95">
        <v>1.02</v>
      </c>
    </row>
    <row r="29" spans="3:56" ht="15" customHeight="1" x14ac:dyDescent="0.25">
      <c r="AG29" s="91">
        <v>-14.9</v>
      </c>
      <c r="AH29" s="92">
        <v>-23.9</v>
      </c>
      <c r="AI29" s="93">
        <v>0.49</v>
      </c>
      <c r="AK29" s="94">
        <v>2.19</v>
      </c>
      <c r="AL29" s="95">
        <v>1.91</v>
      </c>
      <c r="AP29" s="80">
        <v>4</v>
      </c>
      <c r="AQ29" s="106">
        <v>-11.1</v>
      </c>
      <c r="AR29" s="106">
        <v>0.9</v>
      </c>
      <c r="AS29" s="97">
        <v>-9.6999999999999993</v>
      </c>
      <c r="AT29" s="97">
        <v>0.79</v>
      </c>
      <c r="AU29" s="101" t="s">
        <v>145</v>
      </c>
      <c r="AY29" s="86">
        <v>-8.8000000000000007</v>
      </c>
      <c r="AZ29" s="87">
        <v>-9.6999999999999993</v>
      </c>
      <c r="BA29" s="88">
        <v>0.71</v>
      </c>
      <c r="BB29" s="87">
        <v>0.79</v>
      </c>
      <c r="BC29" s="89">
        <v>1.9</v>
      </c>
      <c r="BD29" s="90">
        <v>1.1299999999999999</v>
      </c>
    </row>
    <row r="30" spans="3:56" ht="15" customHeight="1" x14ac:dyDescent="0.25">
      <c r="AG30" s="86">
        <v>-24.7</v>
      </c>
      <c r="AH30" s="87">
        <v>-45.4</v>
      </c>
      <c r="AI30" s="88">
        <v>0.4</v>
      </c>
      <c r="AK30" s="89">
        <v>2.66</v>
      </c>
      <c r="AL30" s="90">
        <v>2.62</v>
      </c>
      <c r="AP30" s="80">
        <v>5</v>
      </c>
      <c r="AQ30" s="106">
        <v>-13.2</v>
      </c>
      <c r="AR30" s="106">
        <v>0.86</v>
      </c>
      <c r="AS30" s="97">
        <v>-11.8</v>
      </c>
      <c r="AT30" s="97">
        <v>0.77</v>
      </c>
      <c r="AY30" s="86">
        <v>-10</v>
      </c>
      <c r="AZ30" s="87">
        <v>-11.8</v>
      </c>
      <c r="BA30" s="88">
        <v>0.65</v>
      </c>
      <c r="BB30" s="87">
        <v>0.77</v>
      </c>
      <c r="BC30" s="89">
        <v>2</v>
      </c>
      <c r="BD30" s="90">
        <v>1.25</v>
      </c>
    </row>
    <row r="31" spans="3:56" ht="15" customHeight="1" x14ac:dyDescent="0.25">
      <c r="AG31" s="86">
        <v>-38.9</v>
      </c>
      <c r="AH31" s="87">
        <v>-66.8</v>
      </c>
      <c r="AI31" s="88">
        <v>0.42</v>
      </c>
      <c r="AK31" s="89">
        <v>3.31</v>
      </c>
      <c r="AL31" s="90">
        <v>3.08</v>
      </c>
      <c r="AP31" s="80">
        <v>10</v>
      </c>
      <c r="AQ31" s="107">
        <v>-23.9</v>
      </c>
      <c r="AR31" s="107">
        <v>0.78</v>
      </c>
      <c r="AS31" s="98">
        <v>-22.3</v>
      </c>
      <c r="AT31" s="98">
        <v>0.73</v>
      </c>
      <c r="AY31" s="91">
        <v>-14.9</v>
      </c>
      <c r="AZ31" s="92">
        <v>-22.3</v>
      </c>
      <c r="BA31" s="93">
        <v>0.49</v>
      </c>
      <c r="BB31" s="92">
        <v>0.73</v>
      </c>
      <c r="BC31" s="94">
        <v>2.19</v>
      </c>
      <c r="BD31" s="95">
        <v>1.78</v>
      </c>
    </row>
    <row r="32" spans="3:56" ht="15" customHeight="1" x14ac:dyDescent="0.25">
      <c r="AG32" s="86">
        <v>-54.8</v>
      </c>
      <c r="AH32" s="87">
        <v>-88.3</v>
      </c>
      <c r="AI32" s="88">
        <v>0.45</v>
      </c>
      <c r="AK32" s="89">
        <v>3.83</v>
      </c>
      <c r="AL32" s="90">
        <v>3.38</v>
      </c>
      <c r="AP32" s="80">
        <v>20</v>
      </c>
      <c r="AQ32" s="106">
        <v>-45.4</v>
      </c>
      <c r="AR32" s="106">
        <v>0.74</v>
      </c>
      <c r="AS32" s="97">
        <v>-43.6</v>
      </c>
      <c r="AT32" s="97">
        <v>0.71</v>
      </c>
      <c r="AY32" s="86">
        <v>-24.7</v>
      </c>
      <c r="AZ32" s="87">
        <v>-43.6</v>
      </c>
      <c r="BA32" s="88">
        <v>0.4</v>
      </c>
      <c r="BB32" s="87">
        <v>0.71</v>
      </c>
      <c r="BC32" s="89">
        <v>2.66</v>
      </c>
      <c r="BD32" s="90">
        <v>2.52</v>
      </c>
    </row>
    <row r="33" spans="9:67" ht="15" customHeight="1" x14ac:dyDescent="0.25">
      <c r="AG33" s="86">
        <v>-70.5</v>
      </c>
      <c r="AH33" s="87">
        <v>-109.7</v>
      </c>
      <c r="AI33" s="88">
        <v>0.46</v>
      </c>
      <c r="AK33" s="89">
        <v>4.13</v>
      </c>
      <c r="AL33" s="90">
        <v>3.52</v>
      </c>
      <c r="AP33" s="80">
        <v>30</v>
      </c>
      <c r="AQ33" s="106">
        <v>-66.8</v>
      </c>
      <c r="AR33" s="106">
        <v>0.73</v>
      </c>
      <c r="AS33" s="97">
        <v>-64.900000000000006</v>
      </c>
      <c r="AT33" s="97">
        <v>0.71</v>
      </c>
      <c r="AY33" s="86">
        <v>-38.9</v>
      </c>
      <c r="AZ33" s="87">
        <v>-64.900000000000006</v>
      </c>
      <c r="BA33" s="88">
        <v>0.42</v>
      </c>
      <c r="BB33" s="87">
        <v>0.71</v>
      </c>
      <c r="BC33" s="89">
        <v>3.31</v>
      </c>
      <c r="BD33" s="90">
        <v>2.99</v>
      </c>
    </row>
    <row r="34" spans="9:67" ht="15" customHeight="1" x14ac:dyDescent="0.25">
      <c r="AG34" s="86">
        <v>-85.5</v>
      </c>
      <c r="AH34" s="87">
        <v>-131.1</v>
      </c>
      <c r="AI34" s="88">
        <v>0.47</v>
      </c>
      <c r="AK34" s="89">
        <v>4.24</v>
      </c>
      <c r="AL34" s="90">
        <v>3.59</v>
      </c>
      <c r="AP34" s="80">
        <v>40</v>
      </c>
      <c r="AQ34" s="106">
        <v>-88.3</v>
      </c>
      <c r="AR34" s="106">
        <v>0.72</v>
      </c>
      <c r="AS34" s="97">
        <v>-86.3</v>
      </c>
      <c r="AT34" s="97">
        <v>0.7</v>
      </c>
      <c r="AY34" s="86">
        <v>-54.8</v>
      </c>
      <c r="AZ34" s="87">
        <v>-86.3</v>
      </c>
      <c r="BA34" s="88">
        <v>0.45</v>
      </c>
      <c r="BB34" s="87">
        <v>0.7</v>
      </c>
      <c r="BC34" s="89">
        <v>3.83</v>
      </c>
      <c r="BD34" s="90">
        <v>3.31</v>
      </c>
    </row>
    <row r="35" spans="9:67" ht="15" customHeight="1" x14ac:dyDescent="0.25">
      <c r="AG35" s="91">
        <v>-99.8</v>
      </c>
      <c r="AH35" s="92">
        <v>-152.6</v>
      </c>
      <c r="AI35" s="93">
        <v>0.47</v>
      </c>
      <c r="AK35" s="94">
        <v>4.29</v>
      </c>
      <c r="AL35" s="95">
        <v>3.66</v>
      </c>
      <c r="AP35" s="80">
        <v>50</v>
      </c>
      <c r="AQ35" s="106">
        <v>-109.7</v>
      </c>
      <c r="AR35" s="106">
        <v>0.72</v>
      </c>
      <c r="AS35" s="97">
        <v>-107.6</v>
      </c>
      <c r="AT35" s="97">
        <v>0.7</v>
      </c>
      <c r="AY35" s="86">
        <v>-70.5</v>
      </c>
      <c r="AZ35" s="87">
        <v>-107.6</v>
      </c>
      <c r="BA35" s="88">
        <v>0.46</v>
      </c>
      <c r="BB35" s="87">
        <v>0.7</v>
      </c>
      <c r="BC35" s="89">
        <v>4.13</v>
      </c>
      <c r="BD35" s="90">
        <v>3.45</v>
      </c>
    </row>
    <row r="36" spans="9:67" ht="15" customHeight="1" x14ac:dyDescent="0.25">
      <c r="AP36" s="80">
        <v>60</v>
      </c>
      <c r="AQ36" s="106">
        <v>-131.1</v>
      </c>
      <c r="AR36" s="106">
        <v>0.71</v>
      </c>
      <c r="AS36" s="97">
        <v>-128.9</v>
      </c>
      <c r="AT36" s="97">
        <v>0.7</v>
      </c>
      <c r="AY36" s="86">
        <v>-85.5</v>
      </c>
      <c r="AZ36" s="87">
        <v>-128.9</v>
      </c>
      <c r="BA36" s="88">
        <v>0.47</v>
      </c>
      <c r="BB36" s="87">
        <v>0.7</v>
      </c>
      <c r="BC36" s="89">
        <v>4.24</v>
      </c>
      <c r="BD36" s="90">
        <v>3.53</v>
      </c>
    </row>
    <row r="37" spans="9:67" ht="15" customHeight="1" x14ac:dyDescent="0.25">
      <c r="AP37" s="80">
        <v>70</v>
      </c>
      <c r="AQ37" s="107">
        <v>-152.6</v>
      </c>
      <c r="AR37" s="107">
        <v>0.71</v>
      </c>
      <c r="AS37" s="98">
        <v>-150.19999999999999</v>
      </c>
      <c r="AT37" s="98">
        <v>0.7</v>
      </c>
      <c r="AY37" s="91">
        <v>-99.8</v>
      </c>
      <c r="AZ37" s="92">
        <v>-150.19999999999999</v>
      </c>
      <c r="BA37" s="93">
        <v>0.47</v>
      </c>
      <c r="BB37" s="92">
        <v>0.7</v>
      </c>
      <c r="BC37" s="94">
        <v>4.29</v>
      </c>
      <c r="BD37" s="95">
        <v>3.61</v>
      </c>
    </row>
    <row r="38" spans="9:67" ht="15" customHeight="1" x14ac:dyDescent="0.25"/>
    <row r="39" spans="9:67" ht="15" customHeight="1" x14ac:dyDescent="0.25"/>
    <row r="40" spans="9:67" ht="15" customHeight="1" x14ac:dyDescent="0.25">
      <c r="I40">
        <v>2.6</v>
      </c>
    </row>
    <row r="41" spans="9:67" ht="15" customHeight="1" x14ac:dyDescent="0.25">
      <c r="I41">
        <v>-1</v>
      </c>
      <c r="BO41" t="s">
        <v>154</v>
      </c>
    </row>
    <row r="42" spans="9:67" ht="15" customHeight="1" x14ac:dyDescent="0.25">
      <c r="I42">
        <v>-1.1499999999999999</v>
      </c>
    </row>
    <row r="43" spans="9:67" x14ac:dyDescent="0.25">
      <c r="I43">
        <f>SUM(I40:I42)</f>
        <v>0.45000000000000018</v>
      </c>
    </row>
    <row r="45" spans="9:67" x14ac:dyDescent="0.25">
      <c r="AV45" s="109"/>
    </row>
    <row r="46" spans="9:67" x14ac:dyDescent="0.25">
      <c r="AW46" s="110"/>
      <c r="AY46" s="112"/>
      <c r="AZ46" s="113" t="s">
        <v>143</v>
      </c>
      <c r="BA46" s="114" t="s">
        <v>143</v>
      </c>
      <c r="BB46" s="113" t="s">
        <v>143</v>
      </c>
      <c r="BC46" s="114" t="s">
        <v>143</v>
      </c>
      <c r="BD46" s="113" t="s">
        <v>143</v>
      </c>
      <c r="BE46" s="114" t="s">
        <v>143</v>
      </c>
      <c r="BF46" s="113" t="s">
        <v>143</v>
      </c>
      <c r="BG46" s="114" t="s">
        <v>143</v>
      </c>
      <c r="BJ46" s="81" t="s">
        <v>134</v>
      </c>
      <c r="BK46" s="82" t="s">
        <v>134</v>
      </c>
      <c r="BL46" s="81" t="s">
        <v>134</v>
      </c>
      <c r="BM46" s="82" t="s">
        <v>134</v>
      </c>
      <c r="BN46" s="83" t="s">
        <v>134</v>
      </c>
      <c r="BO46" s="84" t="s">
        <v>134</v>
      </c>
    </row>
    <row r="47" spans="9:67" x14ac:dyDescent="0.25">
      <c r="AW47" s="110"/>
      <c r="AY47" s="112"/>
      <c r="AZ47" s="115" t="s">
        <v>137</v>
      </c>
      <c r="BA47" s="116" t="s">
        <v>137</v>
      </c>
      <c r="BB47" s="115" t="s">
        <v>137</v>
      </c>
      <c r="BC47" s="116" t="s">
        <v>137</v>
      </c>
      <c r="BD47" s="115" t="s">
        <v>137</v>
      </c>
      <c r="BE47" s="116" t="s">
        <v>137</v>
      </c>
      <c r="BF47" s="115" t="s">
        <v>137</v>
      </c>
      <c r="BG47" s="116" t="s">
        <v>137</v>
      </c>
      <c r="BJ47" s="81" t="s">
        <v>135</v>
      </c>
      <c r="BK47" s="82" t="s">
        <v>136</v>
      </c>
      <c r="BL47" s="81" t="s">
        <v>137</v>
      </c>
      <c r="BM47" s="82" t="s">
        <v>137</v>
      </c>
      <c r="BN47" s="83" t="s">
        <v>138</v>
      </c>
      <c r="BO47" s="84" t="s">
        <v>138</v>
      </c>
    </row>
    <row r="48" spans="9:67" ht="15" customHeight="1" x14ac:dyDescent="0.25">
      <c r="AW48" s="110"/>
      <c r="AY48" s="112"/>
      <c r="AZ48" s="117" t="s">
        <v>148</v>
      </c>
      <c r="BA48" s="116" t="s">
        <v>149</v>
      </c>
      <c r="BB48" s="117" t="s">
        <v>150</v>
      </c>
      <c r="BC48" s="116" t="s">
        <v>151</v>
      </c>
      <c r="BD48" s="117" t="s">
        <v>152</v>
      </c>
      <c r="BE48" s="116" t="s">
        <v>153</v>
      </c>
      <c r="BF48" s="117" t="s">
        <v>155</v>
      </c>
      <c r="BG48" s="116" t="s">
        <v>156</v>
      </c>
      <c r="BJ48" s="85" t="s">
        <v>70</v>
      </c>
      <c r="BK48" s="82" t="s">
        <v>139</v>
      </c>
      <c r="BL48" s="85" t="s">
        <v>70</v>
      </c>
      <c r="BM48" s="82" t="s">
        <v>139</v>
      </c>
      <c r="BN48" s="83" t="s">
        <v>140</v>
      </c>
      <c r="BO48" s="84" t="s">
        <v>141</v>
      </c>
    </row>
    <row r="49" spans="34:67" ht="15" customHeight="1" x14ac:dyDescent="0.25">
      <c r="AW49" s="111"/>
      <c r="AY49" s="112" t="s">
        <v>133</v>
      </c>
      <c r="AZ49" s="118" t="s">
        <v>139</v>
      </c>
      <c r="BA49" s="119" t="s">
        <v>139</v>
      </c>
      <c r="BB49" s="118" t="s">
        <v>139</v>
      </c>
      <c r="BC49" s="119" t="s">
        <v>139</v>
      </c>
      <c r="BD49" s="118" t="s">
        <v>139</v>
      </c>
      <c r="BE49" s="119" t="s">
        <v>139</v>
      </c>
      <c r="BF49" s="118" t="s">
        <v>139</v>
      </c>
      <c r="BG49" s="119" t="s">
        <v>139</v>
      </c>
      <c r="BJ49" s="86">
        <v>-4.3</v>
      </c>
      <c r="BK49" s="87">
        <v>-3.5</v>
      </c>
      <c r="BL49" s="88">
        <v>1.4</v>
      </c>
      <c r="BM49" s="87">
        <v>1.1599999999999999</v>
      </c>
      <c r="BN49" s="89">
        <v>1.25</v>
      </c>
      <c r="BO49" s="90">
        <v>0.67</v>
      </c>
    </row>
    <row r="50" spans="34:67" ht="15" customHeight="1" x14ac:dyDescent="0.25">
      <c r="AY50" s="112">
        <v>1</v>
      </c>
      <c r="AZ50" s="120">
        <v>1.33</v>
      </c>
      <c r="BA50" s="121">
        <v>1.1599999999999999</v>
      </c>
      <c r="BB50" s="120">
        <v>1.29</v>
      </c>
      <c r="BC50" s="121">
        <v>1.1200000000000001</v>
      </c>
      <c r="BD50" s="120">
        <v>1.3</v>
      </c>
      <c r="BE50" s="121">
        <v>1.1399999999999999</v>
      </c>
      <c r="BF50" s="120">
        <v>1.3</v>
      </c>
      <c r="BG50" s="121">
        <v>1.1599999999999999</v>
      </c>
      <c r="BJ50" s="86">
        <v>-5.9</v>
      </c>
      <c r="BK50" s="87">
        <v>-4.9000000000000004</v>
      </c>
      <c r="BL50" s="88">
        <v>0.96</v>
      </c>
      <c r="BM50" s="87">
        <v>0.8</v>
      </c>
      <c r="BN50" s="89">
        <v>1.56</v>
      </c>
      <c r="BO50" s="90">
        <v>0.74</v>
      </c>
    </row>
    <row r="51" spans="34:67" ht="15" customHeight="1" x14ac:dyDescent="0.35">
      <c r="AP51" s="126"/>
      <c r="AQ51" s="127" t="s">
        <v>143</v>
      </c>
      <c r="AR51" s="127" t="s">
        <v>143</v>
      </c>
      <c r="AS51" s="128" t="s">
        <v>143</v>
      </c>
      <c r="AT51" s="128" t="s">
        <v>143</v>
      </c>
      <c r="AY51" s="112">
        <v>2</v>
      </c>
      <c r="AZ51" s="120">
        <v>0.95</v>
      </c>
      <c r="BA51" s="121">
        <v>0.81</v>
      </c>
      <c r="BB51" s="120">
        <v>0.92</v>
      </c>
      <c r="BC51" s="121">
        <v>0.78</v>
      </c>
      <c r="BD51" s="120">
        <v>0.92</v>
      </c>
      <c r="BE51" s="121">
        <v>0.81</v>
      </c>
      <c r="BF51" s="120">
        <v>0.91</v>
      </c>
      <c r="BG51" s="121">
        <v>0.8</v>
      </c>
      <c r="BJ51" s="91">
        <v>-7.4</v>
      </c>
      <c r="BK51" s="92">
        <v>-6.4</v>
      </c>
      <c r="BL51" s="93">
        <v>0.81</v>
      </c>
      <c r="BM51" s="92">
        <v>0.7</v>
      </c>
      <c r="BN51" s="94">
        <v>1.78</v>
      </c>
      <c r="BO51" s="95">
        <v>0.85</v>
      </c>
    </row>
    <row r="52" spans="34:67" ht="15" customHeight="1" x14ac:dyDescent="0.35">
      <c r="AH52" s="81" t="s">
        <v>134</v>
      </c>
      <c r="AI52" s="82" t="s">
        <v>134</v>
      </c>
      <c r="AJ52" s="81" t="s">
        <v>134</v>
      </c>
      <c r="AK52" s="82" t="s">
        <v>134</v>
      </c>
      <c r="AL52" s="83" t="s">
        <v>134</v>
      </c>
      <c r="AM52" s="84" t="s">
        <v>134</v>
      </c>
      <c r="AP52" s="126"/>
      <c r="AQ52" s="129" t="s">
        <v>136</v>
      </c>
      <c r="AR52" s="129" t="s">
        <v>137</v>
      </c>
      <c r="AS52" s="130" t="s">
        <v>136</v>
      </c>
      <c r="AT52" s="130" t="s">
        <v>137</v>
      </c>
      <c r="AY52" s="112">
        <v>3</v>
      </c>
      <c r="AZ52" s="122">
        <v>0.84</v>
      </c>
      <c r="BA52" s="123">
        <v>0.71</v>
      </c>
      <c r="BB52" s="122">
        <v>0.8</v>
      </c>
      <c r="BC52" s="123">
        <v>0.7</v>
      </c>
      <c r="BD52" s="122">
        <v>0.8</v>
      </c>
      <c r="BE52" s="123">
        <v>0.71</v>
      </c>
      <c r="BF52" s="122">
        <v>0.78</v>
      </c>
      <c r="BG52" s="123">
        <v>0.7</v>
      </c>
      <c r="BJ52" s="86">
        <v>-8.8000000000000007</v>
      </c>
      <c r="BK52" s="87">
        <v>-8.1</v>
      </c>
      <c r="BL52" s="88">
        <v>0.71</v>
      </c>
      <c r="BM52" s="87">
        <v>0.66</v>
      </c>
      <c r="BN52" s="89">
        <v>1.9</v>
      </c>
      <c r="BO52" s="90">
        <v>0.94</v>
      </c>
    </row>
    <row r="53" spans="34:67" ht="15" customHeight="1" x14ac:dyDescent="0.35">
      <c r="AH53" s="81" t="s">
        <v>135</v>
      </c>
      <c r="AI53" s="82" t="s">
        <v>136</v>
      </c>
      <c r="AJ53" s="81" t="s">
        <v>137</v>
      </c>
      <c r="AK53" s="82" t="s">
        <v>137</v>
      </c>
      <c r="AL53" s="83" t="s">
        <v>138</v>
      </c>
      <c r="AM53" s="84" t="s">
        <v>138</v>
      </c>
      <c r="AP53" s="126"/>
      <c r="AQ53" s="254" t="s">
        <v>160</v>
      </c>
      <c r="AR53" s="255"/>
      <c r="AS53" s="256" t="s">
        <v>161</v>
      </c>
      <c r="AT53" s="257"/>
      <c r="AY53" s="112">
        <v>4</v>
      </c>
      <c r="AZ53" s="120">
        <v>0.79</v>
      </c>
      <c r="BA53" s="121">
        <v>0.69</v>
      </c>
      <c r="BB53" s="120">
        <v>0.76</v>
      </c>
      <c r="BC53" s="121">
        <v>0.67</v>
      </c>
      <c r="BD53" s="120">
        <v>0.74</v>
      </c>
      <c r="BE53" s="121">
        <v>0.66</v>
      </c>
      <c r="BF53" s="120">
        <v>0.72</v>
      </c>
      <c r="BG53" s="121">
        <v>0.66</v>
      </c>
      <c r="BJ53" s="86">
        <v>-10</v>
      </c>
      <c r="BK53" s="87">
        <v>-9.6999999999999993</v>
      </c>
      <c r="BL53" s="88">
        <v>0.65</v>
      </c>
      <c r="BM53" s="87">
        <v>0.63</v>
      </c>
      <c r="BN53" s="89">
        <v>2</v>
      </c>
      <c r="BO53" s="90">
        <v>1.03</v>
      </c>
    </row>
    <row r="54" spans="34:67" ht="15" customHeight="1" x14ac:dyDescent="0.35">
      <c r="AH54" s="85" t="s">
        <v>70</v>
      </c>
      <c r="AI54" s="82" t="s">
        <v>139</v>
      </c>
      <c r="AJ54" s="85" t="s">
        <v>70</v>
      </c>
      <c r="AK54" s="82" t="s">
        <v>139</v>
      </c>
      <c r="AL54" s="83" t="s">
        <v>140</v>
      </c>
      <c r="AM54" s="84" t="s">
        <v>141</v>
      </c>
      <c r="AP54" s="126" t="s">
        <v>133</v>
      </c>
      <c r="AQ54" s="131" t="s">
        <v>139</v>
      </c>
      <c r="AR54" s="131" t="s">
        <v>139</v>
      </c>
      <c r="AS54" s="132" t="s">
        <v>139</v>
      </c>
      <c r="AT54" s="132" t="s">
        <v>139</v>
      </c>
      <c r="AY54" s="112">
        <v>5</v>
      </c>
      <c r="AZ54" s="120">
        <v>0.77</v>
      </c>
      <c r="BA54" s="121">
        <v>0.68</v>
      </c>
      <c r="BB54" s="120">
        <v>0.74</v>
      </c>
      <c r="BC54" s="121">
        <v>0.67</v>
      </c>
      <c r="BD54" s="120">
        <v>0.71</v>
      </c>
      <c r="BE54" s="121">
        <v>0.64</v>
      </c>
      <c r="BF54" s="120">
        <v>0.68</v>
      </c>
      <c r="BG54" s="121">
        <v>0.63</v>
      </c>
      <c r="BJ54" s="91">
        <v>-14.9</v>
      </c>
      <c r="BK54" s="92">
        <v>-17.5</v>
      </c>
      <c r="BL54" s="93">
        <v>0.49</v>
      </c>
      <c r="BM54" s="92">
        <v>0.56999999999999995</v>
      </c>
      <c r="BN54" s="94">
        <v>2.19</v>
      </c>
      <c r="BO54" s="95">
        <v>1.4</v>
      </c>
    </row>
    <row r="55" spans="34:67" ht="15" customHeight="1" x14ac:dyDescent="0.25">
      <c r="AH55" s="86">
        <v>-4.3</v>
      </c>
      <c r="AI55" s="87">
        <v>-4</v>
      </c>
      <c r="AJ55" s="88">
        <v>1.4</v>
      </c>
      <c r="AK55" s="87">
        <v>1.32</v>
      </c>
      <c r="AL55" s="89">
        <v>1.25</v>
      </c>
      <c r="AM55" s="90">
        <v>0.76</v>
      </c>
      <c r="AP55" s="80">
        <v>1</v>
      </c>
      <c r="AQ55" s="97">
        <v>-4</v>
      </c>
      <c r="AR55" s="97">
        <v>1.32</v>
      </c>
      <c r="AS55" s="106">
        <v>-4.2</v>
      </c>
      <c r="AT55" s="106">
        <v>1.37</v>
      </c>
      <c r="AY55" s="112">
        <v>10</v>
      </c>
      <c r="AZ55" s="122">
        <v>0.73</v>
      </c>
      <c r="BA55" s="123">
        <v>0.69</v>
      </c>
      <c r="BB55" s="122">
        <v>0.68</v>
      </c>
      <c r="BC55" s="123">
        <v>0.65</v>
      </c>
      <c r="BD55" s="122">
        <v>0.65</v>
      </c>
      <c r="BE55" s="123">
        <v>0.61</v>
      </c>
      <c r="BF55" s="122">
        <v>0.61</v>
      </c>
      <c r="BG55" s="123">
        <v>0.56999999999999995</v>
      </c>
      <c r="BJ55" s="86">
        <v>-24.7</v>
      </c>
      <c r="BK55" s="87">
        <v>-34.1</v>
      </c>
      <c r="BL55" s="88">
        <v>0.4</v>
      </c>
      <c r="BM55" s="87">
        <v>0.56000000000000005</v>
      </c>
      <c r="BN55" s="89">
        <v>2.66</v>
      </c>
      <c r="BO55" s="90">
        <v>1.96</v>
      </c>
    </row>
    <row r="56" spans="34:67" ht="15" customHeight="1" x14ac:dyDescent="0.25">
      <c r="AH56" s="86">
        <v>-5.9</v>
      </c>
      <c r="AI56" s="87">
        <v>-5.6</v>
      </c>
      <c r="AJ56" s="88">
        <v>0.96</v>
      </c>
      <c r="AK56" s="87">
        <v>0.91</v>
      </c>
      <c r="AL56" s="89">
        <v>1.56</v>
      </c>
      <c r="AM56" s="90">
        <v>0.84</v>
      </c>
      <c r="AP56" s="80">
        <v>2</v>
      </c>
      <c r="AQ56" s="97">
        <v>-5.6</v>
      </c>
      <c r="AR56" s="97">
        <v>0.91</v>
      </c>
      <c r="AS56" s="106">
        <v>-5.9</v>
      </c>
      <c r="AT56" s="106">
        <v>0.96</v>
      </c>
      <c r="AY56" s="112">
        <v>20</v>
      </c>
      <c r="AZ56" s="120">
        <v>0.71</v>
      </c>
      <c r="BA56" s="121">
        <v>0.7</v>
      </c>
      <c r="BB56" s="120">
        <v>0.66</v>
      </c>
      <c r="BC56" s="121">
        <v>0.65</v>
      </c>
      <c r="BD56" s="120">
        <v>0.62</v>
      </c>
      <c r="BE56" s="121">
        <v>0.6</v>
      </c>
      <c r="BF56" s="120">
        <v>0.56999999999999995</v>
      </c>
      <c r="BG56" s="121">
        <v>0.56000000000000005</v>
      </c>
      <c r="BJ56" s="86">
        <v>-38.9</v>
      </c>
      <c r="BK56" s="87">
        <v>-50.8</v>
      </c>
      <c r="BL56" s="88">
        <v>0.42</v>
      </c>
      <c r="BM56" s="87">
        <v>0.55000000000000004</v>
      </c>
      <c r="BN56" s="89">
        <v>3.31</v>
      </c>
      <c r="BO56" s="90">
        <v>2.34</v>
      </c>
    </row>
    <row r="57" spans="34:67" ht="15" customHeight="1" x14ac:dyDescent="0.25">
      <c r="AH57" s="91">
        <v>-7.4</v>
      </c>
      <c r="AI57" s="92">
        <v>-7.1</v>
      </c>
      <c r="AJ57" s="93">
        <v>0.81</v>
      </c>
      <c r="AK57" s="92">
        <v>0.78</v>
      </c>
      <c r="AL57" s="94">
        <v>1.78</v>
      </c>
      <c r="AM57" s="95">
        <v>0.95</v>
      </c>
      <c r="AP57" s="80">
        <v>3</v>
      </c>
      <c r="AQ57" s="98">
        <v>-7.1</v>
      </c>
      <c r="AR57" s="98">
        <v>0.78</v>
      </c>
      <c r="AS57" s="107">
        <v>-7.6</v>
      </c>
      <c r="AT57" s="107">
        <v>0.83</v>
      </c>
      <c r="AU57" s="101"/>
      <c r="AY57" s="112">
        <v>30</v>
      </c>
      <c r="AZ57" s="120">
        <v>0.71</v>
      </c>
      <c r="BA57" s="121">
        <v>0.7</v>
      </c>
      <c r="BB57" s="120">
        <v>0.66</v>
      </c>
      <c r="BC57" s="121">
        <v>0.65</v>
      </c>
      <c r="BD57" s="120">
        <v>0.61</v>
      </c>
      <c r="BE57" s="121">
        <v>0.6</v>
      </c>
      <c r="BF57" s="120">
        <v>0.56000000000000005</v>
      </c>
      <c r="BG57" s="121">
        <v>0.55000000000000004</v>
      </c>
      <c r="BJ57" s="86">
        <v>-54.8</v>
      </c>
      <c r="BK57" s="87">
        <v>-67.599999999999994</v>
      </c>
      <c r="BL57" s="88">
        <v>0.45</v>
      </c>
      <c r="BM57" s="87">
        <v>0.55000000000000004</v>
      </c>
      <c r="BN57" s="89">
        <v>3.83</v>
      </c>
      <c r="BO57" s="90">
        <v>2.59</v>
      </c>
    </row>
    <row r="58" spans="34:67" ht="15" customHeight="1" x14ac:dyDescent="0.25">
      <c r="AH58" s="86">
        <v>-8.8000000000000007</v>
      </c>
      <c r="AI58" s="87">
        <v>-8.6999999999999993</v>
      </c>
      <c r="AJ58" s="88">
        <v>0.71</v>
      </c>
      <c r="AK58" s="87">
        <v>0.71</v>
      </c>
      <c r="AL58" s="89">
        <v>1.9</v>
      </c>
      <c r="AM58" s="90">
        <v>1.01</v>
      </c>
      <c r="AP58" s="80">
        <v>4</v>
      </c>
      <c r="AQ58" s="97">
        <v>-8.6999999999999993</v>
      </c>
      <c r="AR58" s="97">
        <v>0.71</v>
      </c>
      <c r="AS58" s="106">
        <v>-9.3000000000000007</v>
      </c>
      <c r="AT58" s="106">
        <v>0.76</v>
      </c>
      <c r="AU58" s="101"/>
      <c r="AY58" s="112">
        <v>40</v>
      </c>
      <c r="AZ58" s="120">
        <v>0.7</v>
      </c>
      <c r="BA58" s="121">
        <v>0.7</v>
      </c>
      <c r="BB58" s="120">
        <v>0.65</v>
      </c>
      <c r="BC58" s="121">
        <v>0.65</v>
      </c>
      <c r="BD58" s="120">
        <v>0.61</v>
      </c>
      <c r="BE58" s="121">
        <v>0.6</v>
      </c>
      <c r="BF58" s="120">
        <v>0.56000000000000005</v>
      </c>
      <c r="BG58" s="121">
        <v>0.55000000000000004</v>
      </c>
      <c r="BJ58" s="86">
        <v>-70.5</v>
      </c>
      <c r="BK58" s="87">
        <v>-84.4</v>
      </c>
      <c r="BL58" s="88">
        <v>0.46</v>
      </c>
      <c r="BM58" s="87">
        <v>0.55000000000000004</v>
      </c>
      <c r="BN58" s="89">
        <v>4.13</v>
      </c>
      <c r="BO58" s="90">
        <v>2.71</v>
      </c>
    </row>
    <row r="59" spans="34:67" ht="15" customHeight="1" x14ac:dyDescent="0.25">
      <c r="AH59" s="86">
        <v>-10</v>
      </c>
      <c r="AI59" s="87">
        <v>-10.3</v>
      </c>
      <c r="AJ59" s="88">
        <v>0.65</v>
      </c>
      <c r="AK59" s="87">
        <v>0.67</v>
      </c>
      <c r="AL59" s="89">
        <v>2</v>
      </c>
      <c r="AM59" s="90">
        <v>1.1000000000000001</v>
      </c>
      <c r="AP59" s="80">
        <v>5</v>
      </c>
      <c r="AQ59" s="97">
        <v>-10.3</v>
      </c>
      <c r="AR59" s="97">
        <v>0.67</v>
      </c>
      <c r="AS59" s="106">
        <v>-11.1</v>
      </c>
      <c r="AT59" s="106">
        <v>0.72</v>
      </c>
      <c r="AY59" s="112">
        <v>50</v>
      </c>
      <c r="AZ59" s="120">
        <v>0.7</v>
      </c>
      <c r="BA59" s="121">
        <v>0.7</v>
      </c>
      <c r="BB59" s="120">
        <v>0.65</v>
      </c>
      <c r="BC59" s="121">
        <v>0.65</v>
      </c>
      <c r="BD59" s="120">
        <v>0.6</v>
      </c>
      <c r="BE59" s="121">
        <v>0.6</v>
      </c>
      <c r="BF59" s="120">
        <v>0.55000000000000004</v>
      </c>
      <c r="BG59" s="121">
        <v>0.55000000000000004</v>
      </c>
      <c r="BJ59" s="86">
        <v>-85.5</v>
      </c>
      <c r="BK59" s="87">
        <v>-101.2</v>
      </c>
      <c r="BL59" s="88">
        <v>0.47</v>
      </c>
      <c r="BM59" s="87">
        <v>0.55000000000000004</v>
      </c>
      <c r="BN59" s="89">
        <v>4.24</v>
      </c>
      <c r="BO59" s="90">
        <v>2.77</v>
      </c>
    </row>
    <row r="60" spans="34:67" ht="15" customHeight="1" x14ac:dyDescent="0.25">
      <c r="AH60" s="91">
        <v>-14.9</v>
      </c>
      <c r="AI60" s="92">
        <v>-18.600000000000001</v>
      </c>
      <c r="AJ60" s="93">
        <v>0.49</v>
      </c>
      <c r="AK60" s="92">
        <v>0.61</v>
      </c>
      <c r="AL60" s="94">
        <v>2.19</v>
      </c>
      <c r="AM60" s="95">
        <v>1.48</v>
      </c>
      <c r="AP60" s="80">
        <v>10</v>
      </c>
      <c r="AQ60" s="98">
        <v>-18.600000000000001</v>
      </c>
      <c r="AR60" s="98">
        <v>0.61</v>
      </c>
      <c r="AS60" s="107">
        <v>-19.899999999999999</v>
      </c>
      <c r="AT60" s="107">
        <v>0.65</v>
      </c>
      <c r="AY60" s="112">
        <v>60</v>
      </c>
      <c r="AZ60" s="120">
        <v>0.7</v>
      </c>
      <c r="BA60" s="121">
        <v>0.7</v>
      </c>
      <c r="BB60" s="120">
        <v>0.65</v>
      </c>
      <c r="BC60" s="121">
        <v>0.65</v>
      </c>
      <c r="BD60" s="120">
        <v>0.6</v>
      </c>
      <c r="BE60" s="121">
        <v>0.6</v>
      </c>
      <c r="BF60" s="120">
        <v>0.55000000000000004</v>
      </c>
      <c r="BG60" s="121">
        <v>0.55000000000000004</v>
      </c>
      <c r="BJ60" s="91">
        <v>-99.8</v>
      </c>
      <c r="BK60" s="92">
        <v>-117.8</v>
      </c>
      <c r="BL60" s="93">
        <v>0.47</v>
      </c>
      <c r="BM60" s="92">
        <v>0.55000000000000004</v>
      </c>
      <c r="BN60" s="94">
        <v>4.29</v>
      </c>
      <c r="BO60" s="95">
        <v>2.83</v>
      </c>
    </row>
    <row r="61" spans="34:67" ht="15" customHeight="1" x14ac:dyDescent="0.25">
      <c r="AH61" s="86">
        <v>-24.7</v>
      </c>
      <c r="AI61" s="87">
        <v>-36.5</v>
      </c>
      <c r="AJ61" s="88">
        <v>0.4</v>
      </c>
      <c r="AK61" s="87">
        <v>0.6</v>
      </c>
      <c r="AL61" s="89">
        <v>2.66</v>
      </c>
      <c r="AM61" s="90">
        <v>2.1</v>
      </c>
      <c r="AP61" s="80">
        <v>20</v>
      </c>
      <c r="AQ61" s="97">
        <v>-36.5</v>
      </c>
      <c r="AR61" s="97">
        <v>0.6</v>
      </c>
      <c r="AS61" s="106">
        <v>-38.700000000000003</v>
      </c>
      <c r="AT61" s="106">
        <v>0.63</v>
      </c>
      <c r="AU61" s="101" t="s">
        <v>158</v>
      </c>
      <c r="AY61" s="112">
        <v>70</v>
      </c>
      <c r="AZ61" s="124">
        <v>0.7</v>
      </c>
      <c r="BA61" s="125">
        <v>0.7</v>
      </c>
      <c r="BB61" s="124">
        <v>0.65</v>
      </c>
      <c r="BC61" s="125">
        <v>0.65</v>
      </c>
      <c r="BD61" s="124">
        <v>0.6</v>
      </c>
      <c r="BE61" s="125">
        <v>0.6</v>
      </c>
      <c r="BF61" s="124">
        <v>0.55000000000000004</v>
      </c>
      <c r="BG61" s="125">
        <v>0.55000000000000004</v>
      </c>
    </row>
    <row r="62" spans="34:67" ht="15" customHeight="1" x14ac:dyDescent="0.25">
      <c r="AH62" s="86">
        <v>-38.9</v>
      </c>
      <c r="AI62" s="87">
        <v>-56.2</v>
      </c>
      <c r="AJ62" s="88">
        <v>0.42</v>
      </c>
      <c r="AK62" s="87">
        <v>0.61</v>
      </c>
      <c r="AL62" s="89">
        <v>3.31</v>
      </c>
      <c r="AM62" s="90">
        <v>2.59</v>
      </c>
      <c r="AP62" s="80">
        <v>30</v>
      </c>
      <c r="AQ62" s="97">
        <v>-56.2</v>
      </c>
      <c r="AR62" s="97">
        <v>0.61</v>
      </c>
      <c r="AS62" s="106">
        <v>-58.8</v>
      </c>
      <c r="AT62" s="106">
        <v>0.64</v>
      </c>
      <c r="AU62" s="101"/>
    </row>
    <row r="63" spans="34:67" ht="15" customHeight="1" x14ac:dyDescent="0.25">
      <c r="AH63" s="86">
        <v>-54.8</v>
      </c>
      <c r="AI63" s="87">
        <v>-77.599999999999994</v>
      </c>
      <c r="AJ63" s="88">
        <v>0.45</v>
      </c>
      <c r="AK63" s="87">
        <v>0.63</v>
      </c>
      <c r="AL63" s="89">
        <v>3.83</v>
      </c>
      <c r="AM63" s="90">
        <v>2.97</v>
      </c>
      <c r="AP63" s="80">
        <v>40</v>
      </c>
      <c r="AQ63" s="97">
        <v>-77.599999999999994</v>
      </c>
      <c r="AR63" s="97">
        <v>0.63</v>
      </c>
      <c r="AS63" s="106">
        <v>-80.3</v>
      </c>
      <c r="AT63" s="106">
        <v>0.66</v>
      </c>
    </row>
    <row r="64" spans="34:67" ht="15" customHeight="1" x14ac:dyDescent="0.25">
      <c r="AH64" s="86">
        <v>-70.5</v>
      </c>
      <c r="AI64" s="87">
        <v>-100.8</v>
      </c>
      <c r="AJ64" s="88">
        <v>0.46</v>
      </c>
      <c r="AK64" s="87">
        <v>0.66</v>
      </c>
      <c r="AL64" s="89">
        <v>4.13</v>
      </c>
      <c r="AM64" s="90">
        <v>3.24</v>
      </c>
      <c r="AP64" s="80">
        <v>50</v>
      </c>
      <c r="AQ64" s="97">
        <v>-100.8</v>
      </c>
      <c r="AR64" s="97">
        <v>0.66</v>
      </c>
      <c r="AS64" s="106">
        <v>-103</v>
      </c>
      <c r="AT64" s="106">
        <v>0.67</v>
      </c>
      <c r="AY64" s="80"/>
      <c r="AZ64" s="108" t="s">
        <v>143</v>
      </c>
      <c r="BA64" s="108" t="s">
        <v>143</v>
      </c>
      <c r="BB64" s="108" t="s">
        <v>143</v>
      </c>
      <c r="BC64" s="108" t="s">
        <v>143</v>
      </c>
      <c r="BD64" s="108" t="s">
        <v>143</v>
      </c>
      <c r="BE64" s="108" t="s">
        <v>143</v>
      </c>
      <c r="BF64" s="108" t="s">
        <v>143</v>
      </c>
      <c r="BG64" s="108" t="s">
        <v>143</v>
      </c>
    </row>
    <row r="65" spans="34:59" ht="15" customHeight="1" x14ac:dyDescent="0.25">
      <c r="AH65" s="86">
        <v>-85.5</v>
      </c>
      <c r="AI65" s="87">
        <v>-125.8</v>
      </c>
      <c r="AJ65" s="88">
        <v>0.47</v>
      </c>
      <c r="AK65" s="87">
        <v>0.68</v>
      </c>
      <c r="AL65" s="89">
        <v>4.24</v>
      </c>
      <c r="AM65" s="90">
        <v>3.45</v>
      </c>
      <c r="AP65" s="80">
        <v>60</v>
      </c>
      <c r="AQ65" s="97">
        <v>-125.8</v>
      </c>
      <c r="AR65" s="97">
        <v>0.68</v>
      </c>
      <c r="AS65" s="106">
        <v>-127.1</v>
      </c>
      <c r="AT65" s="106">
        <v>0.69</v>
      </c>
      <c r="AY65" s="80"/>
      <c r="AZ65" s="96" t="s">
        <v>137</v>
      </c>
      <c r="BA65" s="96" t="s">
        <v>137</v>
      </c>
      <c r="BB65" s="96" t="s">
        <v>137</v>
      </c>
      <c r="BC65" s="96" t="s">
        <v>137</v>
      </c>
      <c r="BD65" s="96" t="s">
        <v>137</v>
      </c>
      <c r="BE65" s="96" t="s">
        <v>137</v>
      </c>
      <c r="BF65" s="96" t="s">
        <v>137</v>
      </c>
      <c r="BG65" s="96" t="s">
        <v>137</v>
      </c>
    </row>
    <row r="66" spans="34:59" ht="15" customHeight="1" x14ac:dyDescent="0.25">
      <c r="AH66" s="91">
        <v>-99.8</v>
      </c>
      <c r="AI66" s="92">
        <v>-152.6</v>
      </c>
      <c r="AJ66" s="93">
        <v>0.47</v>
      </c>
      <c r="AK66" s="92">
        <v>0.71</v>
      </c>
      <c r="AL66" s="94">
        <v>4.29</v>
      </c>
      <c r="AM66" s="95">
        <v>3.66</v>
      </c>
      <c r="AP66" s="80">
        <v>70</v>
      </c>
      <c r="AQ66" s="98">
        <v>-152.6</v>
      </c>
      <c r="AR66" s="98">
        <v>0.71</v>
      </c>
      <c r="AS66" s="107">
        <v>-152.6</v>
      </c>
      <c r="AT66" s="107">
        <v>0.71</v>
      </c>
      <c r="AU66" s="101" t="s">
        <v>159</v>
      </c>
      <c r="AY66" s="80"/>
      <c r="AZ66" s="102" t="s">
        <v>148</v>
      </c>
      <c r="BA66" s="102" t="s">
        <v>149</v>
      </c>
      <c r="BB66" s="102" t="s">
        <v>150</v>
      </c>
      <c r="BC66" s="102" t="s">
        <v>151</v>
      </c>
      <c r="BD66" s="102" t="s">
        <v>152</v>
      </c>
      <c r="BE66" s="102" t="s">
        <v>153</v>
      </c>
      <c r="BF66" s="102" t="s">
        <v>155</v>
      </c>
      <c r="BG66" s="102" t="s">
        <v>156</v>
      </c>
    </row>
    <row r="67" spans="34:59" ht="15" customHeight="1" x14ac:dyDescent="0.25">
      <c r="AU67" s="101"/>
      <c r="AY67" s="80" t="s">
        <v>133</v>
      </c>
      <c r="AZ67" s="99" t="s">
        <v>139</v>
      </c>
      <c r="BA67" s="99" t="s">
        <v>139</v>
      </c>
      <c r="BB67" s="99" t="s">
        <v>139</v>
      </c>
      <c r="BC67" s="99" t="s">
        <v>139</v>
      </c>
      <c r="BD67" s="99" t="s">
        <v>139</v>
      </c>
      <c r="BE67" s="99" t="s">
        <v>139</v>
      </c>
      <c r="BF67" s="99" t="s">
        <v>139</v>
      </c>
      <c r="BG67" s="99" t="s">
        <v>139</v>
      </c>
    </row>
    <row r="68" spans="34:59" x14ac:dyDescent="0.25">
      <c r="AH68" s="81" t="s">
        <v>134</v>
      </c>
      <c r="AI68" s="82" t="s">
        <v>134</v>
      </c>
      <c r="AJ68" s="81" t="s">
        <v>134</v>
      </c>
      <c r="AK68" s="82" t="s">
        <v>134</v>
      </c>
      <c r="AL68" s="83" t="s">
        <v>134</v>
      </c>
      <c r="AM68" s="84" t="s">
        <v>134</v>
      </c>
      <c r="AY68" s="80">
        <v>1</v>
      </c>
      <c r="AZ68" s="97">
        <v>1.33</v>
      </c>
      <c r="BA68" s="97">
        <v>1.1599999999999999</v>
      </c>
      <c r="BB68" s="97">
        <v>1.29</v>
      </c>
      <c r="BC68" s="97">
        <v>1.1200000000000001</v>
      </c>
      <c r="BD68" s="97">
        <v>1.3</v>
      </c>
      <c r="BE68" s="97">
        <v>1.1399999999999999</v>
      </c>
      <c r="BF68" s="97">
        <v>1.3</v>
      </c>
      <c r="BG68" s="97">
        <v>1.1599999999999999</v>
      </c>
    </row>
    <row r="69" spans="34:59" x14ac:dyDescent="0.25">
      <c r="AH69" s="81" t="s">
        <v>135</v>
      </c>
      <c r="AI69" s="82" t="s">
        <v>136</v>
      </c>
      <c r="AJ69" s="81" t="s">
        <v>137</v>
      </c>
      <c r="AK69" s="82" t="s">
        <v>137</v>
      </c>
      <c r="AL69" s="83" t="s">
        <v>138</v>
      </c>
      <c r="AM69" s="84" t="s">
        <v>138</v>
      </c>
      <c r="AY69" s="80">
        <v>2</v>
      </c>
      <c r="AZ69" s="97">
        <v>0.95</v>
      </c>
      <c r="BA69" s="97">
        <v>0.81</v>
      </c>
      <c r="BB69" s="97">
        <v>0.92</v>
      </c>
      <c r="BC69" s="97">
        <v>0.78</v>
      </c>
      <c r="BD69" s="97">
        <v>0.92</v>
      </c>
      <c r="BE69" s="97">
        <v>0.81</v>
      </c>
      <c r="BF69" s="97">
        <v>0.91</v>
      </c>
      <c r="BG69" s="97">
        <v>0.8</v>
      </c>
    </row>
    <row r="70" spans="34:59" ht="27" x14ac:dyDescent="0.25">
      <c r="AH70" s="85" t="s">
        <v>70</v>
      </c>
      <c r="AI70" s="82" t="s">
        <v>139</v>
      </c>
      <c r="AJ70" s="85" t="s">
        <v>70</v>
      </c>
      <c r="AK70" s="82" t="s">
        <v>139</v>
      </c>
      <c r="AL70" s="83" t="s">
        <v>140</v>
      </c>
      <c r="AM70" s="84" t="s">
        <v>141</v>
      </c>
      <c r="AY70" s="80">
        <v>3</v>
      </c>
      <c r="AZ70" s="98">
        <v>0.84</v>
      </c>
      <c r="BA70" s="98">
        <v>0.71</v>
      </c>
      <c r="BB70" s="98">
        <v>0.8</v>
      </c>
      <c r="BC70" s="98">
        <v>0.7</v>
      </c>
      <c r="BD70" s="98">
        <v>0.8</v>
      </c>
      <c r="BE70" s="98">
        <v>0.71</v>
      </c>
      <c r="BF70" s="98">
        <v>0.78</v>
      </c>
      <c r="BG70" s="98">
        <v>0.7</v>
      </c>
    </row>
    <row r="71" spans="34:59" x14ac:dyDescent="0.25">
      <c r="AH71" s="86">
        <v>-4.3</v>
      </c>
      <c r="AI71" s="87">
        <v>-4.2</v>
      </c>
      <c r="AJ71" s="88">
        <v>1.4</v>
      </c>
      <c r="AK71" s="87">
        <v>1.37</v>
      </c>
      <c r="AL71" s="89">
        <v>1.25</v>
      </c>
      <c r="AM71" s="90">
        <v>0.79</v>
      </c>
      <c r="AY71" s="80">
        <v>4</v>
      </c>
      <c r="AZ71" s="97">
        <v>0.79</v>
      </c>
      <c r="BA71" s="97">
        <v>0.69</v>
      </c>
      <c r="BB71" s="97">
        <v>0.76</v>
      </c>
      <c r="BC71" s="97">
        <v>0.67</v>
      </c>
      <c r="BD71" s="97">
        <v>0.74</v>
      </c>
      <c r="BE71" s="97">
        <v>0.66</v>
      </c>
      <c r="BF71" s="97">
        <v>0.72</v>
      </c>
      <c r="BG71" s="97">
        <v>0.66</v>
      </c>
    </row>
    <row r="72" spans="34:59" x14ac:dyDescent="0.25">
      <c r="AH72" s="86">
        <v>-5.9</v>
      </c>
      <c r="AI72" s="87">
        <v>-5.9</v>
      </c>
      <c r="AJ72" s="88">
        <v>0.96</v>
      </c>
      <c r="AK72" s="87">
        <v>0.96</v>
      </c>
      <c r="AL72" s="89">
        <v>1.56</v>
      </c>
      <c r="AM72" s="90">
        <v>0.88</v>
      </c>
      <c r="AY72" s="80">
        <v>5</v>
      </c>
      <c r="AZ72" s="97">
        <v>0.77</v>
      </c>
      <c r="BA72" s="97">
        <v>0.68</v>
      </c>
      <c r="BB72" s="97">
        <v>0.74</v>
      </c>
      <c r="BC72" s="97">
        <v>0.67</v>
      </c>
      <c r="BD72" s="97">
        <v>0.71</v>
      </c>
      <c r="BE72" s="97">
        <v>0.64</v>
      </c>
      <c r="BF72" s="97">
        <v>0.68</v>
      </c>
      <c r="BG72" s="97">
        <v>0.63</v>
      </c>
    </row>
    <row r="73" spans="34:59" x14ac:dyDescent="0.25">
      <c r="AH73" s="91">
        <v>-7.4</v>
      </c>
      <c r="AI73" s="92">
        <v>-7.6</v>
      </c>
      <c r="AJ73" s="93">
        <v>0.81</v>
      </c>
      <c r="AK73" s="92">
        <v>0.83</v>
      </c>
      <c r="AL73" s="94">
        <v>1.78</v>
      </c>
      <c r="AM73" s="95">
        <v>1</v>
      </c>
      <c r="AY73" s="80">
        <v>10</v>
      </c>
      <c r="AZ73" s="98">
        <v>0.73</v>
      </c>
      <c r="BA73" s="98">
        <v>0.69</v>
      </c>
      <c r="BB73" s="98">
        <v>0.68</v>
      </c>
      <c r="BC73" s="98">
        <v>0.65</v>
      </c>
      <c r="BD73" s="98">
        <v>0.65</v>
      </c>
      <c r="BE73" s="98">
        <v>0.61</v>
      </c>
      <c r="BF73" s="98">
        <v>0.61</v>
      </c>
      <c r="BG73" s="98">
        <v>0.56999999999999995</v>
      </c>
    </row>
    <row r="74" spans="34:59" x14ac:dyDescent="0.25">
      <c r="AH74" s="86">
        <v>-8.8000000000000007</v>
      </c>
      <c r="AI74" s="87">
        <v>-9.3000000000000007</v>
      </c>
      <c r="AJ74" s="88">
        <v>0.71</v>
      </c>
      <c r="AK74" s="87">
        <v>0.76</v>
      </c>
      <c r="AL74" s="89">
        <v>1.9</v>
      </c>
      <c r="AM74" s="90">
        <v>1.08</v>
      </c>
      <c r="AY74" s="80">
        <v>20</v>
      </c>
      <c r="AZ74" s="97">
        <v>0.71</v>
      </c>
      <c r="BA74" s="97">
        <v>0.7</v>
      </c>
      <c r="BB74" s="97">
        <v>0.66</v>
      </c>
      <c r="BC74" s="97">
        <v>0.65</v>
      </c>
      <c r="BD74" s="97">
        <v>0.62</v>
      </c>
      <c r="BE74" s="97">
        <v>0.6</v>
      </c>
      <c r="BF74" s="97">
        <v>0.56999999999999995</v>
      </c>
      <c r="BG74" s="97">
        <v>0.56000000000000005</v>
      </c>
    </row>
    <row r="75" spans="34:59" x14ac:dyDescent="0.25">
      <c r="AH75" s="86">
        <v>-10</v>
      </c>
      <c r="AI75" s="87">
        <v>-11.1</v>
      </c>
      <c r="AJ75" s="88">
        <v>0.65</v>
      </c>
      <c r="AK75" s="87">
        <v>0.72</v>
      </c>
      <c r="AL75" s="89">
        <v>2</v>
      </c>
      <c r="AM75" s="90">
        <v>1.17</v>
      </c>
      <c r="AY75" s="80">
        <v>30</v>
      </c>
      <c r="AZ75" s="97">
        <v>0.71</v>
      </c>
      <c r="BA75" s="97">
        <v>0.7</v>
      </c>
      <c r="BB75" s="97">
        <v>0.66</v>
      </c>
      <c r="BC75" s="97">
        <v>0.65</v>
      </c>
      <c r="BD75" s="97">
        <v>0.61</v>
      </c>
      <c r="BE75" s="97">
        <v>0.6</v>
      </c>
      <c r="BF75" s="97">
        <v>0.56000000000000005</v>
      </c>
      <c r="BG75" s="97">
        <v>0.55000000000000004</v>
      </c>
    </row>
    <row r="76" spans="34:59" x14ac:dyDescent="0.25">
      <c r="AH76" s="91">
        <v>-14.9</v>
      </c>
      <c r="AI76" s="92">
        <v>-19.899999999999999</v>
      </c>
      <c r="AJ76" s="93">
        <v>0.49</v>
      </c>
      <c r="AK76" s="92">
        <v>0.65</v>
      </c>
      <c r="AL76" s="94">
        <v>2.19</v>
      </c>
      <c r="AM76" s="95">
        <v>1.59</v>
      </c>
      <c r="AY76" s="80">
        <v>40</v>
      </c>
      <c r="AZ76" s="97">
        <v>0.7</v>
      </c>
      <c r="BA76" s="97">
        <v>0.7</v>
      </c>
      <c r="BB76" s="97">
        <v>0.65</v>
      </c>
      <c r="BC76" s="97">
        <v>0.65</v>
      </c>
      <c r="BD76" s="97">
        <v>0.61</v>
      </c>
      <c r="BE76" s="97">
        <v>0.6</v>
      </c>
      <c r="BF76" s="97">
        <v>0.56000000000000005</v>
      </c>
      <c r="BG76" s="97">
        <v>0.55000000000000004</v>
      </c>
    </row>
    <row r="77" spans="34:59" x14ac:dyDescent="0.25">
      <c r="AH77" s="86">
        <v>-24.7</v>
      </c>
      <c r="AI77" s="87">
        <v>-38.700000000000003</v>
      </c>
      <c r="AJ77" s="88">
        <v>0.4</v>
      </c>
      <c r="AK77" s="87">
        <v>0.63</v>
      </c>
      <c r="AL77" s="89">
        <v>2.66</v>
      </c>
      <c r="AM77" s="90">
        <v>2.23</v>
      </c>
      <c r="AY77" s="80">
        <v>50</v>
      </c>
      <c r="AZ77" s="97">
        <v>0.7</v>
      </c>
      <c r="BA77" s="97">
        <v>0.7</v>
      </c>
      <c r="BB77" s="97">
        <v>0.65</v>
      </c>
      <c r="BC77" s="97">
        <v>0.65</v>
      </c>
      <c r="BD77" s="97">
        <v>0.6</v>
      </c>
      <c r="BE77" s="97">
        <v>0.6</v>
      </c>
      <c r="BF77" s="97">
        <v>0.55000000000000004</v>
      </c>
      <c r="BG77" s="97">
        <v>0.55000000000000004</v>
      </c>
    </row>
    <row r="78" spans="34:59" x14ac:dyDescent="0.25">
      <c r="AH78" s="86">
        <v>-38.9</v>
      </c>
      <c r="AI78" s="87">
        <v>-58.8</v>
      </c>
      <c r="AJ78" s="88">
        <v>0.42</v>
      </c>
      <c r="AK78" s="87">
        <v>0.64</v>
      </c>
      <c r="AL78" s="89">
        <v>3.31</v>
      </c>
      <c r="AM78" s="90">
        <v>2.71</v>
      </c>
      <c r="AY78" s="80">
        <v>60</v>
      </c>
      <c r="AZ78" s="97">
        <v>0.7</v>
      </c>
      <c r="BA78" s="97">
        <v>0.7</v>
      </c>
      <c r="BB78" s="97">
        <v>0.65</v>
      </c>
      <c r="BC78" s="97">
        <v>0.65</v>
      </c>
      <c r="BD78" s="97">
        <v>0.6</v>
      </c>
      <c r="BE78" s="97">
        <v>0.6</v>
      </c>
      <c r="BF78" s="97">
        <v>0.55000000000000004</v>
      </c>
      <c r="BG78" s="97">
        <v>0.55000000000000004</v>
      </c>
    </row>
    <row r="79" spans="34:59" x14ac:dyDescent="0.25">
      <c r="AH79" s="86">
        <v>-54.8</v>
      </c>
      <c r="AI79" s="87">
        <v>-80.3</v>
      </c>
      <c r="AJ79" s="88">
        <v>0.45</v>
      </c>
      <c r="AK79" s="87">
        <v>0.66</v>
      </c>
      <c r="AL79" s="89">
        <v>3.83</v>
      </c>
      <c r="AM79" s="90">
        <v>3.08</v>
      </c>
      <c r="AY79" s="80">
        <v>70</v>
      </c>
      <c r="AZ79" s="98">
        <v>0.7</v>
      </c>
      <c r="BA79" s="98">
        <v>0.7</v>
      </c>
      <c r="BB79" s="98">
        <v>0.65</v>
      </c>
      <c r="BC79" s="98">
        <v>0.65</v>
      </c>
      <c r="BD79" s="98">
        <v>0.6</v>
      </c>
      <c r="BE79" s="98">
        <v>0.6</v>
      </c>
      <c r="BF79" s="98">
        <v>0.55000000000000004</v>
      </c>
      <c r="BG79" s="98">
        <v>0.55000000000000004</v>
      </c>
    </row>
    <row r="80" spans="34:59" x14ac:dyDescent="0.25">
      <c r="AH80" s="86">
        <v>-70.5</v>
      </c>
      <c r="AI80" s="87">
        <v>-103</v>
      </c>
      <c r="AJ80" s="88">
        <v>0.46</v>
      </c>
      <c r="AK80" s="87">
        <v>0.67</v>
      </c>
      <c r="AL80" s="89">
        <v>4.13</v>
      </c>
      <c r="AM80" s="90">
        <v>3.31</v>
      </c>
    </row>
    <row r="81" spans="34:39" x14ac:dyDescent="0.25">
      <c r="AH81" s="86">
        <v>-85.5</v>
      </c>
      <c r="AI81" s="87">
        <v>-127.1</v>
      </c>
      <c r="AJ81" s="88">
        <v>0.47</v>
      </c>
      <c r="AK81" s="87">
        <v>0.69</v>
      </c>
      <c r="AL81" s="89">
        <v>4.24</v>
      </c>
      <c r="AM81" s="90">
        <v>3.48</v>
      </c>
    </row>
    <row r="82" spans="34:39" x14ac:dyDescent="0.25">
      <c r="AH82" s="91">
        <v>-99.8</v>
      </c>
      <c r="AI82" s="92">
        <v>-152.6</v>
      </c>
      <c r="AJ82" s="93">
        <v>0.47</v>
      </c>
      <c r="AK82" s="92">
        <v>0.71</v>
      </c>
      <c r="AL82" s="94">
        <v>4.29</v>
      </c>
      <c r="AM82" s="95">
        <v>3.66</v>
      </c>
    </row>
  </sheetData>
  <mergeCells count="6">
    <mergeCell ref="AQ53:AR53"/>
    <mergeCell ref="AS53:AT53"/>
    <mergeCell ref="AQ24:AR24"/>
    <mergeCell ref="AS24:AT24"/>
    <mergeCell ref="AQ6:AR6"/>
    <mergeCell ref="AS6:AT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5AF6-9211-457B-80C3-1C8779468E8D}">
  <sheetPr transitionEvaluation="1" transitionEntry="1"/>
  <dimension ref="C5:Y28"/>
  <sheetViews>
    <sheetView showGridLines="0" workbookViewId="0">
      <selection activeCell="N6" sqref="N6"/>
    </sheetView>
  </sheetViews>
  <sheetFormatPr defaultRowHeight="15" x14ac:dyDescent="0.25"/>
  <sheetData>
    <row r="5" spans="3:25" ht="15" customHeight="1" x14ac:dyDescent="0.25">
      <c r="C5" s="248" t="s">
        <v>181</v>
      </c>
      <c r="D5" s="249"/>
      <c r="E5" s="249"/>
      <c r="F5" s="249"/>
      <c r="G5" s="249"/>
      <c r="H5" s="249"/>
      <c r="I5" s="249"/>
      <c r="J5" s="249"/>
      <c r="K5" s="249"/>
      <c r="L5" s="250"/>
    </row>
    <row r="6" spans="3:25" ht="15" customHeight="1" x14ac:dyDescent="0.25">
      <c r="C6" s="248" t="s">
        <v>62</v>
      </c>
      <c r="D6" s="249"/>
      <c r="E6" s="249"/>
      <c r="F6" s="249"/>
      <c r="G6" s="249"/>
      <c r="H6" s="249"/>
      <c r="I6" s="249"/>
      <c r="J6" s="249"/>
      <c r="K6" s="249"/>
      <c r="L6" s="250"/>
    </row>
    <row r="7" spans="3:25" ht="15" customHeight="1" x14ac:dyDescent="0.25">
      <c r="C7" s="30">
        <v>3604</v>
      </c>
      <c r="D7" s="31"/>
      <c r="E7" s="31"/>
      <c r="F7" s="31"/>
      <c r="G7" s="30" t="s">
        <v>63</v>
      </c>
      <c r="H7" s="30" t="s">
        <v>36</v>
      </c>
      <c r="I7" s="30"/>
      <c r="J7" s="251" t="s">
        <v>182</v>
      </c>
      <c r="K7" s="252"/>
      <c r="L7" s="253"/>
    </row>
    <row r="8" spans="3:25" x14ac:dyDescent="0.25">
      <c r="C8" s="31"/>
      <c r="D8" s="31"/>
      <c r="E8" s="31"/>
      <c r="F8" s="32" t="s">
        <v>183</v>
      </c>
      <c r="G8" s="31"/>
      <c r="H8" s="31"/>
      <c r="I8" s="31"/>
      <c r="J8" s="31"/>
      <c r="K8" s="31"/>
      <c r="L8" s="30"/>
    </row>
    <row r="9" spans="3:25" x14ac:dyDescent="0.25">
      <c r="C9" s="31"/>
      <c r="D9" s="31"/>
      <c r="E9" s="31"/>
      <c r="F9" s="33" t="s">
        <v>66</v>
      </c>
      <c r="G9" s="31"/>
      <c r="H9" s="31"/>
      <c r="I9" s="31"/>
      <c r="J9" s="31"/>
      <c r="K9" s="31"/>
      <c r="L9" s="30"/>
    </row>
    <row r="10" spans="3:25" x14ac:dyDescent="0.25">
      <c r="C10" s="31"/>
      <c r="D10" s="31"/>
      <c r="E10" s="31"/>
      <c r="F10" s="33" t="s">
        <v>67</v>
      </c>
      <c r="G10" s="31"/>
      <c r="H10" s="31"/>
      <c r="I10" s="31"/>
      <c r="J10" s="31"/>
      <c r="K10" s="31"/>
      <c r="L10" s="32" t="s">
        <v>183</v>
      </c>
    </row>
    <row r="11" spans="3:25" x14ac:dyDescent="0.25">
      <c r="C11" s="34"/>
      <c r="D11" s="34"/>
      <c r="E11" s="34"/>
      <c r="F11" s="42" t="s">
        <v>73</v>
      </c>
      <c r="G11" s="34"/>
      <c r="H11" s="34"/>
      <c r="I11" s="34"/>
      <c r="J11" s="34"/>
      <c r="K11" s="34"/>
      <c r="L11" s="42" t="s">
        <v>73</v>
      </c>
      <c r="M11" s="187">
        <v>1.9377</v>
      </c>
      <c r="O11" s="144">
        <v>1.9342999999999999</v>
      </c>
      <c r="Y11" s="144">
        <v>1.9168000000000001</v>
      </c>
    </row>
    <row r="12" spans="3:25" ht="15.75" customHeight="1" x14ac:dyDescent="0.25">
      <c r="C12" s="35"/>
      <c r="D12" s="36" t="s">
        <v>79</v>
      </c>
      <c r="E12" s="36"/>
      <c r="F12" s="35"/>
      <c r="G12" s="36"/>
      <c r="H12" s="36"/>
      <c r="I12" s="36"/>
      <c r="J12" s="169" t="s">
        <v>207</v>
      </c>
      <c r="K12" s="185" t="s">
        <v>208</v>
      </c>
      <c r="L12" s="36"/>
      <c r="M12" s="187">
        <v>-3.3815</v>
      </c>
      <c r="O12" s="144">
        <v>-0.40300000000000002</v>
      </c>
      <c r="Y12" s="144">
        <v>0.14460000000000001</v>
      </c>
    </row>
    <row r="13" spans="3:25" x14ac:dyDescent="0.25">
      <c r="C13" s="36" t="s">
        <v>68</v>
      </c>
      <c r="D13" s="38" t="s">
        <v>70</v>
      </c>
      <c r="E13" s="41"/>
      <c r="F13" s="41"/>
      <c r="G13" s="38"/>
      <c r="H13" s="38"/>
      <c r="I13" s="38"/>
      <c r="J13" s="166" t="s">
        <v>68</v>
      </c>
      <c r="K13" s="169"/>
      <c r="L13" s="38"/>
      <c r="M13" s="187"/>
      <c r="O13" s="144"/>
    </row>
    <row r="14" spans="3:25" x14ac:dyDescent="0.25">
      <c r="C14" s="35">
        <v>1</v>
      </c>
      <c r="D14" s="39">
        <v>1.8</v>
      </c>
      <c r="E14" s="150"/>
      <c r="F14" s="150"/>
      <c r="G14" s="150"/>
      <c r="H14" s="150"/>
      <c r="I14" s="150"/>
      <c r="J14" s="165"/>
      <c r="K14" s="170"/>
      <c r="L14" s="150"/>
      <c r="M14" s="186">
        <f>(M$11*C14)+M$12</f>
        <v>-1.4438</v>
      </c>
      <c r="O14" s="145">
        <f>(O$11*C14)+O$12</f>
        <v>1.5312999999999999</v>
      </c>
      <c r="Y14" s="72">
        <v>2.0613999999999999</v>
      </c>
    </row>
    <row r="15" spans="3:25" x14ac:dyDescent="0.25">
      <c r="C15" s="35">
        <v>2</v>
      </c>
      <c r="D15" s="39">
        <v>3.4</v>
      </c>
      <c r="E15" s="150"/>
      <c r="F15" s="150"/>
      <c r="G15" s="150"/>
      <c r="H15" s="150"/>
      <c r="I15" s="150"/>
      <c r="J15" s="165">
        <v>3</v>
      </c>
      <c r="K15" s="170">
        <v>5.4</v>
      </c>
      <c r="L15" s="150"/>
      <c r="M15" s="186">
        <f t="shared" ref="M15:M25" si="0">(M$11*C15)+M$12</f>
        <v>0.49390000000000001</v>
      </c>
      <c r="O15" s="145">
        <f t="shared" ref="O15:O25" si="1">(O$11*C15)+O$12</f>
        <v>3.4655999999999998</v>
      </c>
      <c r="Y15" s="72">
        <v>3.9782000000000002</v>
      </c>
    </row>
    <row r="16" spans="3:25" x14ac:dyDescent="0.25">
      <c r="C16" s="35">
        <v>3</v>
      </c>
      <c r="D16" s="154">
        <v>5.4</v>
      </c>
      <c r="E16" s="150"/>
      <c r="F16" s="151"/>
      <c r="G16" s="150"/>
      <c r="H16" s="150"/>
      <c r="I16" s="150"/>
      <c r="J16" s="165">
        <v>70</v>
      </c>
      <c r="K16" s="170">
        <v>135</v>
      </c>
      <c r="L16" s="150"/>
      <c r="M16" s="186">
        <f t="shared" si="0"/>
        <v>2.4316000000000004</v>
      </c>
      <c r="O16" s="155">
        <f t="shared" si="1"/>
        <v>5.3998999999999988</v>
      </c>
      <c r="Y16" s="72">
        <v>5.8949999999999996</v>
      </c>
    </row>
    <row r="17" spans="3:25" x14ac:dyDescent="0.25">
      <c r="C17" s="35">
        <v>4</v>
      </c>
      <c r="D17" s="39">
        <v>7.6</v>
      </c>
      <c r="E17" s="150"/>
      <c r="F17" s="150"/>
      <c r="G17" s="150"/>
      <c r="H17" s="150"/>
      <c r="I17" s="150"/>
      <c r="J17" s="170"/>
      <c r="K17" s="170"/>
      <c r="L17" s="150"/>
      <c r="M17" s="186">
        <f t="shared" si="0"/>
        <v>4.3693</v>
      </c>
      <c r="O17" s="145">
        <f t="shared" si="1"/>
        <v>7.3341999999999992</v>
      </c>
      <c r="Y17" s="72">
        <v>7.8117999999999999</v>
      </c>
    </row>
    <row r="18" spans="3:25" x14ac:dyDescent="0.25">
      <c r="C18" s="35">
        <v>5</v>
      </c>
      <c r="D18" s="39">
        <v>9.1999999999999993</v>
      </c>
      <c r="E18" s="150"/>
      <c r="F18" s="150"/>
      <c r="G18" s="150"/>
      <c r="H18" s="150"/>
      <c r="I18" s="150"/>
      <c r="J18" s="150"/>
      <c r="K18" s="150"/>
      <c r="L18" s="150"/>
      <c r="M18" s="186">
        <f t="shared" si="0"/>
        <v>6.3069999999999995</v>
      </c>
      <c r="O18" s="145">
        <f t="shared" si="1"/>
        <v>9.2684999999999995</v>
      </c>
      <c r="Y18" s="72">
        <v>9.7286000000000001</v>
      </c>
    </row>
    <row r="19" spans="3:25" x14ac:dyDescent="0.25">
      <c r="C19" s="35">
        <v>10</v>
      </c>
      <c r="D19" s="154">
        <v>15.3</v>
      </c>
      <c r="E19" s="150"/>
      <c r="F19" s="151"/>
      <c r="G19" s="150"/>
      <c r="H19" s="150"/>
      <c r="I19" s="150"/>
      <c r="J19" s="150"/>
      <c r="K19" s="150"/>
      <c r="L19" s="150"/>
      <c r="M19" s="186">
        <f>(M$11*C19)+M$12</f>
        <v>15.9955</v>
      </c>
      <c r="O19" s="155">
        <f t="shared" si="1"/>
        <v>18.940000000000001</v>
      </c>
      <c r="Y19" s="72">
        <v>19.3126</v>
      </c>
    </row>
    <row r="20" spans="3:25" x14ac:dyDescent="0.25">
      <c r="C20" s="35">
        <v>20</v>
      </c>
      <c r="D20" s="39">
        <v>29.6</v>
      </c>
      <c r="E20" s="150"/>
      <c r="F20" s="150"/>
      <c r="G20" s="150"/>
      <c r="H20" s="150"/>
      <c r="I20" s="150"/>
      <c r="J20" s="150"/>
      <c r="K20" s="150"/>
      <c r="L20" s="150"/>
      <c r="M20" s="186">
        <f t="shared" si="0"/>
        <v>35.372499999999995</v>
      </c>
      <c r="O20" s="145">
        <f t="shared" si="1"/>
        <v>38.283000000000001</v>
      </c>
      <c r="Y20" s="72">
        <v>38.480599999999995</v>
      </c>
    </row>
    <row r="21" spans="3:25" x14ac:dyDescent="0.25">
      <c r="C21" s="35">
        <v>30</v>
      </c>
      <c r="D21" s="39">
        <v>48.8</v>
      </c>
      <c r="E21" s="150"/>
      <c r="F21" s="150"/>
      <c r="G21" s="150"/>
      <c r="H21" s="150"/>
      <c r="I21" s="150"/>
      <c r="J21" s="150"/>
      <c r="K21" s="150"/>
      <c r="L21" s="150"/>
      <c r="M21" s="186">
        <f t="shared" si="0"/>
        <v>54.749499999999998</v>
      </c>
      <c r="O21" s="145">
        <f t="shared" si="1"/>
        <v>57.625999999999998</v>
      </c>
      <c r="Y21" s="72">
        <v>57.648600000000002</v>
      </c>
    </row>
    <row r="22" spans="3:25" x14ac:dyDescent="0.25">
      <c r="C22" s="35">
        <v>40</v>
      </c>
      <c r="D22" s="39">
        <v>71.900000000000006</v>
      </c>
      <c r="E22" s="150"/>
      <c r="F22" s="150"/>
      <c r="G22" s="150"/>
      <c r="H22" s="150"/>
      <c r="I22" s="150"/>
      <c r="J22" s="150"/>
      <c r="K22" s="150"/>
      <c r="L22" s="150"/>
      <c r="M22" s="186">
        <f t="shared" si="0"/>
        <v>74.126499999999993</v>
      </c>
      <c r="O22" s="145">
        <f t="shared" si="1"/>
        <v>76.968999999999994</v>
      </c>
      <c r="Y22" s="72">
        <v>76.816599999999994</v>
      </c>
    </row>
    <row r="23" spans="3:25" x14ac:dyDescent="0.25">
      <c r="C23" s="35">
        <v>50</v>
      </c>
      <c r="D23" s="39">
        <v>94.2</v>
      </c>
      <c r="E23" s="150"/>
      <c r="F23" s="150"/>
      <c r="G23" s="150"/>
      <c r="H23" s="150"/>
      <c r="I23" s="150"/>
      <c r="J23" s="150"/>
      <c r="K23" s="150"/>
      <c r="L23" s="150"/>
      <c r="M23" s="186">
        <f t="shared" si="0"/>
        <v>93.503500000000003</v>
      </c>
      <c r="O23" s="145">
        <f t="shared" si="1"/>
        <v>96.311999999999983</v>
      </c>
      <c r="Y23" s="72">
        <v>95.9846</v>
      </c>
    </row>
    <row r="24" spans="3:25" x14ac:dyDescent="0.25">
      <c r="C24" s="35">
        <v>60</v>
      </c>
      <c r="D24" s="39">
        <v>115</v>
      </c>
      <c r="E24" s="150"/>
      <c r="F24" s="150"/>
      <c r="G24" s="150"/>
      <c r="H24" s="150"/>
      <c r="I24" s="150"/>
      <c r="J24" s="150"/>
      <c r="K24" s="150"/>
      <c r="L24" s="150"/>
      <c r="M24" s="186">
        <f t="shared" si="0"/>
        <v>112.8805</v>
      </c>
      <c r="O24" s="145">
        <f t="shared" si="1"/>
        <v>115.65499999999999</v>
      </c>
      <c r="Y24" s="72">
        <v>115.15260000000001</v>
      </c>
    </row>
    <row r="25" spans="3:25" x14ac:dyDescent="0.25">
      <c r="C25" s="35">
        <v>70</v>
      </c>
      <c r="D25" s="154">
        <v>135</v>
      </c>
      <c r="E25" s="150"/>
      <c r="F25" s="151"/>
      <c r="G25" s="150"/>
      <c r="H25" s="150"/>
      <c r="I25" s="150"/>
      <c r="J25" s="150"/>
      <c r="K25" s="150"/>
      <c r="L25" s="150"/>
      <c r="M25" s="186">
        <f t="shared" si="0"/>
        <v>132.25750000000002</v>
      </c>
      <c r="O25" s="155">
        <f t="shared" si="1"/>
        <v>134.99799999999999</v>
      </c>
      <c r="Y25" s="72">
        <v>134.32060000000001</v>
      </c>
    </row>
    <row r="26" spans="3:25" x14ac:dyDescent="0.25">
      <c r="C26" s="35">
        <v>80</v>
      </c>
      <c r="D26" s="150"/>
      <c r="E26" s="150"/>
      <c r="F26" s="150"/>
      <c r="G26" s="150"/>
      <c r="H26" s="150"/>
      <c r="I26" s="150"/>
      <c r="J26" s="150"/>
      <c r="K26" s="150"/>
      <c r="L26" s="45"/>
    </row>
    <row r="27" spans="3:25" x14ac:dyDescent="0.25">
      <c r="C27" s="35">
        <v>90</v>
      </c>
      <c r="D27" s="150"/>
      <c r="E27" s="150"/>
      <c r="F27" s="150"/>
      <c r="G27" s="150"/>
      <c r="H27" s="150"/>
      <c r="I27" s="150"/>
      <c r="J27" s="150"/>
      <c r="K27" s="150"/>
      <c r="L27" s="45"/>
    </row>
    <row r="28" spans="3:25" x14ac:dyDescent="0.25">
      <c r="C28" s="37">
        <v>100</v>
      </c>
      <c r="D28" s="152"/>
      <c r="E28" s="152"/>
      <c r="F28" s="153"/>
      <c r="G28" s="152"/>
      <c r="H28" s="152"/>
      <c r="I28" s="152"/>
      <c r="J28" s="152"/>
      <c r="K28" s="152"/>
      <c r="L28" s="46"/>
    </row>
  </sheetData>
  <mergeCells count="3">
    <mergeCell ref="C5:L5"/>
    <mergeCell ref="C6:L6"/>
    <mergeCell ref="J7:L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3DA4-B200-4356-B00B-5B9D29F2D3B5}">
  <sheetPr transitionEvaluation="1" transitionEntry="1"/>
  <dimension ref="C5:O49"/>
  <sheetViews>
    <sheetView showGridLines="0" topLeftCell="A4" workbookViewId="0">
      <selection activeCell="J14" sqref="J14:K19"/>
    </sheetView>
  </sheetViews>
  <sheetFormatPr defaultRowHeight="15" x14ac:dyDescent="0.25"/>
  <sheetData>
    <row r="5" spans="3:15" ht="15" customHeight="1" x14ac:dyDescent="0.25">
      <c r="C5" s="271" t="s">
        <v>184</v>
      </c>
      <c r="D5" s="272"/>
      <c r="E5" s="272"/>
      <c r="F5" s="272"/>
      <c r="G5" s="272"/>
      <c r="H5" s="272"/>
      <c r="I5" s="272"/>
      <c r="J5" s="272"/>
      <c r="K5" s="272"/>
      <c r="L5" s="273"/>
    </row>
    <row r="6" spans="3:15" ht="15" customHeight="1" x14ac:dyDescent="0.25">
      <c r="C6" s="271" t="s">
        <v>62</v>
      </c>
      <c r="D6" s="272"/>
      <c r="E6" s="272"/>
      <c r="F6" s="272"/>
      <c r="G6" s="272"/>
      <c r="H6" s="272"/>
      <c r="I6" s="272"/>
      <c r="J6" s="272"/>
      <c r="K6" s="272"/>
      <c r="L6" s="273"/>
    </row>
    <row r="7" spans="3:15" ht="15" customHeight="1" x14ac:dyDescent="0.25">
      <c r="C7" s="156">
        <v>3622</v>
      </c>
      <c r="D7" s="156"/>
      <c r="E7" s="156"/>
      <c r="F7" s="157"/>
      <c r="G7" s="156" t="s">
        <v>63</v>
      </c>
      <c r="H7" s="156" t="s">
        <v>37</v>
      </c>
      <c r="I7" s="156"/>
      <c r="J7" s="158"/>
      <c r="K7" s="274" t="s">
        <v>185</v>
      </c>
      <c r="L7" s="275"/>
    </row>
    <row r="8" spans="3:15" x14ac:dyDescent="0.25">
      <c r="C8" s="265"/>
      <c r="D8" s="262" t="s">
        <v>186</v>
      </c>
      <c r="E8" s="262" t="s">
        <v>187</v>
      </c>
      <c r="F8" s="159" t="s">
        <v>188</v>
      </c>
      <c r="G8" s="262"/>
      <c r="H8" s="262"/>
      <c r="I8" s="262"/>
      <c r="J8" s="262"/>
      <c r="K8" s="262" t="s">
        <v>191</v>
      </c>
      <c r="L8" s="265"/>
    </row>
    <row r="9" spans="3:15" ht="15" customHeight="1" x14ac:dyDescent="0.25">
      <c r="C9" s="266"/>
      <c r="D9" s="263"/>
      <c r="E9" s="263"/>
      <c r="F9" s="160" t="s">
        <v>189</v>
      </c>
      <c r="G9" s="263"/>
      <c r="H9" s="263"/>
      <c r="I9" s="263"/>
      <c r="J9" s="263"/>
      <c r="K9" s="263"/>
      <c r="L9" s="266"/>
    </row>
    <row r="10" spans="3:15" x14ac:dyDescent="0.25">
      <c r="C10" s="267"/>
      <c r="D10" s="264"/>
      <c r="E10" s="264"/>
      <c r="F10" s="161" t="s">
        <v>190</v>
      </c>
      <c r="G10" s="264"/>
      <c r="H10" s="264"/>
      <c r="I10" s="264"/>
      <c r="J10" s="264"/>
      <c r="K10" s="264"/>
      <c r="L10" s="267"/>
    </row>
    <row r="11" spans="3:15" x14ac:dyDescent="0.25">
      <c r="C11" s="162"/>
      <c r="D11" s="157"/>
      <c r="E11" s="163" t="s">
        <v>192</v>
      </c>
      <c r="F11" s="157"/>
      <c r="G11" s="157"/>
      <c r="H11" s="157"/>
      <c r="I11" s="157"/>
      <c r="J11" s="157"/>
      <c r="K11" s="157"/>
      <c r="L11" s="162"/>
      <c r="M11" s="187">
        <v>24.779</v>
      </c>
      <c r="O11" s="144">
        <v>25.271000000000001</v>
      </c>
    </row>
    <row r="12" spans="3:15" ht="15.75" customHeight="1" x14ac:dyDescent="0.25">
      <c r="C12" s="162"/>
      <c r="D12" s="157"/>
      <c r="E12" s="163" t="s">
        <v>193</v>
      </c>
      <c r="F12" s="157"/>
      <c r="G12" s="157"/>
      <c r="H12" s="157"/>
      <c r="I12" s="157"/>
      <c r="J12" s="157"/>
      <c r="K12" s="157"/>
      <c r="L12" s="162"/>
      <c r="M12" s="187">
        <v>-9.1432000000000002</v>
      </c>
      <c r="O12" s="144">
        <v>19.257999999999999</v>
      </c>
    </row>
    <row r="13" spans="3:15" ht="21" customHeight="1" x14ac:dyDescent="0.25">
      <c r="C13" s="164"/>
      <c r="D13" s="168"/>
      <c r="E13" s="172"/>
      <c r="F13" s="168"/>
      <c r="G13" s="168"/>
      <c r="H13" s="168"/>
      <c r="I13" s="168"/>
      <c r="J13" s="168"/>
      <c r="K13" s="172"/>
      <c r="L13" s="168"/>
      <c r="M13" s="187"/>
      <c r="O13" s="144"/>
    </row>
    <row r="14" spans="3:15" ht="18.75" customHeight="1" x14ac:dyDescent="0.25">
      <c r="C14" s="165"/>
      <c r="D14" s="185" t="s">
        <v>206</v>
      </c>
      <c r="E14" s="169"/>
      <c r="F14" s="169"/>
      <c r="G14" s="169"/>
      <c r="H14" s="169"/>
      <c r="I14" s="169"/>
      <c r="J14" s="169" t="s">
        <v>207</v>
      </c>
      <c r="K14" s="185" t="s">
        <v>208</v>
      </c>
      <c r="L14" s="169"/>
      <c r="M14" s="188" t="s">
        <v>206</v>
      </c>
      <c r="O14" s="190" t="s">
        <v>208</v>
      </c>
    </row>
    <row r="15" spans="3:15" x14ac:dyDescent="0.25">
      <c r="C15" s="166" t="s">
        <v>68</v>
      </c>
      <c r="D15" s="169" t="s">
        <v>70</v>
      </c>
      <c r="E15" s="169"/>
      <c r="F15" s="169"/>
      <c r="G15" s="169"/>
      <c r="H15" s="169"/>
      <c r="I15" s="169"/>
      <c r="J15" s="166" t="s">
        <v>68</v>
      </c>
      <c r="K15" s="169"/>
      <c r="L15" s="169"/>
      <c r="M15" s="189" t="s">
        <v>70</v>
      </c>
      <c r="O15" s="191"/>
    </row>
    <row r="16" spans="3:15" x14ac:dyDescent="0.25">
      <c r="C16" s="165">
        <v>1</v>
      </c>
      <c r="D16" s="183">
        <f t="shared" ref="D16:D25" si="0">-F32</f>
        <v>46.4</v>
      </c>
      <c r="E16" s="170"/>
      <c r="F16" s="170"/>
      <c r="G16" s="174"/>
      <c r="H16" s="174"/>
      <c r="I16" s="174"/>
      <c r="J16" s="165"/>
      <c r="K16" s="170"/>
      <c r="L16" s="176"/>
      <c r="M16" s="186">
        <f>(M$11*$C16)+M$12</f>
        <v>15.6358</v>
      </c>
      <c r="O16" s="145">
        <f>(O$11*$C16)+O$12</f>
        <v>44.528999999999996</v>
      </c>
    </row>
    <row r="17" spans="3:15" x14ac:dyDescent="0.25">
      <c r="C17" s="165">
        <v>2</v>
      </c>
      <c r="D17" s="173">
        <f t="shared" si="0"/>
        <v>69.8</v>
      </c>
      <c r="E17" s="173"/>
      <c r="F17" s="170"/>
      <c r="G17" s="174"/>
      <c r="H17" s="174"/>
      <c r="I17" s="174"/>
      <c r="J17" s="165">
        <v>2</v>
      </c>
      <c r="K17" s="170">
        <f>D17</f>
        <v>69.8</v>
      </c>
      <c r="L17" s="176"/>
      <c r="M17" s="186">
        <f t="shared" ref="M17:M25" si="1">(M$11*$C17)+M$12</f>
        <v>40.4148</v>
      </c>
      <c r="O17" s="155">
        <f t="shared" ref="O17:O25" si="2">(O$11*$C17)+O$12</f>
        <v>69.8</v>
      </c>
    </row>
    <row r="18" spans="3:15" x14ac:dyDescent="0.25">
      <c r="C18" s="165">
        <v>3</v>
      </c>
      <c r="D18" s="170">
        <f t="shared" si="0"/>
        <v>89.1</v>
      </c>
      <c r="E18" s="170"/>
      <c r="F18" s="170"/>
      <c r="G18" s="174"/>
      <c r="H18" s="174"/>
      <c r="I18" s="174"/>
      <c r="J18" s="165">
        <v>50</v>
      </c>
      <c r="K18" s="170">
        <f>D25</f>
        <v>1282.8</v>
      </c>
      <c r="L18" s="176"/>
      <c r="M18" s="186">
        <f t="shared" si="1"/>
        <v>65.19380000000001</v>
      </c>
      <c r="O18" s="145">
        <f t="shared" si="2"/>
        <v>95.070999999999998</v>
      </c>
    </row>
    <row r="19" spans="3:15" x14ac:dyDescent="0.25">
      <c r="C19" s="165">
        <v>4</v>
      </c>
      <c r="D19" s="170">
        <f t="shared" si="0"/>
        <v>106.6</v>
      </c>
      <c r="E19" s="170"/>
      <c r="F19" s="170"/>
      <c r="G19" s="174"/>
      <c r="H19" s="174"/>
      <c r="I19" s="174"/>
      <c r="J19" s="170"/>
      <c r="K19" s="170"/>
      <c r="L19" s="176"/>
      <c r="M19" s="186">
        <f t="shared" si="1"/>
        <v>89.972800000000007</v>
      </c>
      <c r="O19" s="145">
        <f t="shared" si="2"/>
        <v>120.342</v>
      </c>
    </row>
    <row r="20" spans="3:15" x14ac:dyDescent="0.25">
      <c r="C20" s="165">
        <v>5</v>
      </c>
      <c r="D20" s="173">
        <f t="shared" si="0"/>
        <v>122.7</v>
      </c>
      <c r="E20" s="173"/>
      <c r="F20" s="170"/>
      <c r="G20" s="174"/>
      <c r="H20" s="174"/>
      <c r="I20" s="174"/>
      <c r="J20" s="170"/>
      <c r="K20" s="170"/>
      <c r="L20" s="176"/>
      <c r="M20" s="186">
        <f t="shared" si="1"/>
        <v>114.7518</v>
      </c>
      <c r="O20" s="155">
        <f t="shared" si="2"/>
        <v>145.613</v>
      </c>
    </row>
    <row r="21" spans="3:15" x14ac:dyDescent="0.25">
      <c r="C21" s="165">
        <v>10</v>
      </c>
      <c r="D21" s="170">
        <f t="shared" si="0"/>
        <v>209.8</v>
      </c>
      <c r="E21" s="170"/>
      <c r="F21" s="170"/>
      <c r="G21" s="174"/>
      <c r="H21" s="174"/>
      <c r="I21" s="174"/>
      <c r="J21" s="170"/>
      <c r="K21" s="170"/>
      <c r="L21" s="176"/>
      <c r="M21" s="186">
        <f t="shared" si="1"/>
        <v>238.64679999999998</v>
      </c>
      <c r="O21" s="145">
        <f t="shared" si="2"/>
        <v>271.96800000000002</v>
      </c>
    </row>
    <row r="22" spans="3:15" x14ac:dyDescent="0.25">
      <c r="C22" s="165">
        <v>20</v>
      </c>
      <c r="D22" s="170">
        <f t="shared" si="0"/>
        <v>436.6</v>
      </c>
      <c r="E22" s="170"/>
      <c r="F22" s="170"/>
      <c r="G22" s="174"/>
      <c r="H22" s="174"/>
      <c r="I22" s="174"/>
      <c r="J22" s="170"/>
      <c r="K22" s="170"/>
      <c r="L22" s="176"/>
      <c r="M22" s="186">
        <f t="shared" si="1"/>
        <v>486.43680000000001</v>
      </c>
      <c r="O22" s="145">
        <f t="shared" si="2"/>
        <v>524.678</v>
      </c>
    </row>
    <row r="23" spans="3:15" x14ac:dyDescent="0.25">
      <c r="C23" s="165">
        <v>30</v>
      </c>
      <c r="D23" s="170">
        <f t="shared" si="0"/>
        <v>685.6</v>
      </c>
      <c r="E23" s="170"/>
      <c r="F23" s="170"/>
      <c r="G23" s="174"/>
      <c r="H23" s="174"/>
      <c r="I23" s="174"/>
      <c r="J23" s="170"/>
      <c r="K23" s="170"/>
      <c r="L23" s="176"/>
      <c r="M23" s="186">
        <f t="shared" si="1"/>
        <v>734.22680000000003</v>
      </c>
      <c r="O23" s="145">
        <f t="shared" si="2"/>
        <v>777.38800000000003</v>
      </c>
    </row>
    <row r="24" spans="3:15" x14ac:dyDescent="0.25">
      <c r="C24" s="165">
        <v>40</v>
      </c>
      <c r="D24" s="173">
        <f t="shared" si="0"/>
        <v>978.4</v>
      </c>
      <c r="E24" s="173"/>
      <c r="F24" s="170"/>
      <c r="G24" s="174"/>
      <c r="H24" s="174"/>
      <c r="I24" s="174"/>
      <c r="J24" s="170"/>
      <c r="K24" s="170"/>
      <c r="L24" s="176"/>
      <c r="M24" s="186">
        <f t="shared" si="1"/>
        <v>982.01679999999999</v>
      </c>
      <c r="O24" s="155">
        <f t="shared" si="2"/>
        <v>1030.098</v>
      </c>
    </row>
    <row r="25" spans="3:15" x14ac:dyDescent="0.25">
      <c r="C25" s="165">
        <v>50</v>
      </c>
      <c r="D25" s="170">
        <f t="shared" si="0"/>
        <v>1282.8</v>
      </c>
      <c r="E25" s="170"/>
      <c r="F25" s="170"/>
      <c r="G25" s="174"/>
      <c r="H25" s="174"/>
      <c r="I25" s="174"/>
      <c r="J25" s="170"/>
      <c r="K25" s="170"/>
      <c r="L25" s="176"/>
      <c r="M25" s="186">
        <f t="shared" si="1"/>
        <v>1229.8068000000001</v>
      </c>
      <c r="O25" s="145">
        <f t="shared" si="2"/>
        <v>1282.808</v>
      </c>
    </row>
    <row r="26" spans="3:15" x14ac:dyDescent="0.25">
      <c r="C26" s="165"/>
      <c r="D26" s="170"/>
      <c r="E26" s="170"/>
      <c r="F26" s="170"/>
      <c r="G26" s="174"/>
      <c r="H26" s="174"/>
      <c r="I26" s="174"/>
      <c r="J26" s="170"/>
      <c r="K26" s="170"/>
      <c r="L26" s="176"/>
      <c r="M26" s="145"/>
    </row>
    <row r="27" spans="3:15" x14ac:dyDescent="0.25">
      <c r="C27" s="167"/>
      <c r="D27" s="171"/>
      <c r="E27" s="171"/>
      <c r="F27" s="171"/>
      <c r="G27" s="175"/>
      <c r="H27" s="175"/>
      <c r="I27" s="175"/>
      <c r="J27" s="171"/>
      <c r="K27" s="171"/>
      <c r="L27" s="177"/>
      <c r="M27" s="145"/>
    </row>
    <row r="28" spans="3:15" x14ac:dyDescent="0.25">
      <c r="N28" s="72"/>
    </row>
    <row r="30" spans="3:15" ht="15" customHeight="1" x14ac:dyDescent="0.25">
      <c r="C30" s="178">
        <v>3771</v>
      </c>
      <c r="D30" s="268" t="s">
        <v>194</v>
      </c>
      <c r="E30" s="269"/>
      <c r="F30" s="270"/>
    </row>
    <row r="31" spans="3:15" x14ac:dyDescent="0.25">
      <c r="C31" s="179" t="s">
        <v>133</v>
      </c>
      <c r="D31" s="180" t="s">
        <v>195</v>
      </c>
      <c r="E31" s="181" t="s">
        <v>196</v>
      </c>
      <c r="F31" s="181" t="s">
        <v>197</v>
      </c>
    </row>
    <row r="32" spans="3:15" x14ac:dyDescent="0.25">
      <c r="C32" s="181">
        <v>1</v>
      </c>
      <c r="D32" s="182">
        <v>1.4</v>
      </c>
      <c r="E32" s="183">
        <v>32.700000000000003</v>
      </c>
      <c r="F32" s="183">
        <v>-46.4</v>
      </c>
    </row>
    <row r="33" spans="3:6" x14ac:dyDescent="0.25">
      <c r="C33" s="181">
        <v>2</v>
      </c>
      <c r="D33" s="182">
        <v>1.4</v>
      </c>
      <c r="E33" s="184">
        <v>49.2</v>
      </c>
      <c r="F33" s="184">
        <v>-69.8</v>
      </c>
    </row>
    <row r="34" spans="3:6" x14ac:dyDescent="0.25">
      <c r="C34" s="181">
        <v>3</v>
      </c>
      <c r="D34" s="182">
        <v>1.4</v>
      </c>
      <c r="E34" s="183">
        <v>62.6</v>
      </c>
      <c r="F34" s="183">
        <v>-89.1</v>
      </c>
    </row>
    <row r="35" spans="3:6" x14ac:dyDescent="0.25">
      <c r="C35" s="181">
        <v>4</v>
      </c>
      <c r="D35" s="182">
        <v>1.4</v>
      </c>
      <c r="E35" s="183">
        <v>74.7</v>
      </c>
      <c r="F35" s="183">
        <v>-106.6</v>
      </c>
    </row>
    <row r="36" spans="3:6" x14ac:dyDescent="0.25">
      <c r="C36" s="181">
        <v>5</v>
      </c>
      <c r="D36" s="182">
        <v>1.4</v>
      </c>
      <c r="E36" s="184">
        <v>86.2</v>
      </c>
      <c r="F36" s="184">
        <v>-122.7</v>
      </c>
    </row>
    <row r="37" spans="3:6" x14ac:dyDescent="0.25">
      <c r="C37" s="181">
        <v>10</v>
      </c>
      <c r="D37" s="182">
        <v>1.5</v>
      </c>
      <c r="E37" s="183">
        <v>140.5</v>
      </c>
      <c r="F37" s="183">
        <v>-209.8</v>
      </c>
    </row>
    <row r="38" spans="3:6" x14ac:dyDescent="0.25">
      <c r="C38" s="181">
        <v>20</v>
      </c>
      <c r="D38" s="182">
        <v>1.8</v>
      </c>
      <c r="E38" s="183">
        <v>246.1</v>
      </c>
      <c r="F38" s="183">
        <v>-436.6</v>
      </c>
    </row>
    <row r="39" spans="3:6" x14ac:dyDescent="0.25">
      <c r="C39" s="181">
        <v>30</v>
      </c>
      <c r="D39" s="182">
        <v>2</v>
      </c>
      <c r="E39" s="183">
        <v>337.2</v>
      </c>
      <c r="F39" s="183">
        <v>-685.6</v>
      </c>
    </row>
    <row r="40" spans="3:6" x14ac:dyDescent="0.25">
      <c r="C40" s="181">
        <v>40</v>
      </c>
      <c r="D40" s="182">
        <v>2.2999999999999998</v>
      </c>
      <c r="E40" s="183">
        <v>422.8</v>
      </c>
      <c r="F40" s="184">
        <v>-978.4</v>
      </c>
    </row>
    <row r="41" spans="3:6" x14ac:dyDescent="0.25">
      <c r="C41" s="181">
        <v>50</v>
      </c>
      <c r="D41" s="182">
        <v>2.5</v>
      </c>
      <c r="E41" s="184">
        <v>506.9</v>
      </c>
      <c r="F41" s="183">
        <v>-1282.8</v>
      </c>
    </row>
    <row r="42" spans="3:6" x14ac:dyDescent="0.25">
      <c r="C42" s="181">
        <v>60</v>
      </c>
      <c r="D42" s="183"/>
      <c r="E42" s="183">
        <v>0</v>
      </c>
      <c r="F42" s="183">
        <v>0</v>
      </c>
    </row>
    <row r="43" spans="3:6" x14ac:dyDescent="0.25">
      <c r="C43" s="181">
        <v>70</v>
      </c>
      <c r="D43" s="183"/>
      <c r="E43" s="183">
        <v>-66</v>
      </c>
      <c r="F43" s="183">
        <v>0</v>
      </c>
    </row>
    <row r="44" spans="3:6" x14ac:dyDescent="0.25">
      <c r="C44" s="181"/>
      <c r="D44" s="183"/>
      <c r="E44" s="183"/>
      <c r="F44" s="183"/>
    </row>
    <row r="45" spans="3:6" x14ac:dyDescent="0.25">
      <c r="C45" s="181" t="s">
        <v>198</v>
      </c>
      <c r="D45" s="183" t="s">
        <v>199</v>
      </c>
      <c r="E45" s="183"/>
      <c r="F45" s="183"/>
    </row>
    <row r="46" spans="3:6" x14ac:dyDescent="0.25">
      <c r="C46" s="181" t="s">
        <v>200</v>
      </c>
      <c r="D46" s="183" t="s">
        <v>199</v>
      </c>
      <c r="E46" s="183"/>
      <c r="F46" s="183"/>
    </row>
    <row r="47" spans="3:6" x14ac:dyDescent="0.25">
      <c r="C47" s="181" t="s">
        <v>201</v>
      </c>
      <c r="D47" s="183" t="s">
        <v>202</v>
      </c>
      <c r="E47" s="183"/>
      <c r="F47" s="183"/>
    </row>
    <row r="48" spans="3:6" x14ac:dyDescent="0.25">
      <c r="C48" s="181" t="s">
        <v>203</v>
      </c>
      <c r="D48" s="183" t="s">
        <v>204</v>
      </c>
      <c r="E48" s="183"/>
      <c r="F48" s="183"/>
    </row>
    <row r="49" spans="3:6" x14ac:dyDescent="0.25">
      <c r="C49" s="181" t="s">
        <v>205</v>
      </c>
      <c r="D49" s="183">
        <v>120</v>
      </c>
      <c r="E49" s="183"/>
      <c r="F49" s="183"/>
    </row>
  </sheetData>
  <mergeCells count="13">
    <mergeCell ref="J8:J10"/>
    <mergeCell ref="K8:K10"/>
    <mergeCell ref="L8:L10"/>
    <mergeCell ref="D30:F30"/>
    <mergeCell ref="C5:L5"/>
    <mergeCell ref="C6:L6"/>
    <mergeCell ref="K7:L7"/>
    <mergeCell ref="C8:C10"/>
    <mergeCell ref="D8:D10"/>
    <mergeCell ref="E8:E10"/>
    <mergeCell ref="G8:G10"/>
    <mergeCell ref="H8:H10"/>
    <mergeCell ref="I8:I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DE7F8-5A0F-4874-A290-871EFE2866D5}">
  <sheetPr transitionEvaluation="1" transitionEntry="1"/>
  <dimension ref="B1:AJ32"/>
  <sheetViews>
    <sheetView showGridLines="0" tabSelected="1" zoomScale="90" zoomScaleNormal="90" workbookViewId="0"/>
  </sheetViews>
  <sheetFormatPr defaultRowHeight="15" x14ac:dyDescent="0.25"/>
  <cols>
    <col min="1" max="1" width="5.5703125" customWidth="1"/>
    <col min="2" max="2" width="7.42578125" customWidth="1"/>
    <col min="3" max="3" width="4.5703125" customWidth="1"/>
    <col min="4" max="4" width="7.42578125" customWidth="1"/>
    <col min="5" max="5" width="5.42578125" customWidth="1"/>
    <col min="6" max="6" width="12.42578125" customWidth="1"/>
    <col min="7" max="7" width="5.5703125" customWidth="1"/>
    <col min="8" max="8" width="7.5703125" customWidth="1"/>
    <col min="9" max="9" width="6.140625" customWidth="1"/>
    <col min="10" max="10" width="8.42578125" customWidth="1"/>
    <col min="11" max="11" width="5.42578125" customWidth="1"/>
    <col min="12" max="12" width="13.28515625" customWidth="1"/>
    <col min="13" max="13" width="5.5703125" customWidth="1"/>
    <col min="14" max="14" width="7.5703125" customWidth="1"/>
    <col min="15" max="15" width="6.140625" customWidth="1"/>
    <col min="16" max="16" width="8.42578125" customWidth="1"/>
    <col min="17" max="17" width="5.42578125" customWidth="1"/>
    <col min="18" max="18" width="13.28515625" customWidth="1"/>
    <col min="19" max="19" width="5.5703125" customWidth="1"/>
    <col min="20" max="20" width="7.5703125" customWidth="1"/>
    <col min="21" max="21" width="6.140625" customWidth="1"/>
    <col min="22" max="22" width="8.42578125" customWidth="1"/>
    <col min="23" max="23" width="5.42578125" customWidth="1"/>
    <col min="24" max="24" width="13.28515625" customWidth="1"/>
    <col min="25" max="25" width="5.5703125" customWidth="1"/>
    <col min="26" max="26" width="7.5703125" customWidth="1"/>
    <col min="27" max="27" width="6.140625" customWidth="1"/>
    <col min="28" max="28" width="8.42578125" customWidth="1"/>
    <col min="29" max="29" width="5.42578125" customWidth="1"/>
    <col min="30" max="30" width="13.28515625" customWidth="1"/>
    <col min="33" max="33" width="17.5703125" customWidth="1"/>
    <col min="34" max="34" width="10.5703125" customWidth="1"/>
  </cols>
  <sheetData>
    <row r="1" spans="2:36" ht="15.95" customHeight="1" x14ac:dyDescent="0.25"/>
    <row r="2" spans="2:36" ht="15.95" customHeight="1" x14ac:dyDescent="0.25">
      <c r="AJ2" t="s">
        <v>154</v>
      </c>
    </row>
    <row r="3" spans="2:36" ht="15.95" customHeight="1" x14ac:dyDescent="0.25">
      <c r="B3" t="s">
        <v>265</v>
      </c>
      <c r="H3" t="s">
        <v>265</v>
      </c>
      <c r="N3" t="s">
        <v>265</v>
      </c>
      <c r="T3" t="s">
        <v>265</v>
      </c>
      <c r="Z3" t="s">
        <v>265</v>
      </c>
    </row>
    <row r="4" spans="2:36" ht="15.95" customHeight="1" x14ac:dyDescent="0.25">
      <c r="B4" s="234" t="s">
        <v>242</v>
      </c>
      <c r="C4" s="240"/>
      <c r="D4" s="213" t="s">
        <v>251</v>
      </c>
      <c r="E4" s="213"/>
      <c r="F4" s="211"/>
      <c r="H4" s="234" t="s">
        <v>248</v>
      </c>
      <c r="I4" s="240"/>
      <c r="J4" s="213" t="s">
        <v>252</v>
      </c>
      <c r="K4" s="213"/>
      <c r="L4" s="211"/>
      <c r="N4" s="234" t="s">
        <v>249</v>
      </c>
      <c r="O4" s="240"/>
      <c r="P4" s="213" t="s">
        <v>250</v>
      </c>
      <c r="Q4" s="213"/>
      <c r="R4" s="211"/>
      <c r="T4" s="234" t="s">
        <v>243</v>
      </c>
      <c r="U4" s="242"/>
      <c r="V4" s="213" t="s">
        <v>253</v>
      </c>
      <c r="W4" s="213"/>
      <c r="X4" s="211"/>
      <c r="Z4" s="234" t="s">
        <v>244</v>
      </c>
      <c r="AA4" s="242"/>
      <c r="AB4" s="213" t="s">
        <v>254</v>
      </c>
      <c r="AC4" s="213"/>
      <c r="AD4" s="211"/>
    </row>
    <row r="5" spans="2:36" ht="15.95" customHeight="1" x14ac:dyDescent="0.25">
      <c r="B5" s="225" t="s">
        <v>257</v>
      </c>
      <c r="C5" s="241"/>
      <c r="D5" s="226" t="s">
        <v>261</v>
      </c>
      <c r="E5" s="226" t="s">
        <v>264</v>
      </c>
      <c r="F5" s="227"/>
      <c r="H5" s="225" t="s">
        <v>257</v>
      </c>
      <c r="I5" s="241"/>
      <c r="J5" s="226" t="s">
        <v>261</v>
      </c>
      <c r="K5" s="226" t="s">
        <v>264</v>
      </c>
      <c r="L5" s="227"/>
      <c r="N5" s="225" t="s">
        <v>257</v>
      </c>
      <c r="O5" s="241"/>
      <c r="P5" s="226" t="s">
        <v>261</v>
      </c>
      <c r="Q5" s="226" t="s">
        <v>264</v>
      </c>
      <c r="R5" s="227"/>
      <c r="T5" s="225" t="s">
        <v>257</v>
      </c>
      <c r="U5" s="241"/>
      <c r="V5" s="226" t="s">
        <v>261</v>
      </c>
      <c r="W5" s="226" t="s">
        <v>264</v>
      </c>
      <c r="X5" s="227"/>
      <c r="Z5" s="225" t="s">
        <v>257</v>
      </c>
      <c r="AA5" s="241"/>
      <c r="AB5" s="226" t="s">
        <v>261</v>
      </c>
      <c r="AC5" s="226" t="s">
        <v>264</v>
      </c>
      <c r="AD5" s="227"/>
    </row>
    <row r="6" spans="2:36" ht="15.95" customHeight="1" x14ac:dyDescent="0.25">
      <c r="B6" s="228"/>
      <c r="C6" s="229"/>
      <c r="D6" s="229" t="s">
        <v>259</v>
      </c>
      <c r="E6" s="230">
        <v>2.6</v>
      </c>
      <c r="F6" s="204" t="s">
        <v>246</v>
      </c>
      <c r="H6" s="228"/>
      <c r="I6" s="229"/>
      <c r="J6" s="229" t="s">
        <v>259</v>
      </c>
      <c r="K6" s="230">
        <v>2.4</v>
      </c>
      <c r="L6" s="204" t="s">
        <v>246</v>
      </c>
      <c r="N6" s="228"/>
      <c r="O6" s="229"/>
      <c r="P6" s="229" t="s">
        <v>258</v>
      </c>
      <c r="Q6" s="230">
        <v>1.95</v>
      </c>
      <c r="R6" s="204" t="s">
        <v>246</v>
      </c>
      <c r="T6" s="228"/>
      <c r="U6" s="229"/>
      <c r="V6" s="229" t="s">
        <v>260</v>
      </c>
      <c r="W6" s="230">
        <v>1.78</v>
      </c>
      <c r="X6" s="204" t="s">
        <v>246</v>
      </c>
      <c r="Z6" s="228"/>
      <c r="AA6" s="229"/>
      <c r="AB6" s="229" t="s">
        <v>259</v>
      </c>
      <c r="AC6" s="230">
        <v>2.04</v>
      </c>
      <c r="AD6" s="204" t="s">
        <v>246</v>
      </c>
    </row>
    <row r="7" spans="2:36" ht="15.95" customHeight="1" x14ac:dyDescent="0.25">
      <c r="B7" s="208"/>
      <c r="E7" s="212">
        <f>$K$17</f>
        <v>1.3</v>
      </c>
      <c r="F7" s="201" t="s">
        <v>239</v>
      </c>
      <c r="H7" s="208"/>
      <c r="K7" s="212">
        <f>$K$17</f>
        <v>1.3</v>
      </c>
      <c r="L7" s="201" t="s">
        <v>239</v>
      </c>
      <c r="N7" s="208"/>
      <c r="Q7" s="212">
        <f>$K$17</f>
        <v>1.3</v>
      </c>
      <c r="R7" s="201" t="s">
        <v>239</v>
      </c>
      <c r="T7" s="208"/>
      <c r="W7" s="212">
        <f>$K$17</f>
        <v>1.3</v>
      </c>
      <c r="X7" s="201" t="s">
        <v>239</v>
      </c>
      <c r="Z7" s="208"/>
      <c r="AC7" s="212">
        <f>$K$17</f>
        <v>1.3</v>
      </c>
      <c r="AD7" s="201" t="s">
        <v>239</v>
      </c>
    </row>
    <row r="8" spans="2:36" ht="15.95" customHeight="1" x14ac:dyDescent="0.25">
      <c r="B8" s="231">
        <v>0.98</v>
      </c>
      <c r="C8" s="244">
        <f>B9/B8</f>
        <v>1.2653061224489797</v>
      </c>
      <c r="D8" s="16">
        <v>4</v>
      </c>
      <c r="E8" s="24">
        <f>E9/E7</f>
        <v>1.2307692307692308</v>
      </c>
      <c r="F8" s="202" t="s">
        <v>240</v>
      </c>
      <c r="H8" s="231">
        <v>2.17</v>
      </c>
      <c r="I8" s="244">
        <f>H9/H8</f>
        <v>1.2119815668202765</v>
      </c>
      <c r="J8" s="16">
        <v>1</v>
      </c>
      <c r="K8" s="24">
        <f>K9/K7</f>
        <v>0.76923076923076916</v>
      </c>
      <c r="L8" s="202" t="s">
        <v>240</v>
      </c>
      <c r="N8" s="231">
        <v>0.89</v>
      </c>
      <c r="O8" s="244">
        <f>N9/N8</f>
        <v>1.3370786516853932</v>
      </c>
      <c r="P8" s="16">
        <v>6</v>
      </c>
      <c r="Q8" s="24">
        <f>Q9/Q7</f>
        <v>0.90769230769230758</v>
      </c>
      <c r="R8" s="202" t="s">
        <v>240</v>
      </c>
      <c r="T8" s="231">
        <v>0.38</v>
      </c>
      <c r="U8" s="244">
        <f>T9/T8</f>
        <v>1.2894736842105263</v>
      </c>
      <c r="V8" s="16">
        <v>15</v>
      </c>
      <c r="W8" s="24">
        <f>W9/W7</f>
        <v>0.90769230769230758</v>
      </c>
      <c r="X8" s="202" t="s">
        <v>240</v>
      </c>
      <c r="Z8" s="231">
        <v>0.59</v>
      </c>
      <c r="AA8" s="244">
        <f>Z9/Z8</f>
        <v>1.3220338983050848</v>
      </c>
      <c r="AB8" s="16">
        <v>6</v>
      </c>
      <c r="AC8" s="24">
        <f>AC9/AC7</f>
        <v>0.88461538461538447</v>
      </c>
      <c r="AD8" s="202" t="s">
        <v>240</v>
      </c>
    </row>
    <row r="9" spans="2:36" ht="15.95" customHeight="1" x14ac:dyDescent="0.25">
      <c r="B9" s="231">
        <v>1.24</v>
      </c>
      <c r="C9" s="24"/>
      <c r="D9" s="16">
        <v>6</v>
      </c>
      <c r="E9" s="205">
        <v>1.6</v>
      </c>
      <c r="F9" s="209" t="s">
        <v>247</v>
      </c>
      <c r="H9" s="231">
        <v>2.63</v>
      </c>
      <c r="I9" s="24"/>
      <c r="J9" s="16">
        <v>10</v>
      </c>
      <c r="K9" s="205">
        <v>1</v>
      </c>
      <c r="L9" s="209" t="s">
        <v>247</v>
      </c>
      <c r="N9" s="231">
        <v>1.19</v>
      </c>
      <c r="O9" s="24"/>
      <c r="P9" s="16">
        <v>12</v>
      </c>
      <c r="Q9" s="205">
        <v>1.18</v>
      </c>
      <c r="R9" s="209" t="s">
        <v>247</v>
      </c>
      <c r="T9" s="231">
        <v>0.49</v>
      </c>
      <c r="U9" s="24"/>
      <c r="V9" s="16">
        <v>20</v>
      </c>
      <c r="W9" s="205">
        <v>1.18</v>
      </c>
      <c r="X9" s="209" t="s">
        <v>247</v>
      </c>
      <c r="Z9" s="231">
        <v>0.78</v>
      </c>
      <c r="AA9" s="24"/>
      <c r="AB9" s="16">
        <v>12</v>
      </c>
      <c r="AC9" s="205">
        <v>1.1499999999999999</v>
      </c>
      <c r="AD9" s="209" t="s">
        <v>247</v>
      </c>
    </row>
    <row r="10" spans="2:36" ht="15.95" customHeight="1" x14ac:dyDescent="0.25">
      <c r="B10" s="232">
        <v>1.5</v>
      </c>
      <c r="C10" s="245">
        <f>B10/B9</f>
        <v>1.2096774193548387</v>
      </c>
      <c r="D10" s="233">
        <v>8</v>
      </c>
      <c r="E10" s="210">
        <f>E9*E7</f>
        <v>2.08</v>
      </c>
      <c r="F10" s="203" t="s">
        <v>240</v>
      </c>
      <c r="H10" s="232">
        <v>3.04</v>
      </c>
      <c r="I10" s="245">
        <f>H10/H9</f>
        <v>1.1558935361216731</v>
      </c>
      <c r="J10" s="233">
        <v>20</v>
      </c>
      <c r="K10" s="210">
        <f>K9*K7</f>
        <v>1.3</v>
      </c>
      <c r="L10" s="203" t="s">
        <v>240</v>
      </c>
      <c r="N10" s="232">
        <v>1.54</v>
      </c>
      <c r="O10" s="245">
        <f>N10/N9</f>
        <v>1.2941176470588236</v>
      </c>
      <c r="P10" s="233">
        <v>20</v>
      </c>
      <c r="Q10" s="210">
        <f>Q9*Q7</f>
        <v>1.534</v>
      </c>
      <c r="R10" s="203" t="s">
        <v>240</v>
      </c>
      <c r="T10" s="232">
        <v>0.62</v>
      </c>
      <c r="U10" s="245">
        <f>T10/T9</f>
        <v>1.2653061224489797</v>
      </c>
      <c r="V10" s="233">
        <v>26</v>
      </c>
      <c r="W10" s="210">
        <f>W9*W7</f>
        <v>1.534</v>
      </c>
      <c r="X10" s="203" t="s">
        <v>240</v>
      </c>
      <c r="Z10" s="232">
        <v>1.02</v>
      </c>
      <c r="AA10" s="245">
        <f>Z10/Z9</f>
        <v>1.3076923076923077</v>
      </c>
      <c r="AB10" s="233">
        <v>20</v>
      </c>
      <c r="AC10" s="210">
        <f>AC9*AC7</f>
        <v>1.4949999999999999</v>
      </c>
      <c r="AD10" s="203" t="s">
        <v>240</v>
      </c>
    </row>
    <row r="11" spans="2:36" ht="15.95" customHeight="1" x14ac:dyDescent="0.25">
      <c r="C11" s="244">
        <f>B10/B8</f>
        <v>1.5306122448979591</v>
      </c>
      <c r="I11" s="244">
        <f>H10/H8</f>
        <v>1.4009216589861753</v>
      </c>
      <c r="O11" s="244">
        <f>N10/N8</f>
        <v>1.7303370786516854</v>
      </c>
      <c r="U11" s="244">
        <f>T10/T8</f>
        <v>1.631578947368421</v>
      </c>
      <c r="AA11" s="244">
        <f>Z10/Z8</f>
        <v>1.728813559322034</v>
      </c>
    </row>
    <row r="12" spans="2:36" ht="15.95" customHeight="1" x14ac:dyDescent="0.25"/>
    <row r="13" spans="2:36" ht="15.95" customHeight="1" x14ac:dyDescent="0.25">
      <c r="B13" t="s">
        <v>265</v>
      </c>
      <c r="H13" t="s">
        <v>265</v>
      </c>
      <c r="N13" t="s">
        <v>265</v>
      </c>
      <c r="T13" t="s">
        <v>265</v>
      </c>
      <c r="Z13" t="s">
        <v>265</v>
      </c>
    </row>
    <row r="14" spans="2:36" ht="15.95" customHeight="1" x14ac:dyDescent="0.25">
      <c r="B14" s="234" t="s">
        <v>244</v>
      </c>
      <c r="C14" s="242"/>
      <c r="D14" s="213" t="s">
        <v>254</v>
      </c>
      <c r="E14" s="213"/>
      <c r="F14" s="211"/>
      <c r="H14" s="234" t="s">
        <v>241</v>
      </c>
      <c r="I14" s="242"/>
      <c r="J14" s="235" t="s">
        <v>255</v>
      </c>
      <c r="K14" s="235"/>
      <c r="L14" s="236"/>
      <c r="N14" s="234" t="s">
        <v>245</v>
      </c>
      <c r="O14" s="240"/>
      <c r="P14" s="213" t="s">
        <v>256</v>
      </c>
      <c r="Q14" s="213"/>
      <c r="R14" s="211"/>
      <c r="T14" s="234" t="s">
        <v>245</v>
      </c>
      <c r="U14" s="240"/>
      <c r="V14" s="213" t="s">
        <v>256</v>
      </c>
      <c r="W14" s="213"/>
      <c r="X14" s="211"/>
      <c r="Z14" s="234" t="s">
        <v>245</v>
      </c>
      <c r="AA14" s="240"/>
      <c r="AB14" s="213" t="s">
        <v>256</v>
      </c>
      <c r="AC14" s="213"/>
      <c r="AD14" s="211"/>
    </row>
    <row r="15" spans="2:36" ht="15.95" customHeight="1" x14ac:dyDescent="0.25">
      <c r="B15" s="225" t="s">
        <v>257</v>
      </c>
      <c r="C15" s="241"/>
      <c r="D15" s="226" t="s">
        <v>261</v>
      </c>
      <c r="E15" s="226" t="s">
        <v>264</v>
      </c>
      <c r="F15" s="227"/>
      <c r="H15" s="237" t="s">
        <v>257</v>
      </c>
      <c r="I15" s="243"/>
      <c r="J15" s="238" t="s">
        <v>261</v>
      </c>
      <c r="K15" s="238" t="s">
        <v>264</v>
      </c>
      <c r="L15" s="239"/>
      <c r="N15" s="246" t="s">
        <v>257</v>
      </c>
      <c r="O15" s="222"/>
      <c r="P15" s="223" t="s">
        <v>261</v>
      </c>
      <c r="Q15" s="226" t="s">
        <v>264</v>
      </c>
      <c r="R15" s="247"/>
      <c r="T15" s="225" t="s">
        <v>257</v>
      </c>
      <c r="U15" s="241"/>
      <c r="V15" s="226" t="s">
        <v>261</v>
      </c>
      <c r="W15" s="226" t="s">
        <v>264</v>
      </c>
      <c r="X15" s="227"/>
      <c r="Z15" s="225" t="s">
        <v>257</v>
      </c>
      <c r="AA15" s="241"/>
      <c r="AB15" s="226" t="s">
        <v>261</v>
      </c>
      <c r="AC15" s="226" t="s">
        <v>264</v>
      </c>
      <c r="AD15" s="227"/>
    </row>
    <row r="16" spans="2:36" ht="15.95" customHeight="1" x14ac:dyDescent="0.25">
      <c r="B16" s="228"/>
      <c r="C16" s="229"/>
      <c r="D16" s="229" t="s">
        <v>258</v>
      </c>
      <c r="E16" s="230">
        <v>1.95</v>
      </c>
      <c r="F16" s="204" t="s">
        <v>246</v>
      </c>
      <c r="H16" s="228"/>
      <c r="I16" s="229"/>
      <c r="J16" s="229" t="s">
        <v>259</v>
      </c>
      <c r="K16" s="230">
        <v>2.0699999999999998</v>
      </c>
      <c r="L16" s="204" t="s">
        <v>246</v>
      </c>
      <c r="N16" s="228"/>
      <c r="O16" s="229"/>
      <c r="P16" s="229" t="s">
        <v>259</v>
      </c>
      <c r="Q16" s="230">
        <v>2.42</v>
      </c>
      <c r="R16" s="204" t="s">
        <v>246</v>
      </c>
      <c r="T16" s="228"/>
      <c r="U16" s="229"/>
      <c r="V16" s="229" t="s">
        <v>258</v>
      </c>
      <c r="W16" s="230">
        <v>1.99</v>
      </c>
      <c r="X16" s="204" t="s">
        <v>246</v>
      </c>
      <c r="Z16" s="228"/>
      <c r="AA16" s="229"/>
      <c r="AB16" s="229" t="s">
        <v>258</v>
      </c>
      <c r="AC16" s="230">
        <v>3333</v>
      </c>
      <c r="AD16" s="204" t="s">
        <v>246</v>
      </c>
    </row>
    <row r="17" spans="2:34" ht="15.95" customHeight="1" x14ac:dyDescent="0.25">
      <c r="B17" s="208"/>
      <c r="E17" s="212">
        <f>$K$17</f>
        <v>1.3</v>
      </c>
      <c r="F17" s="201" t="s">
        <v>239</v>
      </c>
      <c r="H17" s="208"/>
      <c r="K17" s="206">
        <v>1.3</v>
      </c>
      <c r="L17" s="201" t="s">
        <v>239</v>
      </c>
      <c r="N17" s="208"/>
      <c r="Q17" s="212">
        <f>$K$17</f>
        <v>1.3</v>
      </c>
      <c r="R17" s="201" t="s">
        <v>239</v>
      </c>
      <c r="T17" s="208"/>
      <c r="W17" s="212">
        <f>$K$17</f>
        <v>1.3</v>
      </c>
      <c r="X17" s="201" t="s">
        <v>239</v>
      </c>
      <c r="Z17" s="208"/>
      <c r="AC17" s="212">
        <f>$K$17</f>
        <v>1.3</v>
      </c>
      <c r="AD17" s="201" t="s">
        <v>239</v>
      </c>
    </row>
    <row r="18" spans="2:34" ht="15.95" customHeight="1" x14ac:dyDescent="0.25">
      <c r="B18" s="231">
        <v>0.59</v>
      </c>
      <c r="C18" s="244">
        <f>B19/B18</f>
        <v>1.3050847457627119</v>
      </c>
      <c r="D18" s="16">
        <v>15</v>
      </c>
      <c r="E18" s="24">
        <f>E19/E17</f>
        <v>0.90769230769230758</v>
      </c>
      <c r="F18" s="202" t="s">
        <v>240</v>
      </c>
      <c r="H18" s="231">
        <v>0.93</v>
      </c>
      <c r="I18" s="244">
        <f>H19/H18</f>
        <v>1.268817204301075</v>
      </c>
      <c r="J18" s="16">
        <v>3</v>
      </c>
      <c r="K18" s="24">
        <f>K19/K17</f>
        <v>0.90769230769230758</v>
      </c>
      <c r="L18" s="202" t="s">
        <v>240</v>
      </c>
      <c r="N18" s="231">
        <v>2.82</v>
      </c>
      <c r="O18" s="244">
        <f>N19/N18</f>
        <v>1.1099290780141844</v>
      </c>
      <c r="P18" s="16">
        <v>1</v>
      </c>
      <c r="Q18" s="24">
        <f>Q19/Q17</f>
        <v>0.90769230769230758</v>
      </c>
      <c r="R18" s="202" t="s">
        <v>240</v>
      </c>
      <c r="T18" s="231">
        <v>1.33</v>
      </c>
      <c r="U18" s="244">
        <f>T19/T18</f>
        <v>1.1052631578947367</v>
      </c>
      <c r="V18" s="16">
        <v>1</v>
      </c>
      <c r="W18" s="24">
        <f>W19/W17</f>
        <v>0.90769230769230758</v>
      </c>
      <c r="X18" s="202" t="s">
        <v>240</v>
      </c>
      <c r="Z18" s="231">
        <v>1.21</v>
      </c>
      <c r="AA18" s="244">
        <f>Z19/Z18</f>
        <v>1.2148760330578512</v>
      </c>
      <c r="AB18" s="16">
        <v>1</v>
      </c>
      <c r="AC18" s="24">
        <f>AC19/AC17</f>
        <v>0.90769230769230758</v>
      </c>
      <c r="AD18" s="202" t="s">
        <v>240</v>
      </c>
    </row>
    <row r="19" spans="2:34" ht="15.95" customHeight="1" x14ac:dyDescent="0.25">
      <c r="B19" s="231">
        <v>0.77</v>
      </c>
      <c r="C19" s="24"/>
      <c r="D19" s="16">
        <v>21</v>
      </c>
      <c r="E19" s="205">
        <v>1.18</v>
      </c>
      <c r="F19" s="209" t="s">
        <v>247</v>
      </c>
      <c r="H19" s="231">
        <v>1.18</v>
      </c>
      <c r="I19" s="24"/>
      <c r="J19" s="16">
        <v>10</v>
      </c>
      <c r="K19" s="205">
        <v>1.18</v>
      </c>
      <c r="L19" s="209" t="s">
        <v>247</v>
      </c>
      <c r="N19" s="231">
        <v>3.13</v>
      </c>
      <c r="O19" s="24"/>
      <c r="P19" s="16">
        <v>8</v>
      </c>
      <c r="Q19" s="205">
        <v>1.18</v>
      </c>
      <c r="R19" s="209" t="s">
        <v>247</v>
      </c>
      <c r="T19" s="231">
        <v>1.47</v>
      </c>
      <c r="U19" s="24"/>
      <c r="V19" s="16">
        <v>4</v>
      </c>
      <c r="W19" s="205">
        <v>1.18</v>
      </c>
      <c r="X19" s="209" t="s">
        <v>247</v>
      </c>
      <c r="Z19" s="231">
        <v>1.47</v>
      </c>
      <c r="AA19" s="24"/>
      <c r="AB19" s="16">
        <v>7</v>
      </c>
      <c r="AC19" s="205">
        <v>1.18</v>
      </c>
      <c r="AD19" s="209" t="s">
        <v>247</v>
      </c>
    </row>
    <row r="20" spans="2:34" ht="15.95" customHeight="1" x14ac:dyDescent="0.25">
      <c r="B20" s="232">
        <v>0.99</v>
      </c>
      <c r="C20" s="245">
        <f>B20/B19</f>
        <v>1.2857142857142856</v>
      </c>
      <c r="D20" s="233">
        <v>29</v>
      </c>
      <c r="E20" s="210">
        <f>E19*E17</f>
        <v>1.534</v>
      </c>
      <c r="F20" s="203" t="s">
        <v>240</v>
      </c>
      <c r="H20" s="232">
        <v>1.51</v>
      </c>
      <c r="I20" s="245">
        <f>H20/H19</f>
        <v>1.2796610169491527</v>
      </c>
      <c r="J20" s="233">
        <v>20</v>
      </c>
      <c r="K20" s="210">
        <f>K19*K17</f>
        <v>1.534</v>
      </c>
      <c r="L20" s="203" t="s">
        <v>240</v>
      </c>
      <c r="N20" s="232">
        <v>3.45</v>
      </c>
      <c r="O20" s="245">
        <f>N20/N19</f>
        <v>1.1022364217252396</v>
      </c>
      <c r="P20" s="233" t="s">
        <v>263</v>
      </c>
      <c r="Q20" s="210">
        <f>Q19*Q17</f>
        <v>1.534</v>
      </c>
      <c r="R20" s="203" t="s">
        <v>240</v>
      </c>
      <c r="T20" s="232">
        <v>1.96</v>
      </c>
      <c r="U20" s="245">
        <f>T20/T19</f>
        <v>1.3333333333333333</v>
      </c>
      <c r="V20" s="233" t="s">
        <v>263</v>
      </c>
      <c r="W20" s="210">
        <f>W19*W17</f>
        <v>1.534</v>
      </c>
      <c r="X20" s="203" t="s">
        <v>240</v>
      </c>
      <c r="Z20" s="232">
        <v>1.83</v>
      </c>
      <c r="AA20" s="245">
        <f>Z20/Z19</f>
        <v>1.2448979591836735</v>
      </c>
      <c r="AB20" s="233" t="s">
        <v>263</v>
      </c>
      <c r="AC20" s="210">
        <f>AC19*AC17</f>
        <v>1.534</v>
      </c>
      <c r="AD20" s="203" t="s">
        <v>240</v>
      </c>
    </row>
    <row r="21" spans="2:34" ht="15.95" customHeight="1" x14ac:dyDescent="0.25">
      <c r="C21" s="244">
        <f>B20/B18</f>
        <v>1.6779661016949152</v>
      </c>
      <c r="E21" s="207"/>
      <c r="I21" s="244">
        <f>H20/H18</f>
        <v>1.6236559139784945</v>
      </c>
      <c r="O21" s="244">
        <f>N20/N18</f>
        <v>1.2234042553191491</v>
      </c>
      <c r="P21" s="1" t="s">
        <v>262</v>
      </c>
      <c r="U21" s="244">
        <f>T20/T18</f>
        <v>1.4736842105263157</v>
      </c>
      <c r="V21" s="1" t="s">
        <v>262</v>
      </c>
      <c r="AA21" s="244">
        <f>Z20/Z18</f>
        <v>1.5123966942148761</v>
      </c>
      <c r="AB21" s="1" t="s">
        <v>262</v>
      </c>
    </row>
    <row r="22" spans="2:34" ht="15.95" customHeight="1" thickBot="1" x14ac:dyDescent="0.3">
      <c r="T22" t="s">
        <v>266</v>
      </c>
      <c r="Z22" s="1" t="s">
        <v>268</v>
      </c>
    </row>
    <row r="23" spans="2:34" ht="15.95" customHeight="1" x14ac:dyDescent="0.25">
      <c r="E23" s="71"/>
      <c r="J23" s="214"/>
      <c r="K23" s="224">
        <f>$K$17</f>
        <v>1.3</v>
      </c>
      <c r="L23" s="215" t="s">
        <v>239</v>
      </c>
      <c r="T23" t="s">
        <v>267</v>
      </c>
      <c r="Z23" s="1" t="s">
        <v>269</v>
      </c>
    </row>
    <row r="24" spans="2:34" ht="15.95" customHeight="1" x14ac:dyDescent="0.25">
      <c r="E24" s="4"/>
      <c r="J24" s="216"/>
      <c r="K24" s="24">
        <f>K25/K23</f>
        <v>0.59230769230769231</v>
      </c>
      <c r="L24" s="217" t="s">
        <v>240</v>
      </c>
    </row>
    <row r="25" spans="2:34" ht="15.95" customHeight="1" x14ac:dyDescent="0.25">
      <c r="E25" s="4"/>
      <c r="J25" s="216"/>
      <c r="K25" s="205">
        <v>0.77</v>
      </c>
      <c r="L25" s="218" t="s">
        <v>247</v>
      </c>
    </row>
    <row r="26" spans="2:34" ht="15.95" customHeight="1" thickBot="1" x14ac:dyDescent="0.3">
      <c r="J26" s="219"/>
      <c r="K26" s="220">
        <f>K25*K23</f>
        <v>1.0010000000000001</v>
      </c>
      <c r="L26" s="221" t="s">
        <v>240</v>
      </c>
    </row>
    <row r="27" spans="2:34" ht="15.95" customHeight="1" x14ac:dyDescent="0.25"/>
    <row r="28" spans="2:34" ht="15.95" customHeight="1" x14ac:dyDescent="0.25">
      <c r="AH28" s="200"/>
    </row>
    <row r="29" spans="2:34" ht="15.95" customHeight="1" x14ac:dyDescent="0.25">
      <c r="AH29" s="200"/>
    </row>
    <row r="30" spans="2:34" ht="15.95" customHeight="1" x14ac:dyDescent="0.25">
      <c r="AH30" s="200"/>
    </row>
    <row r="31" spans="2:34" ht="15.95" customHeight="1" x14ac:dyDescent="0.25"/>
    <row r="32" spans="2:34" ht="15.9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filecab_catagories</vt:lpstr>
      <vt:lpstr>compare_wf</vt:lpstr>
      <vt:lpstr>begg_smr_fk</vt:lpstr>
      <vt:lpstr>bert_fk_sh</vt:lpstr>
      <vt:lpstr>xplor_fk_cc_vs_mm</vt:lpstr>
      <vt:lpstr>Sheet1</vt:lpstr>
      <vt:lpstr>Sheet3</vt:lpstr>
      <vt:lpstr>Sheet3 (2)</vt:lpstr>
      <vt:lpstr>bv_scaled_flow</vt:lpstr>
      <vt:lpstr>Sheet2</vt:lpstr>
      <vt:lpstr>ValvingLogic_Pricing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cp:lastPrinted>2023-03-10T08:42:32Z</cp:lastPrinted>
  <dcterms:created xsi:type="dcterms:W3CDTF">2023-01-15T01:47:38Z</dcterms:created>
  <dcterms:modified xsi:type="dcterms:W3CDTF">2023-04-05T02:27:24Z</dcterms:modified>
</cp:coreProperties>
</file>