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6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C23D7259-F780-42E1-B280-BA5EC2A08C9B}" xr6:coauthVersionLast="47" xr6:coauthVersionMax="47" xr10:uidLastSave="{00000000-0000-0000-0000-000000000000}"/>
  <bookViews>
    <workbookView xWindow="-120" yWindow="-120" windowWidth="24240" windowHeight="13140" tabRatio="834" xr2:uid="{00000000-000D-0000-FFFF-FFFF00000000}"/>
  </bookViews>
  <sheets>
    <sheet name="c-zeta_2151_x1.15_USE" sheetId="26" r:id="rId1"/>
    <sheet name="c-zeta_2151_x1.15_print_USE" sheetId="32" r:id="rId2"/>
    <sheet name="c-zeta_2151_plus.15" sheetId="31" r:id="rId3"/>
    <sheet name="c-zeta_ls_curve_OLDER" sheetId="24" r:id="rId4"/>
    <sheet name="c-zeta_less_ls_OLDER" sheetId="25" r:id="rId5"/>
    <sheet name="c-zeta_OLDER" sheetId="22" r:id="rId6"/>
    <sheet name="c-zeta_4cs_3253" sheetId="28" r:id="rId7"/>
    <sheet name="compare_targets" sheetId="29" r:id="rId8"/>
  </sheets>
  <definedNames>
    <definedName name="_xlnm.Print_Area" localSheetId="2">'c-zeta_2151_plus.15'!$C$437:$R$475</definedName>
    <definedName name="_xlnm.Print_Area" localSheetId="0">'c-zeta_2151_x1.15_USE'!$K$455:$V$494</definedName>
    <definedName name="_xlnm.Print_Area" localSheetId="6">'c-zeta_4cs_3253'!$D$437:$S$475</definedName>
    <definedName name="_xlnm.Print_Area" localSheetId="4">'c-zeta_less_ls_OLDER'!$B$388:$Q$439</definedName>
    <definedName name="_xlnm.Print_Area" localSheetId="5">'c-zeta_OLDER'!$A$390:$P$440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14" i="26" l="1"/>
  <c r="M454" i="26"/>
  <c r="N454" i="26"/>
  <c r="O454" i="26"/>
  <c r="P454" i="26"/>
  <c r="Q454" i="26"/>
  <c r="R454" i="26"/>
  <c r="S454" i="26"/>
  <c r="T454" i="26"/>
  <c r="U454" i="26"/>
  <c r="V454" i="26"/>
  <c r="L454" i="26"/>
  <c r="M407" i="26"/>
  <c r="N407" i="26"/>
  <c r="O407" i="26"/>
  <c r="P407" i="26"/>
  <c r="Q407" i="26"/>
  <c r="R407" i="26"/>
  <c r="S407" i="26"/>
  <c r="T407" i="26"/>
  <c r="U407" i="26"/>
  <c r="V407" i="26"/>
  <c r="L407" i="26"/>
  <c r="M378" i="26"/>
  <c r="N378" i="26"/>
  <c r="O378" i="26"/>
  <c r="P378" i="26"/>
  <c r="Q378" i="26"/>
  <c r="R378" i="26"/>
  <c r="S378" i="26"/>
  <c r="T378" i="26"/>
  <c r="U378" i="26"/>
  <c r="V378" i="26"/>
  <c r="L378" i="26"/>
  <c r="M331" i="26"/>
  <c r="N331" i="26"/>
  <c r="O331" i="26"/>
  <c r="P331" i="26"/>
  <c r="Q331" i="26"/>
  <c r="R331" i="26"/>
  <c r="S331" i="26"/>
  <c r="T331" i="26"/>
  <c r="U331" i="26"/>
  <c r="V331" i="26"/>
  <c r="L331" i="26"/>
  <c r="M302" i="26"/>
  <c r="N302" i="26"/>
  <c r="O302" i="26"/>
  <c r="P302" i="26"/>
  <c r="Q302" i="26"/>
  <c r="R302" i="26"/>
  <c r="S302" i="26"/>
  <c r="T302" i="26"/>
  <c r="U302" i="26"/>
  <c r="V302" i="26"/>
  <c r="L302" i="26"/>
  <c r="M237" i="26"/>
  <c r="N237" i="26"/>
  <c r="O237" i="26"/>
  <c r="P237" i="26"/>
  <c r="Q237" i="26"/>
  <c r="R237" i="26"/>
  <c r="S237" i="26"/>
  <c r="T237" i="26"/>
  <c r="U237" i="26"/>
  <c r="V237" i="26"/>
  <c r="L237" i="26"/>
  <c r="M209" i="26"/>
  <c r="N209" i="26"/>
  <c r="O209" i="26"/>
  <c r="P209" i="26"/>
  <c r="Q209" i="26"/>
  <c r="R209" i="26"/>
  <c r="S209" i="26"/>
  <c r="T209" i="26"/>
  <c r="U209" i="26"/>
  <c r="V209" i="26"/>
  <c r="L209" i="26"/>
  <c r="M168" i="26"/>
  <c r="N168" i="26"/>
  <c r="O168" i="26"/>
  <c r="P168" i="26"/>
  <c r="Q168" i="26"/>
  <c r="R168" i="26"/>
  <c r="S168" i="26"/>
  <c r="T168" i="26"/>
  <c r="U168" i="26"/>
  <c r="V168" i="26"/>
  <c r="L168" i="26"/>
  <c r="M167" i="26"/>
  <c r="N167" i="26"/>
  <c r="O167" i="26"/>
  <c r="P167" i="26"/>
  <c r="Q167" i="26"/>
  <c r="R167" i="26"/>
  <c r="S167" i="26"/>
  <c r="T167" i="26"/>
  <c r="U167" i="26"/>
  <c r="V167" i="26"/>
  <c r="L167" i="26"/>
  <c r="M166" i="26"/>
  <c r="N166" i="26"/>
  <c r="O166" i="26"/>
  <c r="P166" i="26"/>
  <c r="Q166" i="26"/>
  <c r="R166" i="26"/>
  <c r="S166" i="26"/>
  <c r="T166" i="26"/>
  <c r="U166" i="26"/>
  <c r="V166" i="26"/>
  <c r="L166" i="26"/>
  <c r="M165" i="26"/>
  <c r="N165" i="26"/>
  <c r="O165" i="26"/>
  <c r="P165" i="26"/>
  <c r="Q165" i="26"/>
  <c r="R165" i="26"/>
  <c r="S165" i="26"/>
  <c r="T165" i="26"/>
  <c r="U165" i="26"/>
  <c r="V165" i="26"/>
  <c r="L165" i="26"/>
  <c r="M178" i="26"/>
  <c r="N178" i="26"/>
  <c r="O178" i="26"/>
  <c r="P178" i="26"/>
  <c r="Q178" i="26"/>
  <c r="R178" i="26"/>
  <c r="S178" i="26"/>
  <c r="T178" i="26"/>
  <c r="U178" i="26"/>
  <c r="V178" i="26"/>
  <c r="L178" i="26"/>
  <c r="K178" i="26"/>
  <c r="M118" i="26"/>
  <c r="L118" i="26"/>
  <c r="L113" i="26"/>
  <c r="M113" i="26"/>
  <c r="N113" i="26"/>
  <c r="O113" i="26"/>
  <c r="P113" i="26"/>
  <c r="Q113" i="26"/>
  <c r="R113" i="26"/>
  <c r="S113" i="26"/>
  <c r="T113" i="26"/>
  <c r="U113" i="26"/>
  <c r="V113" i="26"/>
  <c r="L114" i="26"/>
  <c r="M114" i="26"/>
  <c r="N114" i="26"/>
  <c r="O114" i="26"/>
  <c r="P114" i="26"/>
  <c r="Q114" i="26"/>
  <c r="R114" i="26"/>
  <c r="S114" i="26"/>
  <c r="T114" i="26"/>
  <c r="U114" i="26"/>
  <c r="V114" i="26"/>
  <c r="M112" i="26"/>
  <c r="N112" i="26"/>
  <c r="O112" i="26"/>
  <c r="P112" i="26"/>
  <c r="Q112" i="26"/>
  <c r="R112" i="26"/>
  <c r="S112" i="26"/>
  <c r="T112" i="26"/>
  <c r="U112" i="26"/>
  <c r="V112" i="26"/>
  <c r="L112" i="26"/>
  <c r="L83" i="26"/>
  <c r="L84" i="26"/>
  <c r="M84" i="26"/>
  <c r="N84" i="26"/>
  <c r="O84" i="26"/>
  <c r="P84" i="26"/>
  <c r="Q84" i="26"/>
  <c r="R84" i="26"/>
  <c r="S84" i="26"/>
  <c r="T84" i="26"/>
  <c r="U84" i="26"/>
  <c r="V84" i="26"/>
  <c r="L85" i="26"/>
  <c r="M85" i="26"/>
  <c r="N85" i="26"/>
  <c r="O85" i="26"/>
  <c r="P85" i="26"/>
  <c r="Q85" i="26"/>
  <c r="R85" i="26"/>
  <c r="S85" i="26"/>
  <c r="T85" i="26"/>
  <c r="U85" i="26"/>
  <c r="V85" i="26"/>
  <c r="L86" i="26"/>
  <c r="M86" i="26"/>
  <c r="N86" i="26"/>
  <c r="O86" i="26"/>
  <c r="P86" i="26"/>
  <c r="Q86" i="26"/>
  <c r="R86" i="26"/>
  <c r="S86" i="26"/>
  <c r="T86" i="26"/>
  <c r="U86" i="26"/>
  <c r="V86" i="26"/>
  <c r="L87" i="26"/>
  <c r="M87" i="26"/>
  <c r="N87" i="26"/>
  <c r="O87" i="26"/>
  <c r="P87" i="26"/>
  <c r="Q87" i="26"/>
  <c r="R87" i="26"/>
  <c r="S87" i="26"/>
  <c r="T87" i="26"/>
  <c r="U87" i="26"/>
  <c r="V87" i="26"/>
  <c r="L88" i="26"/>
  <c r="M88" i="26"/>
  <c r="N88" i="26"/>
  <c r="O88" i="26"/>
  <c r="P88" i="26"/>
  <c r="Q88" i="26"/>
  <c r="R88" i="26"/>
  <c r="S88" i="26"/>
  <c r="T88" i="26"/>
  <c r="U88" i="26"/>
  <c r="V88" i="26"/>
  <c r="L89" i="26"/>
  <c r="M89" i="26"/>
  <c r="N89" i="26"/>
  <c r="O89" i="26"/>
  <c r="P89" i="26"/>
  <c r="Q89" i="26"/>
  <c r="R89" i="26"/>
  <c r="S89" i="26"/>
  <c r="T89" i="26"/>
  <c r="U89" i="26"/>
  <c r="V89" i="26"/>
  <c r="L90" i="26"/>
  <c r="M90" i="26"/>
  <c r="N90" i="26"/>
  <c r="O90" i="26"/>
  <c r="P90" i="26"/>
  <c r="Q90" i="26"/>
  <c r="R90" i="26"/>
  <c r="S90" i="26"/>
  <c r="T90" i="26"/>
  <c r="U90" i="26"/>
  <c r="V90" i="26"/>
  <c r="L91" i="26"/>
  <c r="M91" i="26"/>
  <c r="N91" i="26"/>
  <c r="O91" i="26"/>
  <c r="P91" i="26"/>
  <c r="Q91" i="26"/>
  <c r="R91" i="26"/>
  <c r="S91" i="26"/>
  <c r="T91" i="26"/>
  <c r="U91" i="26"/>
  <c r="V91" i="26"/>
  <c r="L92" i="26"/>
  <c r="M92" i="26"/>
  <c r="N92" i="26"/>
  <c r="O92" i="26"/>
  <c r="P92" i="26"/>
  <c r="Q92" i="26"/>
  <c r="R92" i="26"/>
  <c r="S92" i="26"/>
  <c r="T92" i="26"/>
  <c r="U92" i="26"/>
  <c r="V92" i="26"/>
  <c r="L96" i="26"/>
  <c r="K96" i="26"/>
  <c r="M83" i="26"/>
  <c r="N83" i="26"/>
  <c r="O83" i="26"/>
  <c r="P83" i="26"/>
  <c r="Q83" i="26"/>
  <c r="R83" i="26"/>
  <c r="S83" i="26"/>
  <c r="T83" i="26"/>
  <c r="U83" i="26"/>
  <c r="V83" i="26"/>
  <c r="M175" i="26"/>
  <c r="L175" i="26"/>
  <c r="L93" i="31"/>
  <c r="C400" i="26"/>
  <c r="D400" i="26"/>
  <c r="E400" i="26"/>
  <c r="F400" i="26"/>
  <c r="G400" i="26"/>
  <c r="AA397" i="26"/>
  <c r="AA396" i="26"/>
  <c r="AA395" i="26"/>
  <c r="AA394" i="26"/>
  <c r="AA393" i="26"/>
  <c r="AA392" i="26"/>
  <c r="AA391" i="26"/>
  <c r="AA390" i="26"/>
  <c r="AA389" i="26"/>
  <c r="AA385" i="26"/>
  <c r="AA383" i="26"/>
  <c r="T400" i="26"/>
  <c r="U400" i="26"/>
  <c r="V400" i="26"/>
  <c r="S400" i="26"/>
  <c r="C478" i="26"/>
  <c r="C477" i="26"/>
  <c r="V458" i="26"/>
  <c r="V459" i="26"/>
  <c r="V477" i="26"/>
  <c r="V478" i="26"/>
  <c r="S458" i="26"/>
  <c r="T458" i="26"/>
  <c r="U458" i="26"/>
  <c r="S459" i="26"/>
  <c r="T459" i="26"/>
  <c r="U459" i="26"/>
  <c r="S477" i="26"/>
  <c r="T477" i="26"/>
  <c r="U477" i="26"/>
  <c r="S478" i="26"/>
  <c r="T478" i="26"/>
  <c r="U478" i="26"/>
  <c r="C459" i="26"/>
  <c r="C458" i="26"/>
  <c r="M174" i="26"/>
  <c r="L174" i="26"/>
  <c r="N174" i="26"/>
  <c r="X175" i="31"/>
  <c r="W177" i="31"/>
  <c r="X177" i="31"/>
  <c r="AC89" i="31"/>
  <c r="AB89" i="31"/>
  <c r="AB74" i="31"/>
  <c r="AC74" i="31"/>
  <c r="AD74" i="31"/>
  <c r="AE74" i="31"/>
  <c r="AF74" i="31"/>
  <c r="AG74" i="31"/>
  <c r="AH74" i="31"/>
  <c r="AB75" i="31"/>
  <c r="AC75" i="31"/>
  <c r="AD75" i="31"/>
  <c r="AE75" i="31"/>
  <c r="AF75" i="31"/>
  <c r="AG75" i="31"/>
  <c r="AH75" i="31"/>
  <c r="AB76" i="31"/>
  <c r="AC76" i="31"/>
  <c r="AD76" i="31"/>
  <c r="AE76" i="31"/>
  <c r="AF76" i="31"/>
  <c r="AG76" i="31"/>
  <c r="AH76" i="31"/>
  <c r="AB77" i="31"/>
  <c r="AC77" i="31"/>
  <c r="AD77" i="31"/>
  <c r="AE77" i="31"/>
  <c r="AF77" i="31"/>
  <c r="AG77" i="31"/>
  <c r="AH77" i="31"/>
  <c r="AB78" i="31"/>
  <c r="AC78" i="31"/>
  <c r="AD78" i="31"/>
  <c r="AE78" i="31"/>
  <c r="AF78" i="31"/>
  <c r="AG78" i="31"/>
  <c r="AH78" i="31"/>
  <c r="AB79" i="31"/>
  <c r="AC79" i="31"/>
  <c r="AD79" i="31"/>
  <c r="AE79" i="31"/>
  <c r="AF79" i="31"/>
  <c r="AG79" i="31"/>
  <c r="AH79" i="31"/>
  <c r="AB80" i="31"/>
  <c r="AC80" i="31"/>
  <c r="AD80" i="31"/>
  <c r="AE80" i="31"/>
  <c r="AF80" i="31"/>
  <c r="AG80" i="31"/>
  <c r="AH80" i="31"/>
  <c r="AB81" i="31"/>
  <c r="AC81" i="31"/>
  <c r="AD81" i="31"/>
  <c r="AE81" i="31"/>
  <c r="AF81" i="31"/>
  <c r="AG81" i="31"/>
  <c r="AH81" i="31"/>
  <c r="AB82" i="31"/>
  <c r="AC82" i="31"/>
  <c r="AD82" i="31"/>
  <c r="AE82" i="31"/>
  <c r="AF82" i="31"/>
  <c r="AG82" i="31"/>
  <c r="AH82" i="31"/>
  <c r="AB83" i="31"/>
  <c r="AC83" i="31"/>
  <c r="AD83" i="31"/>
  <c r="AE83" i="31"/>
  <c r="AF83" i="31"/>
  <c r="AG83" i="31"/>
  <c r="AH83" i="31"/>
  <c r="AB84" i="31"/>
  <c r="AC84" i="31"/>
  <c r="AD84" i="31"/>
  <c r="AE84" i="31"/>
  <c r="AF84" i="31"/>
  <c r="AG84" i="31"/>
  <c r="AH84" i="31"/>
  <c r="AB85" i="31"/>
  <c r="AC85" i="31"/>
  <c r="AD85" i="31"/>
  <c r="AE85" i="31"/>
  <c r="AF85" i="31"/>
  <c r="AG85" i="31"/>
  <c r="AH85" i="31"/>
  <c r="AB86" i="31"/>
  <c r="AC86" i="31"/>
  <c r="AD86" i="31"/>
  <c r="AE86" i="31"/>
  <c r="AF86" i="31"/>
  <c r="AG86" i="31"/>
  <c r="AH86" i="31"/>
  <c r="AB87" i="31"/>
  <c r="AC87" i="31"/>
  <c r="AD87" i="31"/>
  <c r="AE87" i="31"/>
  <c r="AF87" i="31"/>
  <c r="AG87" i="31"/>
  <c r="AH87" i="31"/>
  <c r="AC73" i="31"/>
  <c r="AD73" i="31"/>
  <c r="AE73" i="31"/>
  <c r="AF73" i="31"/>
  <c r="AG73" i="31"/>
  <c r="AH73" i="31"/>
  <c r="D94" i="31"/>
  <c r="E94" i="31"/>
  <c r="F94" i="31"/>
  <c r="G94" i="31"/>
  <c r="H94" i="31"/>
  <c r="I94" i="31"/>
  <c r="J94" i="31"/>
  <c r="D95" i="31"/>
  <c r="E95" i="31"/>
  <c r="F95" i="31"/>
  <c r="G95" i="31"/>
  <c r="H95" i="31"/>
  <c r="I95" i="31"/>
  <c r="I292" i="31" s="1"/>
  <c r="I321" i="31" s="1"/>
  <c r="I444" i="31" s="1"/>
  <c r="J95" i="31"/>
  <c r="D96" i="31"/>
  <c r="E96" i="31"/>
  <c r="F96" i="31"/>
  <c r="G96" i="31"/>
  <c r="H96" i="31"/>
  <c r="I96" i="31"/>
  <c r="J96" i="31"/>
  <c r="D97" i="31"/>
  <c r="E97" i="31"/>
  <c r="F97" i="31"/>
  <c r="G97" i="31"/>
  <c r="H97" i="31"/>
  <c r="I97" i="31"/>
  <c r="J97" i="31"/>
  <c r="D98" i="31"/>
  <c r="E98" i="31"/>
  <c r="F98" i="31"/>
  <c r="G98" i="31"/>
  <c r="H98" i="31"/>
  <c r="I98" i="31"/>
  <c r="J98" i="31"/>
  <c r="D99" i="31"/>
  <c r="E99" i="31"/>
  <c r="F99" i="31"/>
  <c r="G99" i="31"/>
  <c r="H99" i="31"/>
  <c r="I99" i="31"/>
  <c r="J99" i="31"/>
  <c r="D100" i="31"/>
  <c r="E100" i="31"/>
  <c r="F100" i="31"/>
  <c r="G100" i="31"/>
  <c r="H100" i="31"/>
  <c r="I100" i="31"/>
  <c r="J100" i="31"/>
  <c r="D101" i="31"/>
  <c r="E101" i="31"/>
  <c r="F101" i="31"/>
  <c r="G101" i="31"/>
  <c r="H101" i="31"/>
  <c r="I101" i="31"/>
  <c r="J101" i="31"/>
  <c r="D102" i="31"/>
  <c r="E102" i="31"/>
  <c r="F102" i="31"/>
  <c r="G102" i="31"/>
  <c r="H102" i="31"/>
  <c r="I102" i="31"/>
  <c r="J102" i="31"/>
  <c r="D103" i="31"/>
  <c r="E103" i="31"/>
  <c r="F103" i="31"/>
  <c r="G103" i="31"/>
  <c r="H103" i="31"/>
  <c r="I103" i="31"/>
  <c r="J103" i="31"/>
  <c r="D104" i="31"/>
  <c r="E104" i="31"/>
  <c r="F104" i="31"/>
  <c r="G104" i="31"/>
  <c r="H104" i="31"/>
  <c r="I104" i="31"/>
  <c r="J104" i="31"/>
  <c r="D105" i="31"/>
  <c r="E105" i="31"/>
  <c r="F105" i="31"/>
  <c r="G105" i="31"/>
  <c r="H105" i="31"/>
  <c r="I105" i="31"/>
  <c r="J105" i="31"/>
  <c r="D106" i="31"/>
  <c r="E106" i="31"/>
  <c r="F106" i="31"/>
  <c r="G106" i="31"/>
  <c r="H106" i="31"/>
  <c r="I106" i="31"/>
  <c r="J106" i="31"/>
  <c r="J303" i="31" s="1"/>
  <c r="J332" i="31" s="1"/>
  <c r="J455" i="31" s="1"/>
  <c r="D107" i="31"/>
  <c r="E107" i="31"/>
  <c r="F107" i="31"/>
  <c r="G107" i="31"/>
  <c r="H107" i="31"/>
  <c r="I107" i="31"/>
  <c r="J107" i="31"/>
  <c r="E93" i="31"/>
  <c r="F93" i="31"/>
  <c r="G93" i="31"/>
  <c r="H93" i="31"/>
  <c r="I93" i="31"/>
  <c r="J93" i="31"/>
  <c r="D93" i="31"/>
  <c r="T442" i="31"/>
  <c r="AH109" i="31"/>
  <c r="AB94" i="31"/>
  <c r="AC94" i="31"/>
  <c r="AD94" i="31"/>
  <c r="AE94" i="31"/>
  <c r="AF94" i="31"/>
  <c r="AG94" i="31"/>
  <c r="AH94" i="31"/>
  <c r="AB95" i="31"/>
  <c r="AC95" i="31"/>
  <c r="AD95" i="31"/>
  <c r="AE95" i="31"/>
  <c r="AF95" i="31"/>
  <c r="AG95" i="31"/>
  <c r="AH95" i="31"/>
  <c r="AB96" i="31"/>
  <c r="AC96" i="31"/>
  <c r="AD96" i="31"/>
  <c r="AE96" i="31"/>
  <c r="AF96" i="31"/>
  <c r="AG96" i="31"/>
  <c r="AH96" i="31"/>
  <c r="AB97" i="31"/>
  <c r="AC97" i="31"/>
  <c r="AD97" i="31"/>
  <c r="AE97" i="31"/>
  <c r="AF97" i="31"/>
  <c r="AG97" i="31"/>
  <c r="AH97" i="31"/>
  <c r="AB98" i="31"/>
  <c r="AC98" i="31"/>
  <c r="AD98" i="31"/>
  <c r="AE98" i="31"/>
  <c r="AF98" i="31"/>
  <c r="AG98" i="31"/>
  <c r="AH98" i="31"/>
  <c r="AB99" i="31"/>
  <c r="AC99" i="31"/>
  <c r="AD99" i="31"/>
  <c r="AE99" i="31"/>
  <c r="AF99" i="31"/>
  <c r="AG99" i="31"/>
  <c r="AH99" i="31"/>
  <c r="AB100" i="31"/>
  <c r="AC100" i="31"/>
  <c r="AD100" i="31"/>
  <c r="AE100" i="31"/>
  <c r="AF100" i="31"/>
  <c r="AG100" i="31"/>
  <c r="AH100" i="31"/>
  <c r="AB101" i="31"/>
  <c r="AC101" i="31"/>
  <c r="AD101" i="31"/>
  <c r="AE101" i="31"/>
  <c r="AF101" i="31"/>
  <c r="AG101" i="31"/>
  <c r="AH101" i="31"/>
  <c r="AB102" i="31"/>
  <c r="AC102" i="31"/>
  <c r="AD102" i="31"/>
  <c r="AE102" i="31"/>
  <c r="AF102" i="31"/>
  <c r="AG102" i="31"/>
  <c r="AH102" i="31"/>
  <c r="AB103" i="31"/>
  <c r="AC103" i="31"/>
  <c r="AD103" i="31"/>
  <c r="AE103" i="31"/>
  <c r="AF103" i="31"/>
  <c r="AG103" i="31"/>
  <c r="AH103" i="31"/>
  <c r="AB104" i="31"/>
  <c r="AC104" i="31"/>
  <c r="AD104" i="31"/>
  <c r="AE104" i="31"/>
  <c r="AF104" i="31"/>
  <c r="AG104" i="31"/>
  <c r="AH104" i="31"/>
  <c r="AB105" i="31"/>
  <c r="AC105" i="31"/>
  <c r="AD105" i="31"/>
  <c r="AE105" i="31"/>
  <c r="AF105" i="31"/>
  <c r="AG105" i="31"/>
  <c r="AH105" i="31"/>
  <c r="AB106" i="31"/>
  <c r="AC106" i="31"/>
  <c r="AD106" i="31"/>
  <c r="AE106" i="31"/>
  <c r="AF106" i="31"/>
  <c r="AG106" i="31"/>
  <c r="AH106" i="31"/>
  <c r="AB107" i="31"/>
  <c r="AC107" i="31"/>
  <c r="AD107" i="31"/>
  <c r="AE107" i="31"/>
  <c r="AF107" i="31"/>
  <c r="AG107" i="31"/>
  <c r="AH107" i="31"/>
  <c r="AC93" i="31"/>
  <c r="AD93" i="31"/>
  <c r="AE93" i="31"/>
  <c r="AF93" i="31"/>
  <c r="AG93" i="31"/>
  <c r="AH93" i="31"/>
  <c r="AB93" i="31"/>
  <c r="L94" i="31"/>
  <c r="M94" i="31"/>
  <c r="N94" i="31"/>
  <c r="O94" i="31"/>
  <c r="P94" i="31"/>
  <c r="Q94" i="31"/>
  <c r="R94" i="31"/>
  <c r="L95" i="31"/>
  <c r="M95" i="31"/>
  <c r="N95" i="31"/>
  <c r="O95" i="31"/>
  <c r="P95" i="31"/>
  <c r="Q95" i="31"/>
  <c r="R95" i="31"/>
  <c r="L96" i="31"/>
  <c r="M96" i="31"/>
  <c r="N96" i="31"/>
  <c r="O96" i="31"/>
  <c r="P96" i="31"/>
  <c r="Q96" i="31"/>
  <c r="R96" i="31"/>
  <c r="L97" i="31"/>
  <c r="M97" i="31"/>
  <c r="N97" i="31"/>
  <c r="O97" i="31"/>
  <c r="P97" i="31"/>
  <c r="Q97" i="31"/>
  <c r="R97" i="31"/>
  <c r="L98" i="31"/>
  <c r="M98" i="31"/>
  <c r="N98" i="31"/>
  <c r="O98" i="31"/>
  <c r="P98" i="31"/>
  <c r="Q98" i="31"/>
  <c r="R98" i="31"/>
  <c r="L99" i="31"/>
  <c r="M99" i="31"/>
  <c r="N99" i="31"/>
  <c r="O99" i="31"/>
  <c r="P99" i="31"/>
  <c r="Q99" i="31"/>
  <c r="R99" i="31"/>
  <c r="L100" i="31"/>
  <c r="M100" i="31"/>
  <c r="N100" i="31"/>
  <c r="O100" i="31"/>
  <c r="P100" i="31"/>
  <c r="Q100" i="31"/>
  <c r="R100" i="31"/>
  <c r="L101" i="31"/>
  <c r="M101" i="31"/>
  <c r="N101" i="31"/>
  <c r="O101" i="31"/>
  <c r="P101" i="31"/>
  <c r="Q101" i="31"/>
  <c r="R101" i="31"/>
  <c r="L102" i="31"/>
  <c r="M102" i="31"/>
  <c r="N102" i="31"/>
  <c r="O102" i="31"/>
  <c r="P102" i="31"/>
  <c r="Q102" i="31"/>
  <c r="R102" i="31"/>
  <c r="L103" i="31"/>
  <c r="M103" i="31"/>
  <c r="N103" i="31"/>
  <c r="O103" i="31"/>
  <c r="P103" i="31"/>
  <c r="Q103" i="31"/>
  <c r="R103" i="31"/>
  <c r="L104" i="31"/>
  <c r="M104" i="31"/>
  <c r="N104" i="31"/>
  <c r="O104" i="31"/>
  <c r="P104" i="31"/>
  <c r="Q104" i="31"/>
  <c r="R104" i="31"/>
  <c r="L105" i="31"/>
  <c r="M105" i="31"/>
  <c r="N105" i="31"/>
  <c r="O105" i="31"/>
  <c r="P105" i="31"/>
  <c r="Q105" i="31"/>
  <c r="R105" i="31"/>
  <c r="L106" i="31"/>
  <c r="L303" i="31" s="1"/>
  <c r="L332" i="31" s="1"/>
  <c r="L455" i="31" s="1"/>
  <c r="M106" i="31"/>
  <c r="N106" i="31"/>
  <c r="O106" i="31"/>
  <c r="P106" i="31"/>
  <c r="Q106" i="31"/>
  <c r="R106" i="31"/>
  <c r="L107" i="31"/>
  <c r="M107" i="31"/>
  <c r="N107" i="31"/>
  <c r="O107" i="31"/>
  <c r="P107" i="31"/>
  <c r="Q107" i="31"/>
  <c r="R107" i="31"/>
  <c r="M93" i="31"/>
  <c r="N93" i="31"/>
  <c r="O93" i="31"/>
  <c r="P93" i="31"/>
  <c r="Q93" i="31"/>
  <c r="R93" i="31"/>
  <c r="R459" i="31"/>
  <c r="Q459" i="31"/>
  <c r="P459" i="31"/>
  <c r="O459" i="31"/>
  <c r="N459" i="31"/>
  <c r="M459" i="31"/>
  <c r="L459" i="31"/>
  <c r="K459" i="31"/>
  <c r="J459" i="31"/>
  <c r="I459" i="31"/>
  <c r="H459" i="31"/>
  <c r="G459" i="31"/>
  <c r="F459" i="31"/>
  <c r="E459" i="31"/>
  <c r="D459" i="31"/>
  <c r="B459" i="31"/>
  <c r="R458" i="31"/>
  <c r="Q458" i="31"/>
  <c r="P458" i="31"/>
  <c r="O458" i="31"/>
  <c r="N458" i="31"/>
  <c r="M458" i="31"/>
  <c r="L458" i="31"/>
  <c r="K458" i="31"/>
  <c r="J458" i="31"/>
  <c r="I458" i="31"/>
  <c r="H458" i="31"/>
  <c r="G458" i="31"/>
  <c r="F458" i="31"/>
  <c r="E458" i="31"/>
  <c r="D458" i="31"/>
  <c r="C458" i="31"/>
  <c r="R441" i="31"/>
  <c r="Q441" i="31"/>
  <c r="P441" i="31"/>
  <c r="O441" i="31"/>
  <c r="N441" i="31"/>
  <c r="M441" i="31"/>
  <c r="L441" i="31"/>
  <c r="K441" i="31"/>
  <c r="J441" i="31"/>
  <c r="I441" i="31"/>
  <c r="H441" i="31"/>
  <c r="G441" i="31"/>
  <c r="F441" i="31"/>
  <c r="E441" i="31"/>
  <c r="D441" i="31"/>
  <c r="B441" i="31"/>
  <c r="R440" i="31"/>
  <c r="Q440" i="31"/>
  <c r="P440" i="31"/>
  <c r="O440" i="31"/>
  <c r="N440" i="31"/>
  <c r="M440" i="31"/>
  <c r="L440" i="31"/>
  <c r="K440" i="31"/>
  <c r="J440" i="31"/>
  <c r="I440" i="31"/>
  <c r="H440" i="31"/>
  <c r="G440" i="31"/>
  <c r="F440" i="31"/>
  <c r="E440" i="31"/>
  <c r="D440" i="31"/>
  <c r="C440" i="31"/>
  <c r="I417" i="31"/>
  <c r="I341" i="31"/>
  <c r="K293" i="31"/>
  <c r="K322" i="31" s="1"/>
  <c r="I250" i="31"/>
  <c r="X182" i="31"/>
  <c r="X181" i="31"/>
  <c r="Z179" i="31"/>
  <c r="Z178" i="31"/>
  <c r="Z176" i="31"/>
  <c r="X168" i="31"/>
  <c r="X164" i="31"/>
  <c r="O164" i="31"/>
  <c r="P164" i="31" s="1"/>
  <c r="Q164" i="31" s="1"/>
  <c r="R164" i="31" s="1"/>
  <c r="N164" i="31"/>
  <c r="M164" i="31"/>
  <c r="L164" i="31"/>
  <c r="J164" i="31"/>
  <c r="I164" i="31"/>
  <c r="H164" i="31" s="1"/>
  <c r="G164" i="31" s="1"/>
  <c r="F164" i="31" s="1"/>
  <c r="E164" i="31" s="1"/>
  <c r="D164" i="31" s="1"/>
  <c r="X163" i="31"/>
  <c r="X162" i="31"/>
  <c r="O160" i="31"/>
  <c r="P160" i="31" s="1"/>
  <c r="Q160" i="31" s="1"/>
  <c r="R160" i="31" s="1"/>
  <c r="S160" i="31" s="1"/>
  <c r="T160" i="31" s="1"/>
  <c r="U160" i="31" s="1"/>
  <c r="M160" i="31"/>
  <c r="N160" i="31" s="1"/>
  <c r="L160" i="31"/>
  <c r="J160" i="31"/>
  <c r="I160" i="31" s="1"/>
  <c r="H160" i="31"/>
  <c r="G160" i="31" s="1"/>
  <c r="F160" i="31" s="1"/>
  <c r="E160" i="31" s="1"/>
  <c r="D160" i="31" s="1"/>
  <c r="K140" i="31"/>
  <c r="K127" i="31"/>
  <c r="K126" i="31"/>
  <c r="N125" i="31"/>
  <c r="N378" i="31" s="1"/>
  <c r="N407" i="31" s="1"/>
  <c r="N472" i="31" s="1"/>
  <c r="M125" i="31"/>
  <c r="M378" i="31" s="1"/>
  <c r="M407" i="31" s="1"/>
  <c r="M472" i="31" s="1"/>
  <c r="L125" i="31"/>
  <c r="L378" i="31" s="1"/>
  <c r="L407" i="31" s="1"/>
  <c r="L472" i="31" s="1"/>
  <c r="K125" i="31"/>
  <c r="J125" i="31"/>
  <c r="J378" i="31" s="1"/>
  <c r="J407" i="31" s="1"/>
  <c r="J472" i="31" s="1"/>
  <c r="K124" i="31"/>
  <c r="J124" i="31" s="1"/>
  <c r="K123" i="31"/>
  <c r="J123" i="31"/>
  <c r="J376" i="31" s="1"/>
  <c r="J405" i="31" s="1"/>
  <c r="J470" i="31" s="1"/>
  <c r="I123" i="31"/>
  <c r="I376" i="31" s="1"/>
  <c r="I405" i="31" s="1"/>
  <c r="I470" i="31" s="1"/>
  <c r="H123" i="31"/>
  <c r="H376" i="31" s="1"/>
  <c r="H405" i="31" s="1"/>
  <c r="H470" i="31" s="1"/>
  <c r="K122" i="31"/>
  <c r="J122" i="31"/>
  <c r="J375" i="31" s="1"/>
  <c r="J404" i="31" s="1"/>
  <c r="J469" i="31" s="1"/>
  <c r="L121" i="31"/>
  <c r="L374" i="31" s="1"/>
  <c r="L403" i="31" s="1"/>
  <c r="L468" i="31" s="1"/>
  <c r="K121" i="31"/>
  <c r="N120" i="31"/>
  <c r="M120" i="31"/>
  <c r="M373" i="31" s="1"/>
  <c r="M402" i="31" s="1"/>
  <c r="M467" i="31" s="1"/>
  <c r="L120" i="31"/>
  <c r="L373" i="31" s="1"/>
  <c r="L402" i="31" s="1"/>
  <c r="L467" i="31" s="1"/>
  <c r="K120" i="31"/>
  <c r="J120" i="31"/>
  <c r="K119" i="31"/>
  <c r="J119" i="31"/>
  <c r="J372" i="31" s="1"/>
  <c r="J401" i="31" s="1"/>
  <c r="J466" i="31" s="1"/>
  <c r="L118" i="31"/>
  <c r="L371" i="31" s="1"/>
  <c r="L400" i="31" s="1"/>
  <c r="L465" i="31" s="1"/>
  <c r="K118" i="31"/>
  <c r="J118" i="31"/>
  <c r="J371" i="31" s="1"/>
  <c r="J400" i="31" s="1"/>
  <c r="J465" i="31" s="1"/>
  <c r="I118" i="31"/>
  <c r="I371" i="31" s="1"/>
  <c r="I400" i="31" s="1"/>
  <c r="I465" i="31" s="1"/>
  <c r="L117" i="31"/>
  <c r="L370" i="31" s="1"/>
  <c r="L399" i="31" s="1"/>
  <c r="L464" i="31" s="1"/>
  <c r="K117" i="31"/>
  <c r="J117" i="31"/>
  <c r="J370" i="31" s="1"/>
  <c r="J399" i="31" s="1"/>
  <c r="J464" i="31" s="1"/>
  <c r="I117" i="31"/>
  <c r="I370" i="31" s="1"/>
  <c r="I399" i="31" s="1"/>
  <c r="I464" i="31" s="1"/>
  <c r="K116" i="31"/>
  <c r="K115" i="31"/>
  <c r="K368" i="31" s="1"/>
  <c r="K397" i="31" s="1"/>
  <c r="K114" i="31"/>
  <c r="J114" i="31"/>
  <c r="J367" i="31" s="1"/>
  <c r="J396" i="31" s="1"/>
  <c r="J461" i="31" s="1"/>
  <c r="I114" i="31"/>
  <c r="L113" i="31"/>
  <c r="L109" i="31" s="1"/>
  <c r="K113" i="31"/>
  <c r="J113" i="31" s="1"/>
  <c r="K107" i="31"/>
  <c r="K106" i="31"/>
  <c r="K105" i="31"/>
  <c r="K104" i="31"/>
  <c r="K103" i="31"/>
  <c r="J300" i="31"/>
  <c r="J329" i="31" s="1"/>
  <c r="J452" i="31" s="1"/>
  <c r="K102" i="31"/>
  <c r="K101" i="31"/>
  <c r="K100" i="31"/>
  <c r="Q348" i="31" s="1"/>
  <c r="K99" i="31"/>
  <c r="K296" i="31" s="1"/>
  <c r="K325" i="31" s="1"/>
  <c r="J296" i="31"/>
  <c r="J325" i="31" s="1"/>
  <c r="J448" i="31" s="1"/>
  <c r="I296" i="31"/>
  <c r="I325" i="31" s="1"/>
  <c r="I448" i="31" s="1"/>
  <c r="H296" i="31"/>
  <c r="H325" i="31" s="1"/>
  <c r="H448" i="31" s="1"/>
  <c r="K98" i="31"/>
  <c r="K97" i="31"/>
  <c r="K96" i="31"/>
  <c r="Q344" i="31" s="1"/>
  <c r="K95" i="31"/>
  <c r="K94" i="31"/>
  <c r="K93" i="31"/>
  <c r="L70" i="31"/>
  <c r="H70" i="31"/>
  <c r="N70" i="31" s="1"/>
  <c r="M69" i="31"/>
  <c r="L69" i="31"/>
  <c r="H69" i="31"/>
  <c r="N69" i="31" s="1"/>
  <c r="L68" i="31"/>
  <c r="H68" i="31"/>
  <c r="N68" i="31" s="1"/>
  <c r="N67" i="31"/>
  <c r="M67" i="31"/>
  <c r="L67" i="31"/>
  <c r="H67" i="31"/>
  <c r="L66" i="31"/>
  <c r="H66" i="31"/>
  <c r="N66" i="31" s="1"/>
  <c r="L65" i="31"/>
  <c r="H65" i="31"/>
  <c r="N65" i="31" s="1"/>
  <c r="N64" i="31"/>
  <c r="L64" i="31"/>
  <c r="H64" i="31"/>
  <c r="M64" i="31" s="1"/>
  <c r="L63" i="31"/>
  <c r="H63" i="31"/>
  <c r="N63" i="31" s="1"/>
  <c r="L62" i="31"/>
  <c r="H62" i="31"/>
  <c r="N62" i="31" s="1"/>
  <c r="L61" i="31"/>
  <c r="H61" i="31"/>
  <c r="N61" i="31" s="1"/>
  <c r="N60" i="31"/>
  <c r="M60" i="31"/>
  <c r="L60" i="31"/>
  <c r="H60" i="31"/>
  <c r="M59" i="31"/>
  <c r="L59" i="31"/>
  <c r="H59" i="31"/>
  <c r="N59" i="31" s="1"/>
  <c r="M58" i="31"/>
  <c r="L58" i="31"/>
  <c r="H58" i="31"/>
  <c r="N58" i="31" s="1"/>
  <c r="L57" i="31"/>
  <c r="H57" i="31"/>
  <c r="N57" i="31" s="1"/>
  <c r="N56" i="31"/>
  <c r="M56" i="31"/>
  <c r="L56" i="31"/>
  <c r="H56" i="31"/>
  <c r="M50" i="31"/>
  <c r="L50" i="31"/>
  <c r="H50" i="31"/>
  <c r="N50" i="31" s="1"/>
  <c r="N49" i="31"/>
  <c r="M49" i="31"/>
  <c r="L49" i="31"/>
  <c r="H49" i="31"/>
  <c r="L48" i="31"/>
  <c r="H48" i="31"/>
  <c r="N48" i="31" s="1"/>
  <c r="N47" i="31"/>
  <c r="M47" i="31"/>
  <c r="L47" i="31"/>
  <c r="H47" i="31"/>
  <c r="M46" i="31"/>
  <c r="L46" i="31"/>
  <c r="H46" i="31"/>
  <c r="N46" i="31" s="1"/>
  <c r="N45" i="31"/>
  <c r="M45" i="31"/>
  <c r="L45" i="31"/>
  <c r="H45" i="31"/>
  <c r="L44" i="31"/>
  <c r="H44" i="31"/>
  <c r="N44" i="31" s="1"/>
  <c r="N43" i="31"/>
  <c r="M43" i="31"/>
  <c r="L43" i="31"/>
  <c r="H43" i="31"/>
  <c r="M42" i="31"/>
  <c r="L42" i="31"/>
  <c r="H42" i="31"/>
  <c r="N42" i="31" s="1"/>
  <c r="N41" i="31"/>
  <c r="M41" i="31"/>
  <c r="L41" i="31"/>
  <c r="H41" i="31"/>
  <c r="L40" i="31"/>
  <c r="H40" i="31"/>
  <c r="N40" i="31" s="1"/>
  <c r="N39" i="31"/>
  <c r="M39" i="31"/>
  <c r="L39" i="31"/>
  <c r="H39" i="31"/>
  <c r="M38" i="31"/>
  <c r="L38" i="31"/>
  <c r="H38" i="31"/>
  <c r="N38" i="31" s="1"/>
  <c r="N37" i="31"/>
  <c r="M37" i="31"/>
  <c r="L37" i="31"/>
  <c r="H37" i="31"/>
  <c r="L36" i="31"/>
  <c r="H36" i="31"/>
  <c r="N36" i="31" s="1"/>
  <c r="R478" i="26"/>
  <c r="R477" i="26"/>
  <c r="R459" i="26"/>
  <c r="R458" i="26"/>
  <c r="Q478" i="26"/>
  <c r="Q477" i="26"/>
  <c r="Q459" i="26"/>
  <c r="Q458" i="26"/>
  <c r="P478" i="26"/>
  <c r="P477" i="26"/>
  <c r="P459" i="26"/>
  <c r="P458" i="26"/>
  <c r="O478" i="26"/>
  <c r="O477" i="26"/>
  <c r="O459" i="26"/>
  <c r="O458" i="26"/>
  <c r="S459" i="28"/>
  <c r="S458" i="28"/>
  <c r="S441" i="28"/>
  <c r="S440" i="28"/>
  <c r="R459" i="28"/>
  <c r="R458" i="28"/>
  <c r="R441" i="28"/>
  <c r="R440" i="28"/>
  <c r="Q459" i="28"/>
  <c r="Q458" i="28"/>
  <c r="Q441" i="28"/>
  <c r="Q440" i="28"/>
  <c r="P459" i="28"/>
  <c r="P458" i="28"/>
  <c r="P441" i="28"/>
  <c r="P440" i="28"/>
  <c r="E459" i="28"/>
  <c r="E458" i="28"/>
  <c r="E441" i="28"/>
  <c r="E440" i="28"/>
  <c r="F459" i="28"/>
  <c r="F458" i="28"/>
  <c r="F441" i="28"/>
  <c r="F440" i="28"/>
  <c r="G459" i="28"/>
  <c r="G458" i="28"/>
  <c r="G441" i="28"/>
  <c r="G440" i="28"/>
  <c r="H459" i="28"/>
  <c r="H458" i="28"/>
  <c r="H441" i="28"/>
  <c r="H440" i="28"/>
  <c r="D478" i="26"/>
  <c r="D477" i="26"/>
  <c r="D459" i="26"/>
  <c r="D458" i="26"/>
  <c r="E478" i="26"/>
  <c r="E477" i="26"/>
  <c r="E459" i="26"/>
  <c r="E458" i="26"/>
  <c r="F478" i="26"/>
  <c r="F477" i="26"/>
  <c r="F459" i="26"/>
  <c r="F458" i="26"/>
  <c r="G478" i="26"/>
  <c r="G477" i="26"/>
  <c r="G459" i="26"/>
  <c r="G458" i="26"/>
  <c r="L299" i="31" l="1"/>
  <c r="L328" i="31" s="1"/>
  <c r="L451" i="31" s="1"/>
  <c r="J377" i="31"/>
  <c r="J406" i="31" s="1"/>
  <c r="J471" i="31" s="1"/>
  <c r="J149" i="31"/>
  <c r="J148" i="31"/>
  <c r="I124" i="31"/>
  <c r="K147" i="31"/>
  <c r="K150" i="31" s="1"/>
  <c r="I295" i="31"/>
  <c r="I324" i="31" s="1"/>
  <c r="I447" i="31" s="1"/>
  <c r="I171" i="31"/>
  <c r="I204" i="31" s="1"/>
  <c r="I233" i="31" s="1"/>
  <c r="G344" i="31"/>
  <c r="J344" i="31" s="1"/>
  <c r="O344" i="31" s="1"/>
  <c r="R344" i="31" s="1"/>
  <c r="K445" i="31"/>
  <c r="H303" i="31"/>
  <c r="H332" i="31" s="1"/>
  <c r="H455" i="31" s="1"/>
  <c r="J366" i="31"/>
  <c r="J395" i="31" s="1"/>
  <c r="J460" i="31" s="1"/>
  <c r="J109" i="31"/>
  <c r="I113" i="31"/>
  <c r="K448" i="31"/>
  <c r="G347" i="31"/>
  <c r="J347" i="31" s="1"/>
  <c r="O347" i="31" s="1"/>
  <c r="J291" i="31"/>
  <c r="J320" i="31" s="1"/>
  <c r="J443" i="31" s="1"/>
  <c r="J167" i="31"/>
  <c r="J200" i="31" s="1"/>
  <c r="J229" i="31" s="1"/>
  <c r="J304" i="31"/>
  <c r="J333" i="31" s="1"/>
  <c r="J456" i="31" s="1"/>
  <c r="M66" i="31"/>
  <c r="L298" i="31"/>
  <c r="L327" i="31" s="1"/>
  <c r="L450" i="31" s="1"/>
  <c r="L174" i="31"/>
  <c r="L207" i="31" s="1"/>
  <c r="L236" i="31" s="1"/>
  <c r="J299" i="31"/>
  <c r="J328" i="31" s="1"/>
  <c r="J451" i="31" s="1"/>
  <c r="J175" i="31"/>
  <c r="J208" i="31" s="1"/>
  <c r="J237" i="31" s="1"/>
  <c r="K369" i="31"/>
  <c r="K398" i="31" s="1"/>
  <c r="Q420" i="31"/>
  <c r="M62" i="31"/>
  <c r="Q350" i="31"/>
  <c r="K175" i="31"/>
  <c r="K299" i="31"/>
  <c r="K328" i="31" s="1"/>
  <c r="L116" i="31"/>
  <c r="L169" i="31" s="1"/>
  <c r="L202" i="31" s="1"/>
  <c r="L231" i="31" s="1"/>
  <c r="H118" i="31"/>
  <c r="I301" i="31"/>
  <c r="I330" i="31" s="1"/>
  <c r="I453" i="31" s="1"/>
  <c r="I141" i="31"/>
  <c r="I140" i="31"/>
  <c r="Q351" i="31"/>
  <c r="K176" i="31"/>
  <c r="O125" i="31"/>
  <c r="I177" i="31"/>
  <c r="Q341" i="31"/>
  <c r="K290" i="31"/>
  <c r="K319" i="31" s="1"/>
  <c r="J141" i="31"/>
  <c r="J177" i="31"/>
  <c r="M63" i="31"/>
  <c r="Q352" i="31"/>
  <c r="K301" i="31"/>
  <c r="K330" i="31" s="1"/>
  <c r="K141" i="31"/>
  <c r="M117" i="31"/>
  <c r="Q422" i="31"/>
  <c r="K371" i="31"/>
  <c r="K400" i="31" s="1"/>
  <c r="I119" i="31"/>
  <c r="J172" i="31"/>
  <c r="J205" i="31" s="1"/>
  <c r="J234" i="31" s="1"/>
  <c r="K177" i="31"/>
  <c r="L140" i="31"/>
  <c r="L301" i="31"/>
  <c r="L330" i="31" s="1"/>
  <c r="L453" i="31" s="1"/>
  <c r="Q353" i="31"/>
  <c r="K302" i="31"/>
  <c r="K331" i="31" s="1"/>
  <c r="K178" i="31"/>
  <c r="I303" i="31"/>
  <c r="I332" i="31" s="1"/>
  <c r="I455" i="31" s="1"/>
  <c r="J140" i="31"/>
  <c r="Q342" i="31"/>
  <c r="K291" i="31"/>
  <c r="K320" i="31" s="1"/>
  <c r="K167" i="31"/>
  <c r="J168" i="31"/>
  <c r="J201" i="31" s="1"/>
  <c r="J230" i="31" s="1"/>
  <c r="J292" i="31"/>
  <c r="J321" i="31" s="1"/>
  <c r="J444" i="31" s="1"/>
  <c r="L141" i="31"/>
  <c r="K372" i="31"/>
  <c r="K401" i="31" s="1"/>
  <c r="Q423" i="31"/>
  <c r="J373" i="31"/>
  <c r="J402" i="31" s="1"/>
  <c r="J467" i="31" s="1"/>
  <c r="I120" i="31"/>
  <c r="M68" i="31"/>
  <c r="Q343" i="31"/>
  <c r="K292" i="31"/>
  <c r="K321" i="31" s="1"/>
  <c r="K168" i="31"/>
  <c r="Q354" i="31"/>
  <c r="K303" i="31"/>
  <c r="K332" i="31" s="1"/>
  <c r="K179" i="31"/>
  <c r="L119" i="31"/>
  <c r="K373" i="31"/>
  <c r="K402" i="31" s="1"/>
  <c r="Q424" i="31"/>
  <c r="M118" i="31"/>
  <c r="J176" i="31"/>
  <c r="J209" i="31" s="1"/>
  <c r="J238" i="31" s="1"/>
  <c r="Q345" i="31"/>
  <c r="K294" i="31"/>
  <c r="K323" i="31" s="1"/>
  <c r="K170" i="31"/>
  <c r="M303" i="31"/>
  <c r="M332" i="31" s="1"/>
  <c r="M455" i="31" s="1"/>
  <c r="Q355" i="31"/>
  <c r="K180" i="31"/>
  <c r="K304" i="31"/>
  <c r="K333" i="31" s="1"/>
  <c r="Q417" i="31"/>
  <c r="K366" i="31"/>
  <c r="K395" i="31" s="1"/>
  <c r="Q425" i="31"/>
  <c r="K374" i="31"/>
  <c r="K403" i="31" s="1"/>
  <c r="J121" i="31"/>
  <c r="I122" i="31"/>
  <c r="G123" i="31"/>
  <c r="M293" i="31"/>
  <c r="M322" i="31" s="1"/>
  <c r="M445" i="31" s="1"/>
  <c r="L294" i="31"/>
  <c r="L323" i="31" s="1"/>
  <c r="L446" i="31" s="1"/>
  <c r="L170" i="31"/>
  <c r="L203" i="31" s="1"/>
  <c r="L232" i="31" s="1"/>
  <c r="J295" i="31"/>
  <c r="J324" i="31" s="1"/>
  <c r="J447" i="31" s="1"/>
  <c r="J171" i="31"/>
  <c r="J204" i="31" s="1"/>
  <c r="J233" i="31" s="1"/>
  <c r="N303" i="31"/>
  <c r="N332" i="31" s="1"/>
  <c r="N455" i="31" s="1"/>
  <c r="L366" i="31"/>
  <c r="L395" i="31" s="1"/>
  <c r="L460" i="31" s="1"/>
  <c r="M113" i="31"/>
  <c r="I367" i="31"/>
  <c r="I396" i="31" s="1"/>
  <c r="I461" i="31" s="1"/>
  <c r="H114" i="31"/>
  <c r="N373" i="31"/>
  <c r="N402" i="31" s="1"/>
  <c r="N467" i="31" s="1"/>
  <c r="O120" i="31"/>
  <c r="J139" i="31"/>
  <c r="K169" i="31"/>
  <c r="K300" i="31"/>
  <c r="K329" i="31" s="1"/>
  <c r="Q419" i="31"/>
  <c r="Q346" i="31"/>
  <c r="K171" i="31"/>
  <c r="K295" i="31"/>
  <c r="K324" i="31" s="1"/>
  <c r="I172" i="31"/>
  <c r="I205" i="31" s="1"/>
  <c r="I234" i="31" s="1"/>
  <c r="M121" i="31"/>
  <c r="K375" i="31"/>
  <c r="K404" i="31" s="1"/>
  <c r="Q426" i="31"/>
  <c r="K380" i="31"/>
  <c r="K409" i="31" s="1"/>
  <c r="Q431" i="31"/>
  <c r="L127" i="31"/>
  <c r="J127" i="31"/>
  <c r="K139" i="31"/>
  <c r="M65" i="31"/>
  <c r="Q418" i="31"/>
  <c r="K367" i="31"/>
  <c r="K396" i="31" s="1"/>
  <c r="L122" i="31"/>
  <c r="L175" i="31" s="1"/>
  <c r="L208" i="31" s="1"/>
  <c r="L237" i="31" s="1"/>
  <c r="L139" i="31"/>
  <c r="K297" i="31"/>
  <c r="K326" i="31" s="1"/>
  <c r="M61" i="31"/>
  <c r="Q347" i="31"/>
  <c r="R347" i="31" s="1"/>
  <c r="K172" i="31"/>
  <c r="L114" i="31"/>
  <c r="J115" i="31"/>
  <c r="Q427" i="31"/>
  <c r="K376" i="31"/>
  <c r="K405" i="31" s="1"/>
  <c r="L123" i="31"/>
  <c r="I125" i="31"/>
  <c r="L293" i="31"/>
  <c r="L322" i="31" s="1"/>
  <c r="L445" i="31" s="1"/>
  <c r="M40" i="31"/>
  <c r="M48" i="31"/>
  <c r="G419" i="31"/>
  <c r="J419" i="31" s="1"/>
  <c r="O419" i="31" s="1"/>
  <c r="K462" i="31"/>
  <c r="Q428" i="31"/>
  <c r="K377" i="31"/>
  <c r="K406" i="31" s="1"/>
  <c r="K148" i="31"/>
  <c r="K379" i="31"/>
  <c r="K408" i="31" s="1"/>
  <c r="Q430" i="31"/>
  <c r="J126" i="31"/>
  <c r="K166" i="31"/>
  <c r="K173" i="31"/>
  <c r="M36" i="31"/>
  <c r="M44" i="31"/>
  <c r="M57" i="31"/>
  <c r="M70" i="31"/>
  <c r="Q349" i="31"/>
  <c r="K298" i="31"/>
  <c r="K327" i="31" s="1"/>
  <c r="K174" i="31"/>
  <c r="L115" i="31"/>
  <c r="J116" i="31"/>
  <c r="H117" i="31"/>
  <c r="L124" i="31"/>
  <c r="L177" i="31" s="1"/>
  <c r="L126" i="31"/>
  <c r="J301" i="31"/>
  <c r="J330" i="31" s="1"/>
  <c r="J453" i="31" s="1"/>
  <c r="Q421" i="31"/>
  <c r="K370" i="31"/>
  <c r="K399" i="31" s="1"/>
  <c r="K378" i="31"/>
  <c r="K407" i="31" s="1"/>
  <c r="Q429" i="31"/>
  <c r="K142" i="31" l="1"/>
  <c r="L188" i="31"/>
  <c r="L159" i="31"/>
  <c r="L210" i="31"/>
  <c r="L239" i="31" s="1"/>
  <c r="M139" i="31"/>
  <c r="M294" i="31"/>
  <c r="M323" i="31" s="1"/>
  <c r="M446" i="31" s="1"/>
  <c r="M170" i="31"/>
  <c r="M203" i="31" s="1"/>
  <c r="M232" i="31" s="1"/>
  <c r="X232" i="31" s="1"/>
  <c r="K206" i="31"/>
  <c r="K235" i="31" s="1"/>
  <c r="G257" i="31" s="1"/>
  <c r="Q257" i="31"/>
  <c r="I378" i="31"/>
  <c r="I407" i="31" s="1"/>
  <c r="I472" i="31" s="1"/>
  <c r="H125" i="31"/>
  <c r="L295" i="31"/>
  <c r="L324" i="31" s="1"/>
  <c r="L447" i="31" s="1"/>
  <c r="L171" i="31"/>
  <c r="L204" i="31" s="1"/>
  <c r="L233" i="31" s="1"/>
  <c r="R419" i="31"/>
  <c r="N293" i="31"/>
  <c r="N322" i="31" s="1"/>
  <c r="N445" i="31" s="1"/>
  <c r="G296" i="31"/>
  <c r="G325" i="31" s="1"/>
  <c r="G448" i="31" s="1"/>
  <c r="J293" i="31"/>
  <c r="J322" i="31" s="1"/>
  <c r="J445" i="31" s="1"/>
  <c r="J169" i="31"/>
  <c r="J202" i="31" s="1"/>
  <c r="J231" i="31" s="1"/>
  <c r="K443" i="31"/>
  <c r="G342" i="31"/>
  <c r="J342" i="31" s="1"/>
  <c r="O342" i="31" s="1"/>
  <c r="R342" i="31" s="1"/>
  <c r="I372" i="31"/>
  <c r="I401" i="31" s="1"/>
  <c r="I466" i="31" s="1"/>
  <c r="H119" i="31"/>
  <c r="J185" i="31"/>
  <c r="I159" i="31"/>
  <c r="I188" i="31"/>
  <c r="I210" i="31"/>
  <c r="I239" i="31" s="1"/>
  <c r="I186" i="31"/>
  <c r="M298" i="31"/>
  <c r="M327" i="31" s="1"/>
  <c r="M450" i="31" s="1"/>
  <c r="M174" i="31"/>
  <c r="M207" i="31" s="1"/>
  <c r="M236" i="31" s="1"/>
  <c r="X236" i="31" s="1"/>
  <c r="L379" i="31"/>
  <c r="L408" i="31" s="1"/>
  <c r="L473" i="31" s="1"/>
  <c r="M126" i="31"/>
  <c r="L179" i="31"/>
  <c r="L212" i="31" s="1"/>
  <c r="L241" i="31" s="1"/>
  <c r="Q250" i="31"/>
  <c r="K199" i="31"/>
  <c r="K228" i="31" s="1"/>
  <c r="G250" i="31" s="1"/>
  <c r="L376" i="31"/>
  <c r="L405" i="31" s="1"/>
  <c r="L470" i="31" s="1"/>
  <c r="M123" i="31"/>
  <c r="G351" i="31"/>
  <c r="J351" i="31" s="1"/>
  <c r="O351" i="31" s="1"/>
  <c r="R351" i="31" s="1"/>
  <c r="K452" i="31"/>
  <c r="J294" i="31"/>
  <c r="J323" i="31" s="1"/>
  <c r="J446" i="31" s="1"/>
  <c r="J170" i="31"/>
  <c r="J203" i="31" s="1"/>
  <c r="J232" i="31" s="1"/>
  <c r="L168" i="31"/>
  <c r="L201" i="31" s="1"/>
  <c r="L230" i="31" s="1"/>
  <c r="L292" i="31"/>
  <c r="L321" i="31" s="1"/>
  <c r="L444" i="31" s="1"/>
  <c r="G422" i="31"/>
  <c r="J422" i="31" s="1"/>
  <c r="O422" i="31" s="1"/>
  <c r="R422" i="31" s="1"/>
  <c r="K465" i="31"/>
  <c r="I366" i="31"/>
  <c r="I395" i="31" s="1"/>
  <c r="I460" i="31" s="1"/>
  <c r="I109" i="31"/>
  <c r="H113" i="31"/>
  <c r="Q253" i="31"/>
  <c r="K202" i="31"/>
  <c r="K231" i="31" s="1"/>
  <c r="G253" i="31" s="1"/>
  <c r="Q254" i="31"/>
  <c r="K203" i="31"/>
  <c r="K232" i="31" s="1"/>
  <c r="G254" i="31" s="1"/>
  <c r="Q252" i="31"/>
  <c r="K201" i="31"/>
  <c r="K230" i="31" s="1"/>
  <c r="G252" i="31" s="1"/>
  <c r="O378" i="31"/>
  <c r="O407" i="31" s="1"/>
  <c r="O472" i="31" s="1"/>
  <c r="P125" i="31"/>
  <c r="R420" i="31"/>
  <c r="K446" i="31"/>
  <c r="G345" i="31"/>
  <c r="J345" i="31" s="1"/>
  <c r="O345" i="31" s="1"/>
  <c r="R345" i="31" s="1"/>
  <c r="G420" i="31"/>
  <c r="J420" i="31" s="1"/>
  <c r="O420" i="31" s="1"/>
  <c r="K463" i="31"/>
  <c r="L377" i="31"/>
  <c r="L406" i="31" s="1"/>
  <c r="L471" i="31" s="1"/>
  <c r="L148" i="31"/>
  <c r="L147" i="31"/>
  <c r="L150" i="31" s="1"/>
  <c r="M124" i="31"/>
  <c r="L149" i="31" s="1"/>
  <c r="J379" i="31"/>
  <c r="J408" i="31" s="1"/>
  <c r="J473" i="31" s="1"/>
  <c r="I126" i="31"/>
  <c r="J380" i="31"/>
  <c r="J409" i="31" s="1"/>
  <c r="J474" i="31" s="1"/>
  <c r="I127" i="31"/>
  <c r="I180" i="31" s="1"/>
  <c r="K470" i="31"/>
  <c r="G427" i="31"/>
  <c r="J427" i="31" s="1"/>
  <c r="O427" i="31" s="1"/>
  <c r="R427" i="31" s="1"/>
  <c r="H370" i="31"/>
  <c r="H399" i="31" s="1"/>
  <c r="H464" i="31" s="1"/>
  <c r="G117" i="31"/>
  <c r="J142" i="31"/>
  <c r="G376" i="31"/>
  <c r="G405" i="31" s="1"/>
  <c r="G470" i="31" s="1"/>
  <c r="F123" i="31"/>
  <c r="G343" i="31"/>
  <c r="J343" i="31" s="1"/>
  <c r="O343" i="31" s="1"/>
  <c r="R343" i="31" s="1"/>
  <c r="K444" i="31"/>
  <c r="M370" i="31"/>
  <c r="M399" i="31" s="1"/>
  <c r="M464" i="31" s="1"/>
  <c r="N117" i="31"/>
  <c r="L300" i="31"/>
  <c r="L329" i="31" s="1"/>
  <c r="L452" i="31" s="1"/>
  <c r="L176" i="31"/>
  <c r="L209" i="31" s="1"/>
  <c r="L238" i="31" s="1"/>
  <c r="W238" i="31" s="1"/>
  <c r="J369" i="31"/>
  <c r="J398" i="31" s="1"/>
  <c r="J463" i="31" s="1"/>
  <c r="I116" i="31"/>
  <c r="K473" i="31"/>
  <c r="G430" i="31"/>
  <c r="J430" i="31" s="1"/>
  <c r="O430" i="31" s="1"/>
  <c r="R430" i="31" s="1"/>
  <c r="J368" i="31"/>
  <c r="J397" i="31" s="1"/>
  <c r="J462" i="31" s="1"/>
  <c r="I115" i="31"/>
  <c r="L380" i="31"/>
  <c r="L409" i="31" s="1"/>
  <c r="L474" i="31" s="1"/>
  <c r="M127" i="31"/>
  <c r="O373" i="31"/>
  <c r="O402" i="31" s="1"/>
  <c r="O467" i="31" s="1"/>
  <c r="P120" i="31"/>
  <c r="I375" i="31"/>
  <c r="I404" i="31" s="1"/>
  <c r="I469" i="31" s="1"/>
  <c r="H122" i="31"/>
  <c r="Q260" i="31"/>
  <c r="K209" i="31"/>
  <c r="K238" i="31" s="1"/>
  <c r="G260" i="31" s="1"/>
  <c r="G303" i="31"/>
  <c r="G332" i="31" s="1"/>
  <c r="G455" i="31" s="1"/>
  <c r="L368" i="31"/>
  <c r="L397" i="31" s="1"/>
  <c r="L462" i="31" s="1"/>
  <c r="M115" i="31"/>
  <c r="L367" i="31"/>
  <c r="L396" i="31" s="1"/>
  <c r="L461" i="31" s="1"/>
  <c r="M114" i="31"/>
  <c r="R431" i="31"/>
  <c r="J374" i="31"/>
  <c r="J403" i="31" s="1"/>
  <c r="J468" i="31" s="1"/>
  <c r="I121" i="31"/>
  <c r="K453" i="31"/>
  <c r="G352" i="31"/>
  <c r="J352" i="31" s="1"/>
  <c r="O352" i="31" s="1"/>
  <c r="R352" i="31" s="1"/>
  <c r="I299" i="31"/>
  <c r="I328" i="31" s="1"/>
  <c r="I451" i="31" s="1"/>
  <c r="I175" i="31"/>
  <c r="I208" i="31" s="1"/>
  <c r="I237" i="31" s="1"/>
  <c r="J297" i="31"/>
  <c r="J326" i="31" s="1"/>
  <c r="J449" i="31" s="1"/>
  <c r="J173" i="31"/>
  <c r="J206" i="31" s="1"/>
  <c r="J235" i="31" s="1"/>
  <c r="H367" i="31"/>
  <c r="H396" i="31" s="1"/>
  <c r="H461" i="31" s="1"/>
  <c r="G114" i="31"/>
  <c r="J302" i="31"/>
  <c r="J331" i="31" s="1"/>
  <c r="J454" i="31" s="1"/>
  <c r="J178" i="31"/>
  <c r="J211" i="31" s="1"/>
  <c r="J240" i="31" s="1"/>
  <c r="H301" i="31"/>
  <c r="H330" i="31" s="1"/>
  <c r="H453" i="31" s="1"/>
  <c r="H141" i="31"/>
  <c r="H140" i="31"/>
  <c r="I139" i="31"/>
  <c r="I142" i="31" s="1"/>
  <c r="H177" i="31"/>
  <c r="L173" i="31"/>
  <c r="L206" i="31" s="1"/>
  <c r="L235" i="31" s="1"/>
  <c r="W235" i="31" s="1"/>
  <c r="L297" i="31"/>
  <c r="L326" i="31" s="1"/>
  <c r="L449" i="31" s="1"/>
  <c r="K149" i="31"/>
  <c r="G431" i="31"/>
  <c r="J431" i="31" s="1"/>
  <c r="O431" i="31" s="1"/>
  <c r="K474" i="31"/>
  <c r="K468" i="31"/>
  <c r="G425" i="31"/>
  <c r="J425" i="31" s="1"/>
  <c r="O425" i="31" s="1"/>
  <c r="R425" i="31" s="1"/>
  <c r="I373" i="31"/>
  <c r="I402" i="31" s="1"/>
  <c r="I467" i="31" s="1"/>
  <c r="H120" i="31"/>
  <c r="J298" i="31"/>
  <c r="J327" i="31" s="1"/>
  <c r="J450" i="31" s="1"/>
  <c r="J174" i="31"/>
  <c r="J207" i="31" s="1"/>
  <c r="J236" i="31" s="1"/>
  <c r="K471" i="31"/>
  <c r="G428" i="31"/>
  <c r="J428" i="31" s="1"/>
  <c r="O428" i="31" s="1"/>
  <c r="R428" i="31" s="1"/>
  <c r="L296" i="31"/>
  <c r="L325" i="31" s="1"/>
  <c r="L448" i="31" s="1"/>
  <c r="L172" i="31"/>
  <c r="L205" i="31" s="1"/>
  <c r="L234" i="31" s="1"/>
  <c r="Q262" i="31"/>
  <c r="K211" i="31"/>
  <c r="K240" i="31" s="1"/>
  <c r="G262" i="31" s="1"/>
  <c r="H292" i="31"/>
  <c r="H321" i="31" s="1"/>
  <c r="H444" i="31" s="1"/>
  <c r="Q258" i="31"/>
  <c r="K207" i="31"/>
  <c r="K236" i="31" s="1"/>
  <c r="G258" i="31" s="1"/>
  <c r="K205" i="31"/>
  <c r="K234" i="31" s="1"/>
  <c r="G256" i="31" s="1"/>
  <c r="Q256" i="31"/>
  <c r="K469" i="31"/>
  <c r="G426" i="31"/>
  <c r="J426" i="31" s="1"/>
  <c r="O426" i="31" s="1"/>
  <c r="R426" i="31" s="1"/>
  <c r="M366" i="31"/>
  <c r="M395" i="31" s="1"/>
  <c r="M460" i="31" s="1"/>
  <c r="N113" i="31"/>
  <c r="M109" i="31"/>
  <c r="K460" i="31"/>
  <c r="G417" i="31"/>
  <c r="J417" i="31" s="1"/>
  <c r="O417" i="31" s="1"/>
  <c r="M371" i="31"/>
  <c r="M400" i="31" s="1"/>
  <c r="M465" i="31" s="1"/>
  <c r="N118" i="31"/>
  <c r="L302" i="31"/>
  <c r="L331" i="31" s="1"/>
  <c r="L454" i="31" s="1"/>
  <c r="L178" i="31"/>
  <c r="L211" i="31" s="1"/>
  <c r="L240" i="31" s="1"/>
  <c r="K454" i="31"/>
  <c r="G353" i="31"/>
  <c r="J353" i="31" s="1"/>
  <c r="O353" i="31" s="1"/>
  <c r="R353" i="31" s="1"/>
  <c r="L290" i="31"/>
  <c r="L319" i="31" s="1"/>
  <c r="L442" i="31" s="1"/>
  <c r="L166" i="31"/>
  <c r="L199" i="31" s="1"/>
  <c r="L228" i="31" s="1"/>
  <c r="L89" i="31"/>
  <c r="K450" i="31"/>
  <c r="G349" i="31"/>
  <c r="J349" i="31" s="1"/>
  <c r="O349" i="31" s="1"/>
  <c r="R349" i="31" s="1"/>
  <c r="M374" i="31"/>
  <c r="M403" i="31" s="1"/>
  <c r="M468" i="31" s="1"/>
  <c r="N121" i="31"/>
  <c r="R417" i="31"/>
  <c r="L291" i="31"/>
  <c r="L320" i="31" s="1"/>
  <c r="L443" i="31" s="1"/>
  <c r="L167" i="31"/>
  <c r="L200" i="31" s="1"/>
  <c r="L229" i="31" s="1"/>
  <c r="I304" i="31"/>
  <c r="I333" i="31" s="1"/>
  <c r="I456" i="31" s="1"/>
  <c r="H295" i="31"/>
  <c r="H324" i="31" s="1"/>
  <c r="H447" i="31" s="1"/>
  <c r="H171" i="31"/>
  <c r="H204" i="31" s="1"/>
  <c r="H233" i="31" s="1"/>
  <c r="O303" i="31"/>
  <c r="O332" i="31" s="1"/>
  <c r="O455" i="31" s="1"/>
  <c r="L304" i="31"/>
  <c r="L333" i="31" s="1"/>
  <c r="L456" i="31" s="1"/>
  <c r="L180" i="31"/>
  <c r="R424" i="31"/>
  <c r="R423" i="31"/>
  <c r="J186" i="31"/>
  <c r="J210" i="31"/>
  <c r="J239" i="31" s="1"/>
  <c r="J188" i="31"/>
  <c r="K185" i="31"/>
  <c r="J159" i="31"/>
  <c r="H371" i="31"/>
  <c r="H400" i="31" s="1"/>
  <c r="H465" i="31" s="1"/>
  <c r="G118" i="31"/>
  <c r="J180" i="31"/>
  <c r="K449" i="31"/>
  <c r="G348" i="31"/>
  <c r="J348" i="31" s="1"/>
  <c r="O348" i="31" s="1"/>
  <c r="R348" i="31" s="1"/>
  <c r="K456" i="31"/>
  <c r="G355" i="31"/>
  <c r="J355" i="31" s="1"/>
  <c r="O355" i="31" s="1"/>
  <c r="R355" i="31" s="1"/>
  <c r="K467" i="31"/>
  <c r="G424" i="31"/>
  <c r="J424" i="31" s="1"/>
  <c r="O424" i="31" s="1"/>
  <c r="G423" i="31"/>
  <c r="J423" i="31" s="1"/>
  <c r="O423" i="31" s="1"/>
  <c r="K466" i="31"/>
  <c r="L369" i="31"/>
  <c r="L398" i="31" s="1"/>
  <c r="L463" i="31" s="1"/>
  <c r="M116" i="31"/>
  <c r="G429" i="31"/>
  <c r="J429" i="31" s="1"/>
  <c r="O429" i="31" s="1"/>
  <c r="R429" i="31" s="1"/>
  <c r="K472" i="31"/>
  <c r="G346" i="31"/>
  <c r="J346" i="31" s="1"/>
  <c r="O346" i="31" s="1"/>
  <c r="R346" i="31" s="1"/>
  <c r="K447" i="31"/>
  <c r="Q264" i="31"/>
  <c r="K213" i="31"/>
  <c r="K242" i="31" s="1"/>
  <c r="G264" i="31" s="1"/>
  <c r="L372" i="31"/>
  <c r="L401" i="31" s="1"/>
  <c r="L466" i="31" s="1"/>
  <c r="M119" i="31"/>
  <c r="M175" i="31"/>
  <c r="M208" i="31" s="1"/>
  <c r="M237" i="31" s="1"/>
  <c r="X237" i="31" s="1"/>
  <c r="M299" i="31"/>
  <c r="M328" i="31" s="1"/>
  <c r="M451" i="31" s="1"/>
  <c r="I300" i="31"/>
  <c r="I329" i="31" s="1"/>
  <c r="I452" i="31" s="1"/>
  <c r="I176" i="31"/>
  <c r="I209" i="31" s="1"/>
  <c r="I238" i="31" s="1"/>
  <c r="I291" i="31"/>
  <c r="I320" i="31" s="1"/>
  <c r="I443" i="31" s="1"/>
  <c r="I167" i="31"/>
  <c r="I200" i="31" s="1"/>
  <c r="I229" i="31" s="1"/>
  <c r="L142" i="31"/>
  <c r="M301" i="31"/>
  <c r="M330" i="31" s="1"/>
  <c r="M453" i="31" s="1"/>
  <c r="M140" i="31"/>
  <c r="M141" i="31"/>
  <c r="N139" i="31"/>
  <c r="M177" i="31"/>
  <c r="G421" i="31"/>
  <c r="J421" i="31" s="1"/>
  <c r="O421" i="31" s="1"/>
  <c r="R421" i="31" s="1"/>
  <c r="K464" i="31"/>
  <c r="L375" i="31"/>
  <c r="L404" i="31" s="1"/>
  <c r="L469" i="31" s="1"/>
  <c r="M122" i="31"/>
  <c r="K204" i="31"/>
  <c r="K233" i="31" s="1"/>
  <c r="G255" i="31" s="1"/>
  <c r="Q255" i="31"/>
  <c r="Q263" i="31"/>
  <c r="K212" i="31"/>
  <c r="K241" i="31" s="1"/>
  <c r="G263" i="31" s="1"/>
  <c r="J179" i="31"/>
  <c r="J212" i="31" s="1"/>
  <c r="J241" i="31" s="1"/>
  <c r="J290" i="31"/>
  <c r="J319" i="31" s="1"/>
  <c r="J442" i="31" s="1"/>
  <c r="J166" i="31"/>
  <c r="J199" i="31" s="1"/>
  <c r="J228" i="31" s="1"/>
  <c r="J89" i="31"/>
  <c r="K451" i="31"/>
  <c r="G350" i="31"/>
  <c r="J350" i="31" s="1"/>
  <c r="O350" i="31" s="1"/>
  <c r="R350" i="31" s="1"/>
  <c r="I377" i="31"/>
  <c r="I406" i="31" s="1"/>
  <c r="I471" i="31" s="1"/>
  <c r="I149" i="31"/>
  <c r="H124" i="31"/>
  <c r="I148" i="31"/>
  <c r="J147" i="31"/>
  <c r="J150" i="31" s="1"/>
  <c r="G354" i="31"/>
  <c r="J354" i="31" s="1"/>
  <c r="O354" i="31" s="1"/>
  <c r="K455" i="31"/>
  <c r="K186" i="31"/>
  <c r="L185" i="31"/>
  <c r="K188" i="31"/>
  <c r="K183" i="31"/>
  <c r="K210" i="31"/>
  <c r="K239" i="31" s="1"/>
  <c r="G261" i="31" s="1"/>
  <c r="Q261" i="31"/>
  <c r="G341" i="31"/>
  <c r="J341" i="31" s="1"/>
  <c r="O341" i="31" s="1"/>
  <c r="R341" i="31" s="1"/>
  <c r="K442" i="31"/>
  <c r="K208" i="31"/>
  <c r="K237" i="31" s="1"/>
  <c r="G259" i="31" s="1"/>
  <c r="Q259" i="31"/>
  <c r="R354" i="31"/>
  <c r="K200" i="31"/>
  <c r="K229" i="31" s="1"/>
  <c r="G251" i="31" s="1"/>
  <c r="Q251" i="31"/>
  <c r="G418" i="31"/>
  <c r="J418" i="31" s="1"/>
  <c r="O418" i="31" s="1"/>
  <c r="K461" i="31"/>
  <c r="R418" i="31"/>
  <c r="C476" i="26"/>
  <c r="C457" i="26"/>
  <c r="B478" i="26"/>
  <c r="B459" i="26"/>
  <c r="H458" i="26"/>
  <c r="H459" i="26"/>
  <c r="H477" i="26"/>
  <c r="H478" i="26"/>
  <c r="K114" i="28"/>
  <c r="K367" i="28" s="1"/>
  <c r="K396" i="28" s="1"/>
  <c r="K115" i="28"/>
  <c r="Q419" i="28" s="1"/>
  <c r="K116" i="28"/>
  <c r="K117" i="28"/>
  <c r="K118" i="28"/>
  <c r="K119" i="28"/>
  <c r="K120" i="28"/>
  <c r="K121" i="28"/>
  <c r="K122" i="28"/>
  <c r="K123" i="28"/>
  <c r="K124" i="28"/>
  <c r="K148" i="28" s="1"/>
  <c r="K125" i="28"/>
  <c r="K126" i="28"/>
  <c r="K127" i="28"/>
  <c r="K113" i="28"/>
  <c r="Q417" i="28" s="1"/>
  <c r="K94" i="28"/>
  <c r="K95" i="28"/>
  <c r="K96" i="28"/>
  <c r="J96" i="28" s="1"/>
  <c r="K97" i="28"/>
  <c r="K98" i="28"/>
  <c r="K295" i="28" s="1"/>
  <c r="K324" i="28" s="1"/>
  <c r="K99" i="28"/>
  <c r="J99" i="28" s="1"/>
  <c r="K100" i="28"/>
  <c r="J100" i="28" s="1"/>
  <c r="K101" i="28"/>
  <c r="J101" i="28" s="1"/>
  <c r="K102" i="28"/>
  <c r="J102" i="28" s="1"/>
  <c r="K103" i="28"/>
  <c r="J103" i="28" s="1"/>
  <c r="K104" i="28"/>
  <c r="J104" i="28" s="1"/>
  <c r="K105" i="28"/>
  <c r="Q353" i="28" s="1"/>
  <c r="K106" i="28"/>
  <c r="Q354" i="28" s="1"/>
  <c r="K107" i="28"/>
  <c r="K93" i="28"/>
  <c r="O459" i="28"/>
  <c r="N459" i="28"/>
  <c r="M459" i="28"/>
  <c r="L459" i="28"/>
  <c r="K459" i="28"/>
  <c r="J459" i="28"/>
  <c r="I459" i="28"/>
  <c r="B459" i="28"/>
  <c r="O458" i="28"/>
  <c r="N458" i="28"/>
  <c r="M458" i="28"/>
  <c r="L458" i="28"/>
  <c r="J458" i="28"/>
  <c r="I458" i="28"/>
  <c r="D458" i="28"/>
  <c r="O441" i="28"/>
  <c r="N441" i="28"/>
  <c r="M441" i="28"/>
  <c r="L441" i="28"/>
  <c r="K441" i="28"/>
  <c r="J441" i="28"/>
  <c r="I441" i="28"/>
  <c r="B441" i="28"/>
  <c r="O440" i="28"/>
  <c r="N440" i="28"/>
  <c r="M440" i="28"/>
  <c r="L440" i="28"/>
  <c r="J440" i="28"/>
  <c r="I440" i="28"/>
  <c r="D440" i="28"/>
  <c r="I417" i="28"/>
  <c r="I341" i="28"/>
  <c r="I250" i="28"/>
  <c r="L164" i="28"/>
  <c r="M164" i="28" s="1"/>
  <c r="N164" i="28" s="1"/>
  <c r="O164" i="28" s="1"/>
  <c r="P164" i="28" s="1"/>
  <c r="Q164" i="28" s="1"/>
  <c r="R164" i="28" s="1"/>
  <c r="S164" i="28" s="1"/>
  <c r="T164" i="28" s="1"/>
  <c r="U164" i="28" s="1"/>
  <c r="J164" i="28"/>
  <c r="I164" i="28" s="1"/>
  <c r="H164" i="28" s="1"/>
  <c r="G164" i="28" s="1"/>
  <c r="F164" i="28" s="1"/>
  <c r="E164" i="28" s="1"/>
  <c r="D164" i="28" s="1"/>
  <c r="L160" i="28"/>
  <c r="M160" i="28" s="1"/>
  <c r="N160" i="28" s="1"/>
  <c r="O160" i="28" s="1"/>
  <c r="P160" i="28" s="1"/>
  <c r="Q160" i="28" s="1"/>
  <c r="R160" i="28" s="1"/>
  <c r="S160" i="28" s="1"/>
  <c r="T160" i="28" s="1"/>
  <c r="U160" i="28" s="1"/>
  <c r="J160" i="28"/>
  <c r="I160" i="28" s="1"/>
  <c r="H160" i="28" s="1"/>
  <c r="G160" i="28" s="1"/>
  <c r="F160" i="28" s="1"/>
  <c r="E160" i="28" s="1"/>
  <c r="D160" i="28" s="1"/>
  <c r="C160" i="28" s="1"/>
  <c r="L70" i="28"/>
  <c r="H70" i="28"/>
  <c r="N70" i="28" s="1"/>
  <c r="L69" i="28"/>
  <c r="H69" i="28"/>
  <c r="N69" i="28" s="1"/>
  <c r="L68" i="28"/>
  <c r="H68" i="28"/>
  <c r="N68" i="28" s="1"/>
  <c r="L67" i="28"/>
  <c r="H67" i="28"/>
  <c r="N67" i="28" s="1"/>
  <c r="L66" i="28"/>
  <c r="H66" i="28"/>
  <c r="N66" i="28" s="1"/>
  <c r="L65" i="28"/>
  <c r="H65" i="28"/>
  <c r="N65" i="28" s="1"/>
  <c r="L64" i="28"/>
  <c r="H64" i="28"/>
  <c r="N64" i="28" s="1"/>
  <c r="L63" i="28"/>
  <c r="H63" i="28"/>
  <c r="N63" i="28" s="1"/>
  <c r="L62" i="28"/>
  <c r="H62" i="28"/>
  <c r="N62" i="28" s="1"/>
  <c r="L61" i="28"/>
  <c r="H61" i="28"/>
  <c r="N61" i="28" s="1"/>
  <c r="L60" i="28"/>
  <c r="H60" i="28"/>
  <c r="N60" i="28" s="1"/>
  <c r="L59" i="28"/>
  <c r="H59" i="28"/>
  <c r="N59" i="28" s="1"/>
  <c r="L58" i="28"/>
  <c r="H58" i="28"/>
  <c r="N58" i="28" s="1"/>
  <c r="L57" i="28"/>
  <c r="H57" i="28"/>
  <c r="N57" i="28" s="1"/>
  <c r="L56" i="28"/>
  <c r="H56" i="28"/>
  <c r="N56" i="28" s="1"/>
  <c r="L50" i="28"/>
  <c r="H50" i="28"/>
  <c r="N50" i="28" s="1"/>
  <c r="L49" i="28"/>
  <c r="H49" i="28"/>
  <c r="N49" i="28" s="1"/>
  <c r="L48" i="28"/>
  <c r="H48" i="28"/>
  <c r="N48" i="28" s="1"/>
  <c r="L47" i="28"/>
  <c r="H47" i="28"/>
  <c r="N47" i="28" s="1"/>
  <c r="L46" i="28"/>
  <c r="H46" i="28"/>
  <c r="N46" i="28" s="1"/>
  <c r="L45" i="28"/>
  <c r="H45" i="28"/>
  <c r="N45" i="28" s="1"/>
  <c r="L44" i="28"/>
  <c r="H44" i="28"/>
  <c r="N44" i="28" s="1"/>
  <c r="L43" i="28"/>
  <c r="H43" i="28"/>
  <c r="N43" i="28" s="1"/>
  <c r="L42" i="28"/>
  <c r="H42" i="28"/>
  <c r="N42" i="28" s="1"/>
  <c r="L41" i="28"/>
  <c r="H41" i="28"/>
  <c r="N41" i="28" s="1"/>
  <c r="L40" i="28"/>
  <c r="H40" i="28"/>
  <c r="N40" i="28" s="1"/>
  <c r="L39" i="28"/>
  <c r="H39" i="28"/>
  <c r="N39" i="28" s="1"/>
  <c r="L38" i="28"/>
  <c r="H38" i="28"/>
  <c r="N38" i="28" s="1"/>
  <c r="L37" i="28"/>
  <c r="H37" i="28"/>
  <c r="N37" i="28" s="1"/>
  <c r="L36" i="28"/>
  <c r="H36" i="28"/>
  <c r="N36" i="28" s="1"/>
  <c r="K118" i="26"/>
  <c r="L73" i="26"/>
  <c r="H73" i="26"/>
  <c r="N73" i="26" s="1"/>
  <c r="L72" i="26"/>
  <c r="H72" i="26"/>
  <c r="N72" i="26" s="1"/>
  <c r="L71" i="26"/>
  <c r="H71" i="26"/>
  <c r="N71" i="26" s="1"/>
  <c r="L70" i="26"/>
  <c r="H70" i="26"/>
  <c r="N70" i="26" s="1"/>
  <c r="L69" i="26"/>
  <c r="H69" i="26"/>
  <c r="N69" i="26" s="1"/>
  <c r="L68" i="26"/>
  <c r="H68" i="26"/>
  <c r="N68" i="26" s="1"/>
  <c r="L67" i="26"/>
  <c r="H67" i="26"/>
  <c r="N67" i="26" s="1"/>
  <c r="L66" i="26"/>
  <c r="H66" i="26"/>
  <c r="N66" i="26" s="1"/>
  <c r="L65" i="26"/>
  <c r="H65" i="26"/>
  <c r="N65" i="26" s="1"/>
  <c r="L64" i="26"/>
  <c r="H64" i="26"/>
  <c r="N64" i="26" s="1"/>
  <c r="L63" i="26"/>
  <c r="H63" i="26"/>
  <c r="N63" i="26" s="1"/>
  <c r="L62" i="26"/>
  <c r="H62" i="26"/>
  <c r="N62" i="26" s="1"/>
  <c r="L61" i="26"/>
  <c r="H61" i="26"/>
  <c r="N61" i="26" s="1"/>
  <c r="L60" i="26"/>
  <c r="H60" i="26"/>
  <c r="N60" i="26" s="1"/>
  <c r="L59" i="26"/>
  <c r="H59" i="26"/>
  <c r="N59" i="26" s="1"/>
  <c r="H40" i="26"/>
  <c r="M40" i="26" s="1"/>
  <c r="H41" i="26"/>
  <c r="M41" i="26" s="1"/>
  <c r="H42" i="26"/>
  <c r="N42" i="26" s="1"/>
  <c r="H43" i="26"/>
  <c r="N43" i="26" s="1"/>
  <c r="H44" i="26"/>
  <c r="M44" i="26" s="1"/>
  <c r="H45" i="26"/>
  <c r="M45" i="26" s="1"/>
  <c r="H46" i="26"/>
  <c r="M46" i="26" s="1"/>
  <c r="H47" i="26"/>
  <c r="N47" i="26" s="1"/>
  <c r="H48" i="26"/>
  <c r="M48" i="26" s="1"/>
  <c r="H49" i="26"/>
  <c r="M49" i="26" s="1"/>
  <c r="H50" i="26"/>
  <c r="N50" i="26" s="1"/>
  <c r="H51" i="26"/>
  <c r="N51" i="26" s="1"/>
  <c r="H52" i="26"/>
  <c r="M52" i="26" s="1"/>
  <c r="H53" i="26"/>
  <c r="M53" i="26" s="1"/>
  <c r="H39" i="26"/>
  <c r="N39" i="26" s="1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39" i="26"/>
  <c r="W230" i="31" l="1"/>
  <c r="J225" i="31"/>
  <c r="J187" i="31"/>
  <c r="W234" i="31"/>
  <c r="W236" i="31"/>
  <c r="W231" i="31"/>
  <c r="I163" i="31"/>
  <c r="I182" i="31" s="1"/>
  <c r="I213" i="31"/>
  <c r="I242" i="31" s="1"/>
  <c r="J263" i="31"/>
  <c r="O263" i="31" s="1"/>
  <c r="R263" i="31" s="1"/>
  <c r="H263" i="31"/>
  <c r="H291" i="31"/>
  <c r="H320" i="31" s="1"/>
  <c r="H443" i="31" s="1"/>
  <c r="H167" i="31"/>
  <c r="H200" i="31" s="1"/>
  <c r="H229" i="31" s="1"/>
  <c r="H304" i="31"/>
  <c r="H333" i="31" s="1"/>
  <c r="H456" i="31" s="1"/>
  <c r="J258" i="31"/>
  <c r="O258" i="31" s="1"/>
  <c r="R258" i="31" s="1"/>
  <c r="H258" i="31"/>
  <c r="M147" i="31"/>
  <c r="J254" i="31"/>
  <c r="O254" i="31" s="1"/>
  <c r="R254" i="31" s="1"/>
  <c r="H254" i="31"/>
  <c r="M171" i="31"/>
  <c r="M204" i="31" s="1"/>
  <c r="M233" i="31" s="1"/>
  <c r="X233" i="31" s="1"/>
  <c r="M295" i="31"/>
  <c r="M324" i="31" s="1"/>
  <c r="M447" i="31" s="1"/>
  <c r="W237" i="31"/>
  <c r="M302" i="31"/>
  <c r="M331" i="31" s="1"/>
  <c r="M454" i="31" s="1"/>
  <c r="M178" i="31"/>
  <c r="M211" i="31" s="1"/>
  <c r="M240" i="31" s="1"/>
  <c r="H373" i="31"/>
  <c r="H402" i="31" s="1"/>
  <c r="H467" i="31" s="1"/>
  <c r="G120" i="31"/>
  <c r="I374" i="31"/>
  <c r="I403" i="31" s="1"/>
  <c r="I468" i="31" s="1"/>
  <c r="H121" i="31"/>
  <c r="H372" i="31"/>
  <c r="H401" i="31" s="1"/>
  <c r="H466" i="31" s="1"/>
  <c r="G119" i="31"/>
  <c r="H172" i="31"/>
  <c r="H205" i="31" s="1"/>
  <c r="H234" i="31" s="1"/>
  <c r="H300" i="31"/>
  <c r="H329" i="31" s="1"/>
  <c r="H452" i="31" s="1"/>
  <c r="H176" i="31"/>
  <c r="H209" i="31" s="1"/>
  <c r="H238" i="31" s="1"/>
  <c r="G292" i="31"/>
  <c r="G321" i="31" s="1"/>
  <c r="G444" i="31" s="1"/>
  <c r="E123" i="31"/>
  <c r="F376" i="31"/>
  <c r="F405" i="31" s="1"/>
  <c r="F470" i="31" s="1"/>
  <c r="J253" i="31"/>
  <c r="O253" i="31" s="1"/>
  <c r="R253" i="31" s="1"/>
  <c r="H253" i="31"/>
  <c r="M376" i="31"/>
  <c r="M405" i="31" s="1"/>
  <c r="M470" i="31" s="1"/>
  <c r="N123" i="31"/>
  <c r="H378" i="31"/>
  <c r="H407" i="31" s="1"/>
  <c r="H472" i="31" s="1"/>
  <c r="G125" i="31"/>
  <c r="I302" i="31"/>
  <c r="I331" i="31" s="1"/>
  <c r="I454" i="31" s="1"/>
  <c r="I178" i="31"/>
  <c r="I211" i="31" s="1"/>
  <c r="I240" i="31" s="1"/>
  <c r="N371" i="31"/>
  <c r="N400" i="31" s="1"/>
  <c r="N465" i="31" s="1"/>
  <c r="O118" i="31"/>
  <c r="H366" i="31"/>
  <c r="H395" i="31" s="1"/>
  <c r="H460" i="31" s="1"/>
  <c r="G113" i="31"/>
  <c r="H109" i="31"/>
  <c r="H251" i="31"/>
  <c r="J251" i="31"/>
  <c r="O251" i="31" s="1"/>
  <c r="R251" i="31" s="1"/>
  <c r="M380" i="31"/>
  <c r="M409" i="31" s="1"/>
  <c r="M474" i="31" s="1"/>
  <c r="N127" i="31"/>
  <c r="W229" i="31"/>
  <c r="M367" i="31"/>
  <c r="M396" i="31" s="1"/>
  <c r="M461" i="31" s="1"/>
  <c r="N114" i="31"/>
  <c r="H377" i="31"/>
  <c r="H406" i="31" s="1"/>
  <c r="H471" i="31" s="1"/>
  <c r="H149" i="31"/>
  <c r="I147" i="31"/>
  <c r="I150" i="31" s="1"/>
  <c r="G124" i="31"/>
  <c r="G177" i="31" s="1"/>
  <c r="H148" i="31"/>
  <c r="J257" i="31"/>
  <c r="O257" i="31" s="1"/>
  <c r="R257" i="31" s="1"/>
  <c r="H257" i="31"/>
  <c r="J255" i="31"/>
  <c r="O255" i="31" s="1"/>
  <c r="R255" i="31" s="1"/>
  <c r="H255" i="31"/>
  <c r="M291" i="31"/>
  <c r="M320" i="31" s="1"/>
  <c r="M443" i="31" s="1"/>
  <c r="M167" i="31"/>
  <c r="M200" i="31" s="1"/>
  <c r="M229" i="31" s="1"/>
  <c r="X229" i="31" s="1"/>
  <c r="M375" i="31"/>
  <c r="M404" i="31" s="1"/>
  <c r="M469" i="31" s="1"/>
  <c r="N122" i="31"/>
  <c r="J250" i="31"/>
  <c r="O250" i="31" s="1"/>
  <c r="R250" i="31" s="1"/>
  <c r="H250" i="31"/>
  <c r="N299" i="31"/>
  <c r="N328" i="31" s="1"/>
  <c r="N451" i="31" s="1"/>
  <c r="N175" i="31"/>
  <c r="N208" i="31" s="1"/>
  <c r="N237" i="31" s="1"/>
  <c r="Y237" i="31" s="1"/>
  <c r="M180" i="31"/>
  <c r="M304" i="31"/>
  <c r="M333" i="31" s="1"/>
  <c r="M456" i="31" s="1"/>
  <c r="J262" i="31"/>
  <c r="O262" i="31" s="1"/>
  <c r="R262" i="31" s="1"/>
  <c r="H262" i="31"/>
  <c r="I368" i="31"/>
  <c r="I397" i="31" s="1"/>
  <c r="I462" i="31" s="1"/>
  <c r="H115" i="31"/>
  <c r="I168" i="31"/>
  <c r="I201" i="31" s="1"/>
  <c r="I230" i="31" s="1"/>
  <c r="I293" i="31"/>
  <c r="I322" i="31" s="1"/>
  <c r="I445" i="31" s="1"/>
  <c r="I169" i="31"/>
  <c r="I202" i="31" s="1"/>
  <c r="I231" i="31" s="1"/>
  <c r="L213" i="31"/>
  <c r="L242" i="31" s="1"/>
  <c r="L163" i="31"/>
  <c r="L182" i="31" s="1"/>
  <c r="G367" i="31"/>
  <c r="G396" i="31" s="1"/>
  <c r="G461" i="31" s="1"/>
  <c r="F114" i="31"/>
  <c r="M368" i="31"/>
  <c r="M397" i="31" s="1"/>
  <c r="M462" i="31" s="1"/>
  <c r="N115" i="31"/>
  <c r="G370" i="31"/>
  <c r="G399" i="31" s="1"/>
  <c r="G464" i="31" s="1"/>
  <c r="F117" i="31"/>
  <c r="N294" i="31"/>
  <c r="N323" i="31" s="1"/>
  <c r="N446" i="31" s="1"/>
  <c r="N170" i="31"/>
  <c r="N203" i="31" s="1"/>
  <c r="N232" i="31" s="1"/>
  <c r="Y232" i="31" s="1"/>
  <c r="H259" i="31"/>
  <c r="J259" i="31"/>
  <c r="O259" i="31" s="1"/>
  <c r="R259" i="31" s="1"/>
  <c r="N374" i="31"/>
  <c r="N403" i="31" s="1"/>
  <c r="N468" i="31" s="1"/>
  <c r="O121" i="31"/>
  <c r="M379" i="31"/>
  <c r="M408" i="31" s="1"/>
  <c r="M473" i="31" s="1"/>
  <c r="N126" i="31"/>
  <c r="M179" i="31"/>
  <c r="M212" i="31" s="1"/>
  <c r="M241" i="31" s="1"/>
  <c r="M372" i="31"/>
  <c r="M401" i="31" s="1"/>
  <c r="M466" i="31" s="1"/>
  <c r="N119" i="31"/>
  <c r="P303" i="31"/>
  <c r="P332" i="31" s="1"/>
  <c r="P455" i="31" s="1"/>
  <c r="M297" i="31"/>
  <c r="M326" i="31" s="1"/>
  <c r="M449" i="31" s="1"/>
  <c r="M173" i="31"/>
  <c r="M206" i="31" s="1"/>
  <c r="M235" i="31" s="1"/>
  <c r="X235" i="31" s="1"/>
  <c r="I297" i="31"/>
  <c r="I326" i="31" s="1"/>
  <c r="I449" i="31" s="1"/>
  <c r="I173" i="31"/>
  <c r="I206" i="31" s="1"/>
  <c r="I235" i="31" s="1"/>
  <c r="F303" i="31"/>
  <c r="F332" i="31" s="1"/>
  <c r="F455" i="31" s="1"/>
  <c r="M188" i="31"/>
  <c r="M159" i="31"/>
  <c r="M210" i="31"/>
  <c r="M239" i="31" s="1"/>
  <c r="X239" i="31" s="1"/>
  <c r="N366" i="31"/>
  <c r="N395" i="31" s="1"/>
  <c r="N460" i="31" s="1"/>
  <c r="O113" i="31"/>
  <c r="N109" i="31"/>
  <c r="M296" i="31"/>
  <c r="M325" i="31" s="1"/>
  <c r="M448" i="31" s="1"/>
  <c r="M172" i="31"/>
  <c r="M205" i="31" s="1"/>
  <c r="M234" i="31" s="1"/>
  <c r="X234" i="31" s="1"/>
  <c r="I369" i="31"/>
  <c r="I398" i="31" s="1"/>
  <c r="I463" i="31" s="1"/>
  <c r="H116" i="31"/>
  <c r="N298" i="31"/>
  <c r="N327" i="31" s="1"/>
  <c r="N450" i="31" s="1"/>
  <c r="N174" i="31"/>
  <c r="N207" i="31" s="1"/>
  <c r="N236" i="31" s="1"/>
  <c r="Y236" i="31" s="1"/>
  <c r="F296" i="31"/>
  <c r="F325" i="31" s="1"/>
  <c r="F448" i="31" s="1"/>
  <c r="M142" i="31"/>
  <c r="I380" i="31"/>
  <c r="I409" i="31" s="1"/>
  <c r="I474" i="31" s="1"/>
  <c r="H127" i="31"/>
  <c r="M292" i="31"/>
  <c r="M321" i="31" s="1"/>
  <c r="M444" i="31" s="1"/>
  <c r="M168" i="31"/>
  <c r="M201" i="31" s="1"/>
  <c r="M230" i="31" s="1"/>
  <c r="X230" i="31" s="1"/>
  <c r="W232" i="31"/>
  <c r="J261" i="31"/>
  <c r="O261" i="31" s="1"/>
  <c r="R261" i="31" s="1"/>
  <c r="H261" i="31"/>
  <c r="I290" i="31"/>
  <c r="I319" i="31" s="1"/>
  <c r="I442" i="31" s="1"/>
  <c r="I89" i="31"/>
  <c r="I166" i="31"/>
  <c r="I199" i="31" s="1"/>
  <c r="I228" i="31" s="1"/>
  <c r="I225" i="31" s="1"/>
  <c r="N301" i="31"/>
  <c r="N330" i="31" s="1"/>
  <c r="N453" i="31" s="1"/>
  <c r="N140" i="31"/>
  <c r="J213" i="31"/>
  <c r="J242" i="31" s="1"/>
  <c r="J163" i="31"/>
  <c r="J182" i="31" s="1"/>
  <c r="M290" i="31"/>
  <c r="M319" i="31" s="1"/>
  <c r="M442" i="31" s="1"/>
  <c r="M166" i="31"/>
  <c r="M199" i="31" s="1"/>
  <c r="M228" i="31" s="1"/>
  <c r="M89" i="31"/>
  <c r="H299" i="31"/>
  <c r="H328" i="31" s="1"/>
  <c r="H451" i="31" s="1"/>
  <c r="H175" i="31"/>
  <c r="H208" i="31" s="1"/>
  <c r="H237" i="31" s="1"/>
  <c r="J260" i="31"/>
  <c r="O260" i="31" s="1"/>
  <c r="R260" i="31" s="1"/>
  <c r="H260" i="31"/>
  <c r="M300" i="31"/>
  <c r="M329" i="31" s="1"/>
  <c r="M452" i="31" s="1"/>
  <c r="M176" i="31"/>
  <c r="M209" i="31" s="1"/>
  <c r="M238" i="31" s="1"/>
  <c r="X238" i="31" s="1"/>
  <c r="P378" i="31"/>
  <c r="P407" i="31" s="1"/>
  <c r="P472" i="31" s="1"/>
  <c r="Q125" i="31"/>
  <c r="O293" i="31"/>
  <c r="O322" i="31" s="1"/>
  <c r="O445" i="31" s="1"/>
  <c r="W239" i="31"/>
  <c r="Q183" i="31"/>
  <c r="O183" i="31"/>
  <c r="N183" i="31"/>
  <c r="L183" i="31"/>
  <c r="R183" i="31"/>
  <c r="P183" i="31"/>
  <c r="M183" i="31"/>
  <c r="G371" i="31"/>
  <c r="G400" i="31" s="1"/>
  <c r="G465" i="31" s="1"/>
  <c r="F118" i="31"/>
  <c r="G295" i="31"/>
  <c r="G324" i="31" s="1"/>
  <c r="G447" i="31" s="1"/>
  <c r="G171" i="31"/>
  <c r="G204" i="31" s="1"/>
  <c r="G233" i="31" s="1"/>
  <c r="H139" i="31"/>
  <c r="H142" i="31" s="1"/>
  <c r="G301" i="31"/>
  <c r="G330" i="31" s="1"/>
  <c r="G453" i="31" s="1"/>
  <c r="G141" i="31"/>
  <c r="G140" i="31"/>
  <c r="I379" i="31"/>
  <c r="I408" i="31" s="1"/>
  <c r="I473" i="31" s="1"/>
  <c r="H126" i="31"/>
  <c r="I179" i="31"/>
  <c r="I212" i="31" s="1"/>
  <c r="I241" i="31" s="1"/>
  <c r="M185" i="31"/>
  <c r="L225" i="31"/>
  <c r="W228" i="31"/>
  <c r="H186" i="31"/>
  <c r="H210" i="31"/>
  <c r="H239" i="31" s="1"/>
  <c r="H188" i="31"/>
  <c r="I185" i="31"/>
  <c r="I187" i="31" s="1"/>
  <c r="H159" i="31"/>
  <c r="H256" i="31"/>
  <c r="J256" i="31"/>
  <c r="O256" i="31" s="1"/>
  <c r="R256" i="31" s="1"/>
  <c r="N370" i="31"/>
  <c r="N399" i="31" s="1"/>
  <c r="N464" i="31" s="1"/>
  <c r="O117" i="31"/>
  <c r="M377" i="31"/>
  <c r="M406" i="31" s="1"/>
  <c r="M471" i="31" s="1"/>
  <c r="M148" i="31"/>
  <c r="N124" i="31"/>
  <c r="N147" i="31" s="1"/>
  <c r="M149" i="31"/>
  <c r="H252" i="31"/>
  <c r="J252" i="31"/>
  <c r="O252" i="31" s="1"/>
  <c r="R252" i="31" s="1"/>
  <c r="I294" i="31"/>
  <c r="I323" i="31" s="1"/>
  <c r="I446" i="31" s="1"/>
  <c r="I170" i="31"/>
  <c r="I203" i="31" s="1"/>
  <c r="I232" i="31" s="1"/>
  <c r="K187" i="31"/>
  <c r="I298" i="31"/>
  <c r="I327" i="31" s="1"/>
  <c r="I450" i="31" s="1"/>
  <c r="I174" i="31"/>
  <c r="I207" i="31" s="1"/>
  <c r="I236" i="31" s="1"/>
  <c r="H375" i="31"/>
  <c r="H404" i="31" s="1"/>
  <c r="H469" i="31" s="1"/>
  <c r="G122" i="31"/>
  <c r="W233" i="31"/>
  <c r="L186" i="31"/>
  <c r="L187" i="31" s="1"/>
  <c r="H264" i="31"/>
  <c r="J264" i="31"/>
  <c r="O264" i="31" s="1"/>
  <c r="R264" i="31" s="1"/>
  <c r="M369" i="31"/>
  <c r="M398" i="31" s="1"/>
  <c r="M463" i="31" s="1"/>
  <c r="N116" i="31"/>
  <c r="M169" i="31"/>
  <c r="M202" i="31" s="1"/>
  <c r="M231" i="31" s="1"/>
  <c r="X231" i="31" s="1"/>
  <c r="P373" i="31"/>
  <c r="P402" i="31" s="1"/>
  <c r="P467" i="31" s="1"/>
  <c r="Q120" i="31"/>
  <c r="K380" i="28"/>
  <c r="K409" i="28" s="1"/>
  <c r="Q431" i="28"/>
  <c r="K379" i="28"/>
  <c r="K408" i="28" s="1"/>
  <c r="Q430" i="28"/>
  <c r="K378" i="28"/>
  <c r="K407" i="28" s="1"/>
  <c r="Q429" i="28"/>
  <c r="K304" i="28"/>
  <c r="K333" i="28" s="1"/>
  <c r="Q355" i="28"/>
  <c r="L105" i="28"/>
  <c r="L302" i="28" s="1"/>
  <c r="L331" i="28" s="1"/>
  <c r="L454" i="28" s="1"/>
  <c r="K302" i="28"/>
  <c r="K331" i="28" s="1"/>
  <c r="L106" i="28"/>
  <c r="L303" i="28" s="1"/>
  <c r="L332" i="28" s="1"/>
  <c r="L455" i="28" s="1"/>
  <c r="K303" i="28"/>
  <c r="K332" i="28" s="1"/>
  <c r="K180" i="28"/>
  <c r="M42" i="26"/>
  <c r="N46" i="26"/>
  <c r="M39" i="26"/>
  <c r="M47" i="26"/>
  <c r="M50" i="26"/>
  <c r="J296" i="28"/>
  <c r="J325" i="28" s="1"/>
  <c r="J448" i="28" s="1"/>
  <c r="I99" i="28"/>
  <c r="J300" i="28"/>
  <c r="J329" i="28" s="1"/>
  <c r="J452" i="28" s="1"/>
  <c r="I103" i="28"/>
  <c r="J293" i="28"/>
  <c r="J322" i="28" s="1"/>
  <c r="J445" i="28" s="1"/>
  <c r="I96" i="28"/>
  <c r="J297" i="28"/>
  <c r="J326" i="28" s="1"/>
  <c r="J449" i="28" s="1"/>
  <c r="I100" i="28"/>
  <c r="J301" i="28"/>
  <c r="J330" i="28" s="1"/>
  <c r="J453" i="28" s="1"/>
  <c r="J141" i="28"/>
  <c r="J140" i="28"/>
  <c r="K139" i="28"/>
  <c r="I104" i="28"/>
  <c r="J298" i="28"/>
  <c r="J327" i="28" s="1"/>
  <c r="J450" i="28" s="1"/>
  <c r="I101" i="28"/>
  <c r="J299" i="28"/>
  <c r="J328" i="28" s="1"/>
  <c r="J451" i="28" s="1"/>
  <c r="I102" i="28"/>
  <c r="Q341" i="28"/>
  <c r="K290" i="28"/>
  <c r="K319" i="28" s="1"/>
  <c r="Q342" i="28"/>
  <c r="K291" i="28"/>
  <c r="K320" i="28" s="1"/>
  <c r="Q343" i="28"/>
  <c r="K292" i="28"/>
  <c r="K321" i="28" s="1"/>
  <c r="Q345" i="28"/>
  <c r="K294" i="28"/>
  <c r="K323" i="28" s="1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K369" i="28"/>
  <c r="K398" i="28" s="1"/>
  <c r="Q420" i="28"/>
  <c r="J116" i="28"/>
  <c r="Q421" i="28"/>
  <c r="K370" i="28"/>
  <c r="K399" i="28" s="1"/>
  <c r="L117" i="28"/>
  <c r="J117" i="28"/>
  <c r="Q423" i="28"/>
  <c r="K372" i="28"/>
  <c r="K401" i="28" s="1"/>
  <c r="L119" i="28"/>
  <c r="J119" i="28"/>
  <c r="Q425" i="28"/>
  <c r="K374" i="28"/>
  <c r="K403" i="28" s="1"/>
  <c r="L121" i="28"/>
  <c r="J121" i="28"/>
  <c r="Q427" i="28"/>
  <c r="K376" i="28"/>
  <c r="K405" i="28" s="1"/>
  <c r="L123" i="28"/>
  <c r="J123" i="28"/>
  <c r="L125" i="28"/>
  <c r="J125" i="28"/>
  <c r="L127" i="28"/>
  <c r="J127" i="28"/>
  <c r="K140" i="28"/>
  <c r="K167" i="28"/>
  <c r="K169" i="28"/>
  <c r="K171" i="28"/>
  <c r="K173" i="28"/>
  <c r="K175" i="28"/>
  <c r="K177" i="28"/>
  <c r="K179" i="28"/>
  <c r="J93" i="28"/>
  <c r="J94" i="28"/>
  <c r="J95" i="28"/>
  <c r="J97" i="28"/>
  <c r="J98" i="28"/>
  <c r="J105" i="28"/>
  <c r="J302" i="28" s="1"/>
  <c r="J331" i="28" s="1"/>
  <c r="J454" i="28" s="1"/>
  <c r="J106" i="28"/>
  <c r="J303" i="28" s="1"/>
  <c r="J332" i="28" s="1"/>
  <c r="J455" i="28" s="1"/>
  <c r="J107" i="28"/>
  <c r="J304" i="28" s="1"/>
  <c r="J333" i="28" s="1"/>
  <c r="J456" i="28" s="1"/>
  <c r="J113" i="28"/>
  <c r="J114" i="28"/>
  <c r="J115" i="28"/>
  <c r="L116" i="28"/>
  <c r="Q346" i="28"/>
  <c r="Q418" i="28"/>
  <c r="Q344" i="28"/>
  <c r="K293" i="28"/>
  <c r="K322" i="28" s="1"/>
  <c r="K447" i="28"/>
  <c r="G346" i="28"/>
  <c r="J346" i="28" s="1"/>
  <c r="O346" i="28" s="1"/>
  <c r="Q347" i="28"/>
  <c r="K296" i="28"/>
  <c r="K325" i="28" s="1"/>
  <c r="Q348" i="28"/>
  <c r="K297" i="28"/>
  <c r="K326" i="28" s="1"/>
  <c r="Q349" i="28"/>
  <c r="K298" i="28"/>
  <c r="K327" i="28" s="1"/>
  <c r="Q350" i="28"/>
  <c r="K299" i="28"/>
  <c r="K328" i="28" s="1"/>
  <c r="Q351" i="28"/>
  <c r="K300" i="28"/>
  <c r="K329" i="28" s="1"/>
  <c r="Q352" i="28"/>
  <c r="K301" i="28"/>
  <c r="K330" i="28" s="1"/>
  <c r="K461" i="28"/>
  <c r="G418" i="28"/>
  <c r="J418" i="28" s="1"/>
  <c r="O418" i="28" s="1"/>
  <c r="K371" i="28"/>
  <c r="K400" i="28" s="1"/>
  <c r="Q422" i="28"/>
  <c r="L118" i="28"/>
  <c r="J118" i="28"/>
  <c r="K373" i="28"/>
  <c r="K402" i="28" s="1"/>
  <c r="Q424" i="28"/>
  <c r="L120" i="28"/>
  <c r="J120" i="28"/>
  <c r="J173" i="28" s="1"/>
  <c r="J206" i="28" s="1"/>
  <c r="J235" i="28" s="1"/>
  <c r="K375" i="28"/>
  <c r="K404" i="28" s="1"/>
  <c r="Q426" i="28"/>
  <c r="L122" i="28"/>
  <c r="J122" i="28"/>
  <c r="J175" i="28" s="1"/>
  <c r="J208" i="28" s="1"/>
  <c r="J237" i="28" s="1"/>
  <c r="K377" i="28"/>
  <c r="K406" i="28" s="1"/>
  <c r="Q428" i="28"/>
  <c r="L124" i="28"/>
  <c r="L147" i="28" s="1"/>
  <c r="J124" i="28"/>
  <c r="L126" i="28"/>
  <c r="J126" i="28"/>
  <c r="K166" i="28"/>
  <c r="K168" i="28"/>
  <c r="K170" i="28"/>
  <c r="K172" i="28"/>
  <c r="K174" i="28"/>
  <c r="K176" i="28"/>
  <c r="K178" i="28"/>
  <c r="K366" i="28"/>
  <c r="K395" i="28" s="1"/>
  <c r="L93" i="28"/>
  <c r="L94" i="28"/>
  <c r="L95" i="28"/>
  <c r="L96" i="28"/>
  <c r="L97" i="28"/>
  <c r="L98" i="28"/>
  <c r="L99" i="28"/>
  <c r="L100" i="28"/>
  <c r="L101" i="28"/>
  <c r="L102" i="28"/>
  <c r="L103" i="28"/>
  <c r="L104" i="28"/>
  <c r="K141" i="28" s="1"/>
  <c r="L107" i="28"/>
  <c r="L304" i="28" s="1"/>
  <c r="L333" i="28" s="1"/>
  <c r="L456" i="28" s="1"/>
  <c r="L113" i="28"/>
  <c r="L114" i="28"/>
  <c r="L115" i="28"/>
  <c r="K368" i="28"/>
  <c r="K397" i="28" s="1"/>
  <c r="N53" i="26"/>
  <c r="N45" i="26"/>
  <c r="M51" i="26"/>
  <c r="M43" i="26"/>
  <c r="N49" i="26"/>
  <c r="N41" i="26"/>
  <c r="N52" i="26"/>
  <c r="N48" i="26"/>
  <c r="N44" i="26"/>
  <c r="N40" i="26"/>
  <c r="M59" i="26"/>
  <c r="M60" i="26"/>
  <c r="M61" i="26"/>
  <c r="M62" i="26"/>
  <c r="M63" i="26"/>
  <c r="M64" i="26"/>
  <c r="M65" i="26"/>
  <c r="M66" i="26"/>
  <c r="M67" i="26"/>
  <c r="M68" i="26"/>
  <c r="M69" i="26"/>
  <c r="M70" i="26"/>
  <c r="M71" i="26"/>
  <c r="M72" i="26"/>
  <c r="M73" i="26"/>
  <c r="K384" i="26"/>
  <c r="K119" i="26"/>
  <c r="K120" i="26"/>
  <c r="K121" i="26"/>
  <c r="K122" i="26"/>
  <c r="K123" i="26"/>
  <c r="K124" i="26"/>
  <c r="K125" i="26"/>
  <c r="K126" i="26"/>
  <c r="K127" i="26"/>
  <c r="K128" i="26"/>
  <c r="K129" i="26"/>
  <c r="K130" i="26"/>
  <c r="K131" i="26"/>
  <c r="K132" i="26"/>
  <c r="K97" i="26"/>
  <c r="K98" i="26"/>
  <c r="K99" i="26"/>
  <c r="K100" i="26"/>
  <c r="K101" i="26"/>
  <c r="K102" i="26"/>
  <c r="K103" i="26"/>
  <c r="K104" i="26"/>
  <c r="K105" i="26"/>
  <c r="K106" i="26"/>
  <c r="K107" i="26"/>
  <c r="K108" i="26"/>
  <c r="K109" i="26"/>
  <c r="K110" i="26"/>
  <c r="K308" i="26"/>
  <c r="K337" i="26" s="1"/>
  <c r="N478" i="26"/>
  <c r="M478" i="26"/>
  <c r="L478" i="26"/>
  <c r="K478" i="26"/>
  <c r="J478" i="26"/>
  <c r="I478" i="26"/>
  <c r="N477" i="26"/>
  <c r="M477" i="26"/>
  <c r="L477" i="26"/>
  <c r="K477" i="26"/>
  <c r="J477" i="26"/>
  <c r="I477" i="26"/>
  <c r="N459" i="26"/>
  <c r="M459" i="26"/>
  <c r="L459" i="26"/>
  <c r="K459" i="26"/>
  <c r="J459" i="26"/>
  <c r="I459" i="26"/>
  <c r="N458" i="26"/>
  <c r="M458" i="26"/>
  <c r="L458" i="26"/>
  <c r="K458" i="26"/>
  <c r="J458" i="26"/>
  <c r="I458" i="26"/>
  <c r="I435" i="26"/>
  <c r="I359" i="26"/>
  <c r="I268" i="26"/>
  <c r="N175" i="26"/>
  <c r="J175" i="26"/>
  <c r="I175" i="26" s="1"/>
  <c r="H175" i="26" s="1"/>
  <c r="G175" i="26" s="1"/>
  <c r="F175" i="26" s="1"/>
  <c r="E175" i="26" s="1"/>
  <c r="D175" i="26" s="1"/>
  <c r="O175" i="26" l="1"/>
  <c r="O174" i="26"/>
  <c r="G186" i="31"/>
  <c r="G159" i="31"/>
  <c r="G188" i="31"/>
  <c r="G210" i="31"/>
  <c r="G239" i="31" s="1"/>
  <c r="H185" i="31"/>
  <c r="H187" i="31" s="1"/>
  <c r="E303" i="31"/>
  <c r="E332" i="31" s="1"/>
  <c r="E455" i="31" s="1"/>
  <c r="O370" i="31"/>
  <c r="O399" i="31" s="1"/>
  <c r="O464" i="31" s="1"/>
  <c r="P117" i="31"/>
  <c r="O374" i="31"/>
  <c r="O403" i="31" s="1"/>
  <c r="O468" i="31" s="1"/>
  <c r="P121" i="31"/>
  <c r="F177" i="31"/>
  <c r="F301" i="31"/>
  <c r="F330" i="31" s="1"/>
  <c r="F453" i="31" s="1"/>
  <c r="F141" i="31"/>
  <c r="G139" i="31"/>
  <c r="G142" i="31" s="1"/>
  <c r="F140" i="31"/>
  <c r="N367" i="31"/>
  <c r="N396" i="31" s="1"/>
  <c r="N461" i="31" s="1"/>
  <c r="O114" i="31"/>
  <c r="N290" i="31"/>
  <c r="N319" i="31" s="1"/>
  <c r="N442" i="31" s="1"/>
  <c r="N166" i="31"/>
  <c r="N199" i="31" s="1"/>
  <c r="N228" i="31" s="1"/>
  <c r="N89" i="31"/>
  <c r="H369" i="31"/>
  <c r="H398" i="31" s="1"/>
  <c r="H463" i="31" s="1"/>
  <c r="G116" i="31"/>
  <c r="H173" i="31"/>
  <c r="H206" i="31" s="1"/>
  <c r="H235" i="31" s="1"/>
  <c r="H297" i="31"/>
  <c r="H326" i="31" s="1"/>
  <c r="H449" i="31" s="1"/>
  <c r="H293" i="31"/>
  <c r="H322" i="31" s="1"/>
  <c r="H445" i="31" s="1"/>
  <c r="H169" i="31"/>
  <c r="H202" i="31" s="1"/>
  <c r="H231" i="31" s="1"/>
  <c r="N375" i="31"/>
  <c r="N404" i="31" s="1"/>
  <c r="N469" i="31" s="1"/>
  <c r="O122" i="31"/>
  <c r="G378" i="31"/>
  <c r="G407" i="31" s="1"/>
  <c r="G472" i="31" s="1"/>
  <c r="F125" i="31"/>
  <c r="G372" i="31"/>
  <c r="G401" i="31" s="1"/>
  <c r="G466" i="31" s="1"/>
  <c r="F119" i="31"/>
  <c r="G172" i="31"/>
  <c r="G205" i="31" s="1"/>
  <c r="G234" i="31" s="1"/>
  <c r="N296" i="31"/>
  <c r="N325" i="31" s="1"/>
  <c r="N448" i="31" s="1"/>
  <c r="N172" i="31"/>
  <c r="N205" i="31" s="1"/>
  <c r="N234" i="31" s="1"/>
  <c r="Y234" i="31" s="1"/>
  <c r="M225" i="31"/>
  <c r="X228" i="31"/>
  <c r="H298" i="31"/>
  <c r="H327" i="31" s="1"/>
  <c r="H450" i="31" s="1"/>
  <c r="H174" i="31"/>
  <c r="H207" i="31" s="1"/>
  <c r="H236" i="31" s="1"/>
  <c r="P293" i="31"/>
  <c r="P322" i="31" s="1"/>
  <c r="P445" i="31" s="1"/>
  <c r="N292" i="31"/>
  <c r="N321" i="31" s="1"/>
  <c r="N444" i="31" s="1"/>
  <c r="N168" i="31"/>
  <c r="N201" i="31" s="1"/>
  <c r="N230" i="31" s="1"/>
  <c r="Y230" i="31" s="1"/>
  <c r="O294" i="31"/>
  <c r="O323" i="31" s="1"/>
  <c r="O446" i="31" s="1"/>
  <c r="O170" i="31"/>
  <c r="O203" i="31" s="1"/>
  <c r="O232" i="31" s="1"/>
  <c r="Z232" i="31" s="1"/>
  <c r="N380" i="31"/>
  <c r="N409" i="31" s="1"/>
  <c r="N474" i="31" s="1"/>
  <c r="O127" i="31"/>
  <c r="N376" i="31"/>
  <c r="N405" i="31" s="1"/>
  <c r="N470" i="31" s="1"/>
  <c r="O123" i="31"/>
  <c r="M150" i="31"/>
  <c r="Q373" i="31"/>
  <c r="Q402" i="31" s="1"/>
  <c r="Q467" i="31" s="1"/>
  <c r="R120" i="31"/>
  <c r="H368" i="31"/>
  <c r="H397" i="31" s="1"/>
  <c r="H462" i="31" s="1"/>
  <c r="G115" i="31"/>
  <c r="H168" i="31"/>
  <c r="H201" i="31" s="1"/>
  <c r="H230" i="31" s="1"/>
  <c r="N291" i="31"/>
  <c r="N320" i="31" s="1"/>
  <c r="N443" i="31" s="1"/>
  <c r="N167" i="31"/>
  <c r="N200" i="31" s="1"/>
  <c r="N229" i="31" s="1"/>
  <c r="Y229" i="31" s="1"/>
  <c r="H294" i="31"/>
  <c r="H323" i="31" s="1"/>
  <c r="H446" i="31" s="1"/>
  <c r="H170" i="31"/>
  <c r="H203" i="31" s="1"/>
  <c r="H232" i="31" s="1"/>
  <c r="N297" i="31"/>
  <c r="N326" i="31" s="1"/>
  <c r="N449" i="31" s="1"/>
  <c r="N173" i="31"/>
  <c r="N206" i="31" s="1"/>
  <c r="N235" i="31" s="1"/>
  <c r="Y235" i="31" s="1"/>
  <c r="H374" i="31"/>
  <c r="H403" i="31" s="1"/>
  <c r="H468" i="31" s="1"/>
  <c r="G121" i="31"/>
  <c r="F295" i="31"/>
  <c r="F324" i="31" s="1"/>
  <c r="F447" i="31" s="1"/>
  <c r="F171" i="31"/>
  <c r="F204" i="31" s="1"/>
  <c r="F233" i="31" s="1"/>
  <c r="Q378" i="31"/>
  <c r="Q407" i="31" s="1"/>
  <c r="Q472" i="31" s="1"/>
  <c r="R125" i="31"/>
  <c r="O301" i="31"/>
  <c r="O330" i="31" s="1"/>
  <c r="O453" i="31" s="1"/>
  <c r="O140" i="31"/>
  <c r="O177" i="31"/>
  <c r="P139" i="31"/>
  <c r="O141" i="31"/>
  <c r="H380" i="31"/>
  <c r="H409" i="31" s="1"/>
  <c r="H474" i="31" s="1"/>
  <c r="G127" i="31"/>
  <c r="F370" i="31"/>
  <c r="F399" i="31" s="1"/>
  <c r="F464" i="31" s="1"/>
  <c r="E117" i="31"/>
  <c r="N369" i="31"/>
  <c r="N398" i="31" s="1"/>
  <c r="N463" i="31" s="1"/>
  <c r="O116" i="31"/>
  <c r="N169" i="31"/>
  <c r="N202" i="31" s="1"/>
  <c r="N231" i="31" s="1"/>
  <c r="Y231" i="31" s="1"/>
  <c r="O139" i="31"/>
  <c r="O366" i="31"/>
  <c r="O395" i="31" s="1"/>
  <c r="O460" i="31" s="1"/>
  <c r="P113" i="31"/>
  <c r="O109" i="31"/>
  <c r="G373" i="31"/>
  <c r="G402" i="31" s="1"/>
  <c r="G467" i="31" s="1"/>
  <c r="F120" i="31"/>
  <c r="G304" i="31"/>
  <c r="G333" i="31" s="1"/>
  <c r="G456" i="31" s="1"/>
  <c r="N300" i="31"/>
  <c r="N329" i="31" s="1"/>
  <c r="N452" i="31" s="1"/>
  <c r="N176" i="31"/>
  <c r="N209" i="31" s="1"/>
  <c r="N238" i="31" s="1"/>
  <c r="Y238" i="31" s="1"/>
  <c r="N177" i="31"/>
  <c r="Q303" i="31"/>
  <c r="Q332" i="31" s="1"/>
  <c r="Q455" i="31" s="1"/>
  <c r="N368" i="31"/>
  <c r="N397" i="31" s="1"/>
  <c r="N462" i="31" s="1"/>
  <c r="O115" i="31"/>
  <c r="N180" i="31"/>
  <c r="N304" i="31"/>
  <c r="N333" i="31" s="1"/>
  <c r="N456" i="31" s="1"/>
  <c r="G366" i="31"/>
  <c r="G395" i="31" s="1"/>
  <c r="G460" i="31" s="1"/>
  <c r="G109" i="31"/>
  <c r="F113" i="31"/>
  <c r="E376" i="31"/>
  <c r="E405" i="31" s="1"/>
  <c r="E470" i="31" s="1"/>
  <c r="D123" i="31"/>
  <c r="H180" i="31"/>
  <c r="F371" i="31"/>
  <c r="F400" i="31" s="1"/>
  <c r="F465" i="31" s="1"/>
  <c r="E118" i="31"/>
  <c r="F292" i="31"/>
  <c r="F321" i="31" s="1"/>
  <c r="F444" i="31" s="1"/>
  <c r="N141" i="31"/>
  <c r="N142" i="31" s="1"/>
  <c r="N372" i="31"/>
  <c r="N401" i="31" s="1"/>
  <c r="N466" i="31" s="1"/>
  <c r="O119" i="31"/>
  <c r="F367" i="31"/>
  <c r="F396" i="31" s="1"/>
  <c r="F461" i="31" s="1"/>
  <c r="E114" i="31"/>
  <c r="M213" i="31"/>
  <c r="M242" i="31" s="1"/>
  <c r="M163" i="31"/>
  <c r="M182" i="31" s="1"/>
  <c r="O371" i="31"/>
  <c r="O400" i="31" s="1"/>
  <c r="O465" i="31" s="1"/>
  <c r="P118" i="31"/>
  <c r="N302" i="31"/>
  <c r="N331" i="31" s="1"/>
  <c r="N454" i="31" s="1"/>
  <c r="N178" i="31"/>
  <c r="N211" i="31" s="1"/>
  <c r="N240" i="31" s="1"/>
  <c r="G291" i="31"/>
  <c r="G320" i="31" s="1"/>
  <c r="G443" i="31" s="1"/>
  <c r="G167" i="31"/>
  <c r="G200" i="31" s="1"/>
  <c r="G229" i="31" s="1"/>
  <c r="E296" i="31"/>
  <c r="E325" i="31" s="1"/>
  <c r="E448" i="31" s="1"/>
  <c r="N377" i="31"/>
  <c r="N406" i="31" s="1"/>
  <c r="N471" i="31" s="1"/>
  <c r="N148" i="31"/>
  <c r="N150" i="31" s="1"/>
  <c r="O147" i="31"/>
  <c r="O124" i="31"/>
  <c r="H166" i="31"/>
  <c r="H199" i="31" s="1"/>
  <c r="H228" i="31" s="1"/>
  <c r="H225" i="31" s="1"/>
  <c r="H290" i="31"/>
  <c r="H319" i="31" s="1"/>
  <c r="H442" i="31" s="1"/>
  <c r="H89" i="31"/>
  <c r="O175" i="31"/>
  <c r="O208" i="31" s="1"/>
  <c r="O237" i="31" s="1"/>
  <c r="Z237" i="31" s="1"/>
  <c r="O299" i="31"/>
  <c r="O328" i="31" s="1"/>
  <c r="O451" i="31" s="1"/>
  <c r="G377" i="31"/>
  <c r="G406" i="31" s="1"/>
  <c r="G471" i="31" s="1"/>
  <c r="H147" i="31"/>
  <c r="H150" i="31" s="1"/>
  <c r="G149" i="31"/>
  <c r="F124" i="31"/>
  <c r="G148" i="31"/>
  <c r="H379" i="31"/>
  <c r="H408" i="31" s="1"/>
  <c r="H473" i="31" s="1"/>
  <c r="G126" i="31"/>
  <c r="H179" i="31"/>
  <c r="H212" i="31" s="1"/>
  <c r="H241" i="31" s="1"/>
  <c r="G299" i="31"/>
  <c r="G328" i="31" s="1"/>
  <c r="G451" i="31" s="1"/>
  <c r="G175" i="31"/>
  <c r="G208" i="31" s="1"/>
  <c r="G237" i="31" s="1"/>
  <c r="N379" i="31"/>
  <c r="N408" i="31" s="1"/>
  <c r="N473" i="31" s="1"/>
  <c r="O126" i="31"/>
  <c r="N179" i="31"/>
  <c r="N212" i="31" s="1"/>
  <c r="N241" i="31" s="1"/>
  <c r="G176" i="31"/>
  <c r="G209" i="31" s="1"/>
  <c r="G238" i="31" s="1"/>
  <c r="G300" i="31"/>
  <c r="G329" i="31" s="1"/>
  <c r="G452" i="31" s="1"/>
  <c r="H302" i="31"/>
  <c r="H331" i="31" s="1"/>
  <c r="H454" i="31" s="1"/>
  <c r="H178" i="31"/>
  <c r="H211" i="31" s="1"/>
  <c r="H240" i="31" s="1"/>
  <c r="N295" i="31"/>
  <c r="N324" i="31" s="1"/>
  <c r="N447" i="31" s="1"/>
  <c r="N171" i="31"/>
  <c r="N204" i="31" s="1"/>
  <c r="N233" i="31" s="1"/>
  <c r="Y233" i="31" s="1"/>
  <c r="O174" i="31"/>
  <c r="O207" i="31" s="1"/>
  <c r="O236" i="31" s="1"/>
  <c r="Z236" i="31" s="1"/>
  <c r="O298" i="31"/>
  <c r="O327" i="31" s="1"/>
  <c r="O450" i="31" s="1"/>
  <c r="G375" i="31"/>
  <c r="G404" i="31" s="1"/>
  <c r="G469" i="31" s="1"/>
  <c r="F122" i="31"/>
  <c r="K189" i="26"/>
  <c r="K195" i="26" s="1"/>
  <c r="G354" i="28"/>
  <c r="J354" i="28" s="1"/>
  <c r="O354" i="28" s="1"/>
  <c r="R354" i="28" s="1"/>
  <c r="K455" i="28"/>
  <c r="G355" i="28"/>
  <c r="J355" i="28" s="1"/>
  <c r="O355" i="28" s="1"/>
  <c r="K456" i="28"/>
  <c r="K473" i="28"/>
  <c r="G430" i="28"/>
  <c r="J430" i="28" s="1"/>
  <c r="O430" i="28" s="1"/>
  <c r="R430" i="28" s="1"/>
  <c r="G353" i="28"/>
  <c r="J353" i="28" s="1"/>
  <c r="O353" i="28" s="1"/>
  <c r="R353" i="28" s="1"/>
  <c r="K454" i="28"/>
  <c r="K472" i="28"/>
  <c r="G429" i="28"/>
  <c r="J429" i="28" s="1"/>
  <c r="O429" i="28" s="1"/>
  <c r="R429" i="28" s="1"/>
  <c r="K474" i="28"/>
  <c r="G431" i="28"/>
  <c r="J431" i="28" s="1"/>
  <c r="O431" i="28" s="1"/>
  <c r="R431" i="28" s="1"/>
  <c r="K397" i="26"/>
  <c r="K426" i="26" s="1"/>
  <c r="Q448" i="26"/>
  <c r="K322" i="26"/>
  <c r="K351" i="26" s="1"/>
  <c r="Q373" i="26"/>
  <c r="K396" i="26"/>
  <c r="K425" i="26" s="1"/>
  <c r="Q447" i="26"/>
  <c r="K321" i="26"/>
  <c r="K350" i="26" s="1"/>
  <c r="Q372" i="26"/>
  <c r="K320" i="26"/>
  <c r="K349" i="26" s="1"/>
  <c r="Q371" i="26"/>
  <c r="K398" i="26"/>
  <c r="K427" i="26" s="1"/>
  <c r="Q449" i="26"/>
  <c r="K149" i="28"/>
  <c r="M127" i="28"/>
  <c r="L380" i="28"/>
  <c r="L409" i="28" s="1"/>
  <c r="L474" i="28" s="1"/>
  <c r="M126" i="28"/>
  <c r="L379" i="28"/>
  <c r="L408" i="28" s="1"/>
  <c r="L473" i="28" s="1"/>
  <c r="M125" i="28"/>
  <c r="L378" i="28"/>
  <c r="L407" i="28" s="1"/>
  <c r="L472" i="28" s="1"/>
  <c r="M105" i="28"/>
  <c r="M302" i="28" s="1"/>
  <c r="M331" i="28" s="1"/>
  <c r="M454" i="28" s="1"/>
  <c r="I127" i="28"/>
  <c r="J380" i="28"/>
  <c r="J409" i="28" s="1"/>
  <c r="J474" i="28" s="1"/>
  <c r="I126" i="28"/>
  <c r="J379" i="28"/>
  <c r="J408" i="28" s="1"/>
  <c r="J473" i="28" s="1"/>
  <c r="I125" i="28"/>
  <c r="J378" i="28"/>
  <c r="J407" i="28" s="1"/>
  <c r="J472" i="28" s="1"/>
  <c r="R355" i="28"/>
  <c r="M106" i="28"/>
  <c r="M303" i="28" s="1"/>
  <c r="M332" i="28" s="1"/>
  <c r="M455" i="28" s="1"/>
  <c r="K211" i="28"/>
  <c r="K240" i="28" s="1"/>
  <c r="G262" i="28" s="1"/>
  <c r="Q262" i="28"/>
  <c r="K212" i="28"/>
  <c r="K241" i="28" s="1"/>
  <c r="G263" i="28" s="1"/>
  <c r="Q263" i="28"/>
  <c r="K213" i="28"/>
  <c r="K242" i="28" s="1"/>
  <c r="G264" i="28" s="1"/>
  <c r="Q264" i="28"/>
  <c r="R346" i="28"/>
  <c r="L179" i="28"/>
  <c r="L212" i="28" s="1"/>
  <c r="L241" i="28" s="1"/>
  <c r="L367" i="28"/>
  <c r="L396" i="28" s="1"/>
  <c r="L461" i="28" s="1"/>
  <c r="M114" i="28"/>
  <c r="L296" i="28"/>
  <c r="L325" i="28" s="1"/>
  <c r="L448" i="28" s="1"/>
  <c r="L172" i="28"/>
  <c r="L205" i="28" s="1"/>
  <c r="L234" i="28" s="1"/>
  <c r="M99" i="28"/>
  <c r="L292" i="28"/>
  <c r="L321" i="28" s="1"/>
  <c r="L444" i="28" s="1"/>
  <c r="L168" i="28"/>
  <c r="L201" i="28" s="1"/>
  <c r="L230" i="28" s="1"/>
  <c r="M95" i="28"/>
  <c r="K205" i="28"/>
  <c r="K234" i="28" s="1"/>
  <c r="Q256" i="28"/>
  <c r="J377" i="28"/>
  <c r="J406" i="28" s="1"/>
  <c r="J471" i="28" s="1"/>
  <c r="J149" i="28"/>
  <c r="J148" i="28"/>
  <c r="K147" i="28"/>
  <c r="K150" i="28" s="1"/>
  <c r="I124" i="28"/>
  <c r="I177" i="28" s="1"/>
  <c r="K469" i="28"/>
  <c r="G426" i="28"/>
  <c r="J426" i="28" s="1"/>
  <c r="O426" i="28" s="1"/>
  <c r="R426" i="28" s="1"/>
  <c r="K467" i="28"/>
  <c r="G424" i="28"/>
  <c r="J424" i="28" s="1"/>
  <c r="O424" i="28" s="1"/>
  <c r="R424" i="28" s="1"/>
  <c r="K465" i="28"/>
  <c r="G422" i="28"/>
  <c r="J422" i="28" s="1"/>
  <c r="O422" i="28" s="1"/>
  <c r="R422" i="28" s="1"/>
  <c r="J366" i="28"/>
  <c r="J395" i="28" s="1"/>
  <c r="J460" i="28" s="1"/>
  <c r="I113" i="28"/>
  <c r="J295" i="28"/>
  <c r="J324" i="28" s="1"/>
  <c r="J447" i="28" s="1"/>
  <c r="J171" i="28"/>
  <c r="J204" i="28" s="1"/>
  <c r="J233" i="28" s="1"/>
  <c r="I98" i="28"/>
  <c r="J290" i="28"/>
  <c r="J319" i="28" s="1"/>
  <c r="J442" i="28" s="1"/>
  <c r="J166" i="28"/>
  <c r="J199" i="28" s="1"/>
  <c r="J228" i="28" s="1"/>
  <c r="I93" i="28"/>
  <c r="K208" i="28"/>
  <c r="K237" i="28" s="1"/>
  <c r="Q259" i="28"/>
  <c r="K200" i="28"/>
  <c r="K229" i="28" s="1"/>
  <c r="Q251" i="28"/>
  <c r="K470" i="28"/>
  <c r="G427" i="28"/>
  <c r="J427" i="28" s="1"/>
  <c r="O427" i="28" s="1"/>
  <c r="R427" i="28" s="1"/>
  <c r="K468" i="28"/>
  <c r="G425" i="28"/>
  <c r="J425" i="28" s="1"/>
  <c r="O425" i="28" s="1"/>
  <c r="R425" i="28" s="1"/>
  <c r="K466" i="28"/>
  <c r="G423" i="28"/>
  <c r="J423" i="28" s="1"/>
  <c r="O423" i="28" s="1"/>
  <c r="R423" i="28" s="1"/>
  <c r="K464" i="28"/>
  <c r="G421" i="28"/>
  <c r="J421" i="28" s="1"/>
  <c r="O421" i="28" s="1"/>
  <c r="R421" i="28" s="1"/>
  <c r="K463" i="28"/>
  <c r="G420" i="28"/>
  <c r="J420" i="28" s="1"/>
  <c r="O420" i="28" s="1"/>
  <c r="R420" i="28" s="1"/>
  <c r="K462" i="28"/>
  <c r="G419" i="28"/>
  <c r="J419" i="28" s="1"/>
  <c r="O419" i="28" s="1"/>
  <c r="R419" i="28" s="1"/>
  <c r="L366" i="28"/>
  <c r="L395" i="28" s="1"/>
  <c r="L460" i="28" s="1"/>
  <c r="M113" i="28"/>
  <c r="L299" i="28"/>
  <c r="L328" i="28" s="1"/>
  <c r="L451" i="28" s="1"/>
  <c r="L175" i="28"/>
  <c r="L208" i="28" s="1"/>
  <c r="L237" i="28" s="1"/>
  <c r="M102" i="28"/>
  <c r="L295" i="28"/>
  <c r="L324" i="28" s="1"/>
  <c r="L447" i="28" s="1"/>
  <c r="L171" i="28"/>
  <c r="L204" i="28" s="1"/>
  <c r="L233" i="28" s="1"/>
  <c r="M98" i="28"/>
  <c r="L291" i="28"/>
  <c r="L320" i="28" s="1"/>
  <c r="L443" i="28" s="1"/>
  <c r="L167" i="28"/>
  <c r="L200" i="28" s="1"/>
  <c r="L229" i="28" s="1"/>
  <c r="M94" i="28"/>
  <c r="K203" i="28"/>
  <c r="K232" i="28" s="1"/>
  <c r="Q254" i="28"/>
  <c r="L377" i="28"/>
  <c r="L406" i="28" s="1"/>
  <c r="L471" i="28" s="1"/>
  <c r="L148" i="28"/>
  <c r="L150" i="28" s="1"/>
  <c r="M124" i="28"/>
  <c r="L149" i="28" s="1"/>
  <c r="J375" i="28"/>
  <c r="J404" i="28" s="1"/>
  <c r="J469" i="28" s="1"/>
  <c r="I122" i="28"/>
  <c r="I175" i="28" s="1"/>
  <c r="I208" i="28" s="1"/>
  <c r="I237" i="28" s="1"/>
  <c r="J373" i="28"/>
  <c r="J402" i="28" s="1"/>
  <c r="J467" i="28" s="1"/>
  <c r="I120" i="28"/>
  <c r="J371" i="28"/>
  <c r="J400" i="28" s="1"/>
  <c r="J465" i="28" s="1"/>
  <c r="I118" i="28"/>
  <c r="K452" i="28"/>
  <c r="G351" i="28"/>
  <c r="J351" i="28" s="1"/>
  <c r="O351" i="28" s="1"/>
  <c r="R351" i="28" s="1"/>
  <c r="K450" i="28"/>
  <c r="G349" i="28"/>
  <c r="J349" i="28" s="1"/>
  <c r="O349" i="28" s="1"/>
  <c r="R349" i="28" s="1"/>
  <c r="K448" i="28"/>
  <c r="G347" i="28"/>
  <c r="J347" i="28" s="1"/>
  <c r="O347" i="28" s="1"/>
  <c r="R347" i="28" s="1"/>
  <c r="K445" i="28"/>
  <c r="G344" i="28"/>
  <c r="J344" i="28" s="1"/>
  <c r="O344" i="28" s="1"/>
  <c r="R344" i="28" s="1"/>
  <c r="L369" i="28"/>
  <c r="L398" i="28" s="1"/>
  <c r="L463" i="28" s="1"/>
  <c r="M116" i="28"/>
  <c r="J180" i="28"/>
  <c r="I107" i="28"/>
  <c r="I304" i="28" s="1"/>
  <c r="I333" i="28" s="1"/>
  <c r="I456" i="28" s="1"/>
  <c r="J294" i="28"/>
  <c r="J323" i="28" s="1"/>
  <c r="J446" i="28" s="1"/>
  <c r="J170" i="28"/>
  <c r="J203" i="28" s="1"/>
  <c r="J232" i="28" s="1"/>
  <c r="I97" i="28"/>
  <c r="K206" i="28"/>
  <c r="K235" i="28" s="1"/>
  <c r="Q257" i="28"/>
  <c r="K444" i="28"/>
  <c r="G343" i="28"/>
  <c r="J343" i="28" s="1"/>
  <c r="O343" i="28" s="1"/>
  <c r="R343" i="28" s="1"/>
  <c r="K442" i="28"/>
  <c r="G341" i="28"/>
  <c r="J341" i="28" s="1"/>
  <c r="O341" i="28" s="1"/>
  <c r="R341" i="28" s="1"/>
  <c r="H102" i="28"/>
  <c r="I299" i="28"/>
  <c r="I328" i="28" s="1"/>
  <c r="I451" i="28" s="1"/>
  <c r="L178" i="28"/>
  <c r="L211" i="28" s="1"/>
  <c r="L240" i="28" s="1"/>
  <c r="J139" i="28"/>
  <c r="J142" i="28" s="1"/>
  <c r="I140" i="28"/>
  <c r="H104" i="28"/>
  <c r="H301" i="28" s="1"/>
  <c r="H330" i="28" s="1"/>
  <c r="H453" i="28" s="1"/>
  <c r="I141" i="28"/>
  <c r="I301" i="28"/>
  <c r="I330" i="28" s="1"/>
  <c r="I453" i="28" s="1"/>
  <c r="J177" i="28"/>
  <c r="I296" i="28"/>
  <c r="I325" i="28" s="1"/>
  <c r="I448" i="28" s="1"/>
  <c r="H99" i="28"/>
  <c r="L300" i="28"/>
  <c r="L329" i="28" s="1"/>
  <c r="L452" i="28" s="1"/>
  <c r="L176" i="28"/>
  <c r="L209" i="28" s="1"/>
  <c r="L238" i="28" s="1"/>
  <c r="M103" i="28"/>
  <c r="K471" i="28"/>
  <c r="G428" i="28"/>
  <c r="J428" i="28" s="1"/>
  <c r="O428" i="28" s="1"/>
  <c r="R428" i="28" s="1"/>
  <c r="L180" i="28"/>
  <c r="M107" i="28"/>
  <c r="M304" i="28" s="1"/>
  <c r="M333" i="28" s="1"/>
  <c r="M456" i="28" s="1"/>
  <c r="L298" i="28"/>
  <c r="L327" i="28" s="1"/>
  <c r="L450" i="28" s="1"/>
  <c r="L174" i="28"/>
  <c r="L207" i="28" s="1"/>
  <c r="L236" i="28" s="1"/>
  <c r="M101" i="28"/>
  <c r="L294" i="28"/>
  <c r="L323" i="28" s="1"/>
  <c r="L446" i="28" s="1"/>
  <c r="L170" i="28"/>
  <c r="L203" i="28" s="1"/>
  <c r="L232" i="28" s="1"/>
  <c r="M97" i="28"/>
  <c r="L290" i="28"/>
  <c r="L319" i="28" s="1"/>
  <c r="L442" i="28" s="1"/>
  <c r="L166" i="28"/>
  <c r="L199" i="28" s="1"/>
  <c r="L228" i="28" s="1"/>
  <c r="M93" i="28"/>
  <c r="K209" i="28"/>
  <c r="K238" i="28" s="1"/>
  <c r="Q260" i="28"/>
  <c r="K201" i="28"/>
  <c r="K230" i="28" s="1"/>
  <c r="Q252" i="28"/>
  <c r="L375" i="28"/>
  <c r="L404" i="28" s="1"/>
  <c r="L469" i="28" s="1"/>
  <c r="M122" i="28"/>
  <c r="L373" i="28"/>
  <c r="L402" i="28" s="1"/>
  <c r="L467" i="28" s="1"/>
  <c r="M120" i="28"/>
  <c r="L371" i="28"/>
  <c r="L400" i="28" s="1"/>
  <c r="L465" i="28" s="1"/>
  <c r="M118" i="28"/>
  <c r="K453" i="28"/>
  <c r="G352" i="28"/>
  <c r="J352" i="28" s="1"/>
  <c r="O352" i="28" s="1"/>
  <c r="R352" i="28" s="1"/>
  <c r="J368" i="28"/>
  <c r="J397" i="28" s="1"/>
  <c r="J462" i="28" s="1"/>
  <c r="I115" i="28"/>
  <c r="J179" i="28"/>
  <c r="J212" i="28" s="1"/>
  <c r="J241" i="28" s="1"/>
  <c r="I106" i="28"/>
  <c r="I303" i="28" s="1"/>
  <c r="I332" i="28" s="1"/>
  <c r="I455" i="28" s="1"/>
  <c r="J292" i="28"/>
  <c r="J321" i="28" s="1"/>
  <c r="J444" i="28" s="1"/>
  <c r="J168" i="28"/>
  <c r="J201" i="28" s="1"/>
  <c r="J230" i="28" s="1"/>
  <c r="I95" i="28"/>
  <c r="K204" i="28"/>
  <c r="K233" i="28" s="1"/>
  <c r="Q255" i="28"/>
  <c r="J376" i="28"/>
  <c r="J405" i="28" s="1"/>
  <c r="J470" i="28" s="1"/>
  <c r="I123" i="28"/>
  <c r="I176" i="28" s="1"/>
  <c r="I209" i="28" s="1"/>
  <c r="I238" i="28" s="1"/>
  <c r="J374" i="28"/>
  <c r="J403" i="28" s="1"/>
  <c r="J468" i="28" s="1"/>
  <c r="I121" i="28"/>
  <c r="I174" i="28" s="1"/>
  <c r="I207" i="28" s="1"/>
  <c r="I236" i="28" s="1"/>
  <c r="J372" i="28"/>
  <c r="J401" i="28" s="1"/>
  <c r="J466" i="28" s="1"/>
  <c r="I119" i="28"/>
  <c r="J370" i="28"/>
  <c r="J399" i="28" s="1"/>
  <c r="J464" i="28" s="1"/>
  <c r="I117" i="28"/>
  <c r="J369" i="28"/>
  <c r="J398" i="28" s="1"/>
  <c r="J463" i="28" s="1"/>
  <c r="I116" i="28"/>
  <c r="I169" i="28" s="1"/>
  <c r="I202" i="28" s="1"/>
  <c r="I231" i="28" s="1"/>
  <c r="H101" i="28"/>
  <c r="I298" i="28"/>
  <c r="I327" i="28" s="1"/>
  <c r="I450" i="28" s="1"/>
  <c r="K142" i="28"/>
  <c r="H96" i="28"/>
  <c r="I293" i="28"/>
  <c r="I322" i="28" s="1"/>
  <c r="I445" i="28" s="1"/>
  <c r="I300" i="28"/>
  <c r="I329" i="28" s="1"/>
  <c r="I452" i="28" s="1"/>
  <c r="H103" i="28"/>
  <c r="J172" i="28"/>
  <c r="J205" i="28" s="1"/>
  <c r="J234" i="28" s="1"/>
  <c r="L368" i="28"/>
  <c r="L397" i="28" s="1"/>
  <c r="L462" i="28" s="1"/>
  <c r="M115" i="28"/>
  <c r="L301" i="28"/>
  <c r="L330" i="28" s="1"/>
  <c r="L453" i="28" s="1"/>
  <c r="L177" i="28"/>
  <c r="L185" i="28" s="1"/>
  <c r="L140" i="28"/>
  <c r="M104" i="28"/>
  <c r="L297" i="28"/>
  <c r="L326" i="28" s="1"/>
  <c r="L449" i="28" s="1"/>
  <c r="L173" i="28"/>
  <c r="L206" i="28" s="1"/>
  <c r="L235" i="28" s="1"/>
  <c r="M100" i="28"/>
  <c r="L293" i="28"/>
  <c r="L322" i="28" s="1"/>
  <c r="L445" i="28" s="1"/>
  <c r="L169" i="28"/>
  <c r="L202" i="28" s="1"/>
  <c r="L231" i="28" s="1"/>
  <c r="M96" i="28"/>
  <c r="K460" i="28"/>
  <c r="G417" i="28"/>
  <c r="J417" i="28" s="1"/>
  <c r="O417" i="28" s="1"/>
  <c r="R417" i="28" s="1"/>
  <c r="K207" i="28"/>
  <c r="K236" i="28" s="1"/>
  <c r="Q258" i="28"/>
  <c r="K199" i="28"/>
  <c r="K228" i="28" s="1"/>
  <c r="Q250" i="28"/>
  <c r="L139" i="28"/>
  <c r="K451" i="28"/>
  <c r="G350" i="28"/>
  <c r="J350" i="28" s="1"/>
  <c r="O350" i="28" s="1"/>
  <c r="R350" i="28" s="1"/>
  <c r="K449" i="28"/>
  <c r="G348" i="28"/>
  <c r="J348" i="28" s="1"/>
  <c r="O348" i="28" s="1"/>
  <c r="R348" i="28" s="1"/>
  <c r="R418" i="28"/>
  <c r="J367" i="28"/>
  <c r="J396" i="28" s="1"/>
  <c r="J461" i="28" s="1"/>
  <c r="I114" i="28"/>
  <c r="J178" i="28"/>
  <c r="J211" i="28" s="1"/>
  <c r="J240" i="28" s="1"/>
  <c r="I105" i="28"/>
  <c r="I302" i="28" s="1"/>
  <c r="I331" i="28" s="1"/>
  <c r="I454" i="28" s="1"/>
  <c r="J291" i="28"/>
  <c r="J320" i="28" s="1"/>
  <c r="J443" i="28" s="1"/>
  <c r="J167" i="28"/>
  <c r="J200" i="28" s="1"/>
  <c r="J229" i="28" s="1"/>
  <c r="I94" i="28"/>
  <c r="K210" i="28"/>
  <c r="K239" i="28" s="1"/>
  <c r="K188" i="28"/>
  <c r="Q261" i="28"/>
  <c r="K202" i="28"/>
  <c r="K231" i="28" s="1"/>
  <c r="Q253" i="28"/>
  <c r="L376" i="28"/>
  <c r="L405" i="28" s="1"/>
  <c r="L470" i="28" s="1"/>
  <c r="M123" i="28"/>
  <c r="M121" i="28"/>
  <c r="L374" i="28"/>
  <c r="L403" i="28" s="1"/>
  <c r="L468" i="28" s="1"/>
  <c r="L372" i="28"/>
  <c r="L401" i="28" s="1"/>
  <c r="L466" i="28" s="1"/>
  <c r="M119" i="28"/>
  <c r="L370" i="28"/>
  <c r="L399" i="28" s="1"/>
  <c r="L464" i="28" s="1"/>
  <c r="M117" i="28"/>
  <c r="K446" i="28"/>
  <c r="G345" i="28"/>
  <c r="J345" i="28" s="1"/>
  <c r="O345" i="28" s="1"/>
  <c r="R345" i="28" s="1"/>
  <c r="K443" i="28"/>
  <c r="G342" i="28"/>
  <c r="J342" i="28" s="1"/>
  <c r="O342" i="28" s="1"/>
  <c r="R342" i="28" s="1"/>
  <c r="J174" i="28"/>
  <c r="J207" i="28" s="1"/>
  <c r="J236" i="28" s="1"/>
  <c r="H100" i="28"/>
  <c r="I297" i="28"/>
  <c r="I326" i="28" s="1"/>
  <c r="I449" i="28" s="1"/>
  <c r="J169" i="28"/>
  <c r="J202" i="28" s="1"/>
  <c r="J231" i="28" s="1"/>
  <c r="J176" i="28"/>
  <c r="J209" i="28" s="1"/>
  <c r="J238" i="28" s="1"/>
  <c r="K215" i="26"/>
  <c r="K244" i="26" s="1"/>
  <c r="P175" i="26" l="1"/>
  <c r="P174" i="26"/>
  <c r="K204" i="26"/>
  <c r="F300" i="31"/>
  <c r="F329" i="31" s="1"/>
  <c r="F452" i="31" s="1"/>
  <c r="F176" i="31"/>
  <c r="F209" i="31" s="1"/>
  <c r="F238" i="31" s="1"/>
  <c r="P299" i="31"/>
  <c r="P328" i="31" s="1"/>
  <c r="P451" i="31" s="1"/>
  <c r="O369" i="31"/>
  <c r="O398" i="31" s="1"/>
  <c r="O463" i="31" s="1"/>
  <c r="P116" i="31"/>
  <c r="O169" i="31"/>
  <c r="O202" i="31" s="1"/>
  <c r="O231" i="31" s="1"/>
  <c r="Z231" i="31" s="1"/>
  <c r="G298" i="31"/>
  <c r="G327" i="31" s="1"/>
  <c r="G450" i="31" s="1"/>
  <c r="G174" i="31"/>
  <c r="G207" i="31" s="1"/>
  <c r="G236" i="31" s="1"/>
  <c r="F291" i="31"/>
  <c r="F320" i="31" s="1"/>
  <c r="F443" i="31" s="1"/>
  <c r="F167" i="31"/>
  <c r="F200" i="31" s="1"/>
  <c r="F229" i="31" s="1"/>
  <c r="R303" i="31"/>
  <c r="R332" i="31" s="1"/>
  <c r="R455" i="31" s="1"/>
  <c r="G374" i="31"/>
  <c r="G403" i="31" s="1"/>
  <c r="G468" i="31" s="1"/>
  <c r="F121" i="31"/>
  <c r="G173" i="31"/>
  <c r="G206" i="31" s="1"/>
  <c r="G235" i="31" s="1"/>
  <c r="G297" i="31"/>
  <c r="G326" i="31" s="1"/>
  <c r="G449" i="31" s="1"/>
  <c r="F186" i="31"/>
  <c r="G185" i="31"/>
  <c r="G187" i="31" s="1"/>
  <c r="F210" i="31"/>
  <c r="F239" i="31" s="1"/>
  <c r="F188" i="31"/>
  <c r="F159" i="31"/>
  <c r="E371" i="31"/>
  <c r="E400" i="31" s="1"/>
  <c r="E465" i="31" s="1"/>
  <c r="D118" i="31"/>
  <c r="O185" i="31"/>
  <c r="N210" i="31"/>
  <c r="N239" i="31" s="1"/>
  <c r="Y239" i="31" s="1"/>
  <c r="N188" i="31"/>
  <c r="N159" i="31"/>
  <c r="N186" i="31"/>
  <c r="M186" i="31"/>
  <c r="M187" i="31" s="1"/>
  <c r="N185" i="31"/>
  <c r="E370" i="31"/>
  <c r="E399" i="31" s="1"/>
  <c r="E464" i="31" s="1"/>
  <c r="D117" i="31"/>
  <c r="P374" i="31"/>
  <c r="P403" i="31" s="1"/>
  <c r="P468" i="31" s="1"/>
  <c r="Q121" i="31"/>
  <c r="O379" i="31"/>
  <c r="O408" i="31" s="1"/>
  <c r="O473" i="31" s="1"/>
  <c r="P126" i="31"/>
  <c r="O179" i="31"/>
  <c r="G290" i="31"/>
  <c r="G319" i="31" s="1"/>
  <c r="G442" i="31" s="1"/>
  <c r="G166" i="31"/>
  <c r="G199" i="31" s="1"/>
  <c r="G228" i="31" s="1"/>
  <c r="G225" i="31" s="1"/>
  <c r="G89" i="31"/>
  <c r="O302" i="31"/>
  <c r="O331" i="31" s="1"/>
  <c r="O454" i="31" s="1"/>
  <c r="O178" i="31"/>
  <c r="O176" i="31"/>
  <c r="O209" i="31" s="1"/>
  <c r="O238" i="31" s="1"/>
  <c r="Z238" i="31" s="1"/>
  <c r="O300" i="31"/>
  <c r="O329" i="31" s="1"/>
  <c r="O452" i="31" s="1"/>
  <c r="O297" i="31"/>
  <c r="O326" i="31" s="1"/>
  <c r="O449" i="31" s="1"/>
  <c r="O173" i="31"/>
  <c r="O206" i="31" s="1"/>
  <c r="O235" i="31" s="1"/>
  <c r="Z235" i="31" s="1"/>
  <c r="F375" i="31"/>
  <c r="F404" i="31" s="1"/>
  <c r="F469" i="31" s="1"/>
  <c r="E122" i="31"/>
  <c r="H213" i="31"/>
  <c r="H242" i="31" s="1"/>
  <c r="H163" i="31"/>
  <c r="H182" i="31" s="1"/>
  <c r="G380" i="31"/>
  <c r="G409" i="31" s="1"/>
  <c r="G474" i="31" s="1"/>
  <c r="F127" i="31"/>
  <c r="O380" i="31"/>
  <c r="O409" i="31" s="1"/>
  <c r="O474" i="31" s="1"/>
  <c r="P127" i="31"/>
  <c r="O296" i="31"/>
  <c r="O325" i="31" s="1"/>
  <c r="O448" i="31" s="1"/>
  <c r="O172" i="31"/>
  <c r="O205" i="31" s="1"/>
  <c r="O234" i="31" s="1"/>
  <c r="Z234" i="31" s="1"/>
  <c r="G369" i="31"/>
  <c r="G398" i="31" s="1"/>
  <c r="G463" i="31" s="1"/>
  <c r="F116" i="31"/>
  <c r="P370" i="31"/>
  <c r="P399" i="31" s="1"/>
  <c r="P464" i="31" s="1"/>
  <c r="Q117" i="31"/>
  <c r="F175" i="31"/>
  <c r="F208" i="31" s="1"/>
  <c r="F237" i="31" s="1"/>
  <c r="F299" i="31"/>
  <c r="F328" i="31" s="1"/>
  <c r="F451" i="31" s="1"/>
  <c r="D376" i="31"/>
  <c r="D405" i="31" s="1"/>
  <c r="D470" i="31" s="1"/>
  <c r="C123" i="31"/>
  <c r="C376" i="31" s="1"/>
  <c r="C405" i="31" s="1"/>
  <c r="O376" i="31"/>
  <c r="O405" i="31" s="1"/>
  <c r="O470" i="31" s="1"/>
  <c r="P123" i="31"/>
  <c r="P371" i="31"/>
  <c r="P400" i="31" s="1"/>
  <c r="P465" i="31" s="1"/>
  <c r="Q118" i="31"/>
  <c r="F304" i="31"/>
  <c r="F333" i="31" s="1"/>
  <c r="F456" i="31" s="1"/>
  <c r="P294" i="31"/>
  <c r="P323" i="31" s="1"/>
  <c r="P446" i="31" s="1"/>
  <c r="P170" i="31"/>
  <c r="P203" i="31" s="1"/>
  <c r="P232" i="31" s="1"/>
  <c r="O166" i="31"/>
  <c r="O199" i="31" s="1"/>
  <c r="O228" i="31" s="1"/>
  <c r="O290" i="31"/>
  <c r="O319" i="31" s="1"/>
  <c r="O442" i="31" s="1"/>
  <c r="O89" i="31"/>
  <c r="D303" i="31"/>
  <c r="D332" i="31" s="1"/>
  <c r="D455" i="31" s="1"/>
  <c r="C106" i="31"/>
  <c r="P298" i="31"/>
  <c r="P327" i="31" s="1"/>
  <c r="P450" i="31" s="1"/>
  <c r="P174" i="31"/>
  <c r="P207" i="31" s="1"/>
  <c r="P236" i="31" s="1"/>
  <c r="O377" i="31"/>
  <c r="O406" i="31" s="1"/>
  <c r="O471" i="31" s="1"/>
  <c r="O148" i="31"/>
  <c r="O149" i="31"/>
  <c r="P124" i="31"/>
  <c r="F366" i="31"/>
  <c r="F395" i="31" s="1"/>
  <c r="F460" i="31" s="1"/>
  <c r="F109" i="31"/>
  <c r="E113" i="31"/>
  <c r="G180" i="31"/>
  <c r="G163" i="31" s="1"/>
  <c r="G182" i="31" s="1"/>
  <c r="P301" i="31"/>
  <c r="P330" i="31" s="1"/>
  <c r="P453" i="31" s="1"/>
  <c r="P177" i="31"/>
  <c r="O186" i="31" s="1"/>
  <c r="P140" i="31"/>
  <c r="G294" i="31"/>
  <c r="G323" i="31" s="1"/>
  <c r="G446" i="31" s="1"/>
  <c r="G170" i="31"/>
  <c r="G203" i="31" s="1"/>
  <c r="G232" i="31" s="1"/>
  <c r="O150" i="31"/>
  <c r="F373" i="31"/>
  <c r="F402" i="31" s="1"/>
  <c r="F467" i="31" s="1"/>
  <c r="E120" i="31"/>
  <c r="O167" i="31"/>
  <c r="O200" i="31" s="1"/>
  <c r="O229" i="31" s="1"/>
  <c r="Z229" i="31" s="1"/>
  <c r="O291" i="31"/>
  <c r="O320" i="31" s="1"/>
  <c r="O443" i="31" s="1"/>
  <c r="O292" i="31"/>
  <c r="O321" i="31" s="1"/>
  <c r="O444" i="31" s="1"/>
  <c r="O168" i="31"/>
  <c r="O201" i="31" s="1"/>
  <c r="O230" i="31" s="1"/>
  <c r="Z230" i="31" s="1"/>
  <c r="O171" i="31"/>
  <c r="O204" i="31" s="1"/>
  <c r="O233" i="31" s="1"/>
  <c r="Z233" i="31" s="1"/>
  <c r="O295" i="31"/>
  <c r="O324" i="31" s="1"/>
  <c r="O447" i="31" s="1"/>
  <c r="N149" i="31"/>
  <c r="E367" i="31"/>
  <c r="E396" i="31" s="1"/>
  <c r="E461" i="31" s="1"/>
  <c r="D114" i="31"/>
  <c r="O304" i="31"/>
  <c r="O333" i="31" s="1"/>
  <c r="O456" i="31" s="1"/>
  <c r="O180" i="31"/>
  <c r="O163" i="31" s="1"/>
  <c r="O182" i="31" s="1"/>
  <c r="F378" i="31"/>
  <c r="F407" i="31" s="1"/>
  <c r="F472" i="31" s="1"/>
  <c r="E125" i="31"/>
  <c r="O367" i="31"/>
  <c r="O396" i="31" s="1"/>
  <c r="O461" i="31" s="1"/>
  <c r="P114" i="31"/>
  <c r="O188" i="31"/>
  <c r="O159" i="31"/>
  <c r="O210" i="31"/>
  <c r="O239" i="31" s="1"/>
  <c r="N225" i="31"/>
  <c r="Y228" i="31"/>
  <c r="G379" i="31"/>
  <c r="G408" i="31" s="1"/>
  <c r="G473" i="31" s="1"/>
  <c r="F126" i="31"/>
  <c r="G179" i="31"/>
  <c r="G302" i="31"/>
  <c r="G331" i="31" s="1"/>
  <c r="G454" i="31" s="1"/>
  <c r="G178" i="31"/>
  <c r="F377" i="31"/>
  <c r="F406" i="31" s="1"/>
  <c r="F471" i="31" s="1"/>
  <c r="G147" i="31"/>
  <c r="G150" i="31" s="1"/>
  <c r="E124" i="31"/>
  <c r="F148" i="31"/>
  <c r="F149" i="31"/>
  <c r="D296" i="31"/>
  <c r="D325" i="31" s="1"/>
  <c r="D448" i="31" s="1"/>
  <c r="C99" i="31"/>
  <c r="O372" i="31"/>
  <c r="O401" i="31" s="1"/>
  <c r="O466" i="31" s="1"/>
  <c r="P119" i="31"/>
  <c r="N213" i="31"/>
  <c r="N242" i="31" s="1"/>
  <c r="N163" i="31"/>
  <c r="N182" i="31" s="1"/>
  <c r="P366" i="31"/>
  <c r="P395" i="31" s="1"/>
  <c r="P460" i="31" s="1"/>
  <c r="P109" i="31"/>
  <c r="Q113" i="31"/>
  <c r="R378" i="31"/>
  <c r="R407" i="31" s="1"/>
  <c r="R472" i="31" s="1"/>
  <c r="S125" i="31"/>
  <c r="T125" i="31" s="1"/>
  <c r="U125" i="31" s="1"/>
  <c r="V125" i="31" s="1"/>
  <c r="Q293" i="31"/>
  <c r="Q322" i="31" s="1"/>
  <c r="Q445" i="31" s="1"/>
  <c r="O375" i="31"/>
  <c r="O404" i="31" s="1"/>
  <c r="O469" i="31" s="1"/>
  <c r="P122" i="31"/>
  <c r="F372" i="31"/>
  <c r="F401" i="31" s="1"/>
  <c r="F466" i="31" s="1"/>
  <c r="E119" i="31"/>
  <c r="F172" i="31"/>
  <c r="F205" i="31" s="1"/>
  <c r="F234" i="31" s="1"/>
  <c r="O368" i="31"/>
  <c r="O397" i="31" s="1"/>
  <c r="O462" i="31" s="1"/>
  <c r="P115" i="31"/>
  <c r="G368" i="31"/>
  <c r="G397" i="31" s="1"/>
  <c r="G462" i="31" s="1"/>
  <c r="F115" i="31"/>
  <c r="G168" i="31"/>
  <c r="G201" i="31" s="1"/>
  <c r="G230" i="31" s="1"/>
  <c r="O142" i="31"/>
  <c r="E295" i="31"/>
  <c r="E324" i="31" s="1"/>
  <c r="E447" i="31" s="1"/>
  <c r="E171" i="31"/>
  <c r="E204" i="31" s="1"/>
  <c r="E233" i="31" s="1"/>
  <c r="G169" i="31"/>
  <c r="G202" i="31" s="1"/>
  <c r="G231" i="31" s="1"/>
  <c r="G293" i="31"/>
  <c r="G322" i="31" s="1"/>
  <c r="G445" i="31" s="1"/>
  <c r="E292" i="31"/>
  <c r="E321" i="31" s="1"/>
  <c r="E444" i="31" s="1"/>
  <c r="R373" i="31"/>
  <c r="R402" i="31" s="1"/>
  <c r="R467" i="31" s="1"/>
  <c r="S120" i="31"/>
  <c r="F139" i="31"/>
  <c r="F142" i="31" s="1"/>
  <c r="E301" i="31"/>
  <c r="E330" i="31" s="1"/>
  <c r="E453" i="31" s="1"/>
  <c r="E141" i="31"/>
  <c r="E140" i="31"/>
  <c r="E177" i="31"/>
  <c r="M178" i="28"/>
  <c r="M211" i="28" s="1"/>
  <c r="M240" i="28" s="1"/>
  <c r="K493" i="26"/>
  <c r="G449" i="26"/>
  <c r="J449" i="26" s="1"/>
  <c r="O449" i="26" s="1"/>
  <c r="R449" i="26" s="1"/>
  <c r="K473" i="26"/>
  <c r="G372" i="26"/>
  <c r="J372" i="26" s="1"/>
  <c r="O372" i="26" s="1"/>
  <c r="R372" i="26" s="1"/>
  <c r="G373" i="26"/>
  <c r="J373" i="26" s="1"/>
  <c r="O373" i="26" s="1"/>
  <c r="R373" i="26" s="1"/>
  <c r="K474" i="26"/>
  <c r="K472" i="26"/>
  <c r="G371" i="26"/>
  <c r="J371" i="26" s="1"/>
  <c r="O371" i="26" s="1"/>
  <c r="R371" i="26" s="1"/>
  <c r="G447" i="26"/>
  <c r="J447" i="26" s="1"/>
  <c r="O447" i="26" s="1"/>
  <c r="R447" i="26" s="1"/>
  <c r="K491" i="26"/>
  <c r="G448" i="26"/>
  <c r="J448" i="26" s="1"/>
  <c r="O448" i="26" s="1"/>
  <c r="R448" i="26" s="1"/>
  <c r="K492" i="26"/>
  <c r="N126" i="28"/>
  <c r="M379" i="28"/>
  <c r="M408" i="28" s="1"/>
  <c r="M473" i="28" s="1"/>
  <c r="N105" i="28"/>
  <c r="N302" i="28" s="1"/>
  <c r="N331" i="28" s="1"/>
  <c r="N454" i="28" s="1"/>
  <c r="H125" i="28"/>
  <c r="I378" i="28"/>
  <c r="I407" i="28" s="1"/>
  <c r="I472" i="28" s="1"/>
  <c r="H127" i="28"/>
  <c r="I380" i="28"/>
  <c r="I409" i="28" s="1"/>
  <c r="I474" i="28" s="1"/>
  <c r="H126" i="28"/>
  <c r="I379" i="28"/>
  <c r="I408" i="28" s="1"/>
  <c r="I473" i="28" s="1"/>
  <c r="M179" i="28"/>
  <c r="M212" i="28" s="1"/>
  <c r="M241" i="28" s="1"/>
  <c r="N125" i="28"/>
  <c r="M378" i="28"/>
  <c r="M407" i="28" s="1"/>
  <c r="M472" i="28" s="1"/>
  <c r="N127" i="28"/>
  <c r="M380" i="28"/>
  <c r="M409" i="28" s="1"/>
  <c r="M474" i="28" s="1"/>
  <c r="N106" i="28"/>
  <c r="N303" i="28" s="1"/>
  <c r="N332" i="28" s="1"/>
  <c r="N455" i="28" s="1"/>
  <c r="H263" i="28"/>
  <c r="J263" i="28"/>
  <c r="O263" i="28" s="1"/>
  <c r="R263" i="28" s="1"/>
  <c r="H264" i="28"/>
  <c r="J264" i="28"/>
  <c r="O264" i="28" s="1"/>
  <c r="R264" i="28" s="1"/>
  <c r="H262" i="28"/>
  <c r="J262" i="28"/>
  <c r="O262" i="28" s="1"/>
  <c r="R262" i="28" s="1"/>
  <c r="J163" i="28"/>
  <c r="J182" i="28" s="1"/>
  <c r="J213" i="28"/>
  <c r="J242" i="28" s="1"/>
  <c r="L163" i="28"/>
  <c r="L182" i="28" s="1"/>
  <c r="L213" i="28"/>
  <c r="L242" i="28" s="1"/>
  <c r="K186" i="28"/>
  <c r="M370" i="28"/>
  <c r="M399" i="28" s="1"/>
  <c r="M464" i="28" s="1"/>
  <c r="N117" i="28"/>
  <c r="I367" i="28"/>
  <c r="I396" i="28" s="1"/>
  <c r="I461" i="28" s="1"/>
  <c r="H114" i="28"/>
  <c r="M301" i="28"/>
  <c r="M330" i="28" s="1"/>
  <c r="M453" i="28" s="1"/>
  <c r="M177" i="28"/>
  <c r="L186" i="28" s="1"/>
  <c r="L187" i="28" s="1"/>
  <c r="M140" i="28"/>
  <c r="N104" i="28"/>
  <c r="L210" i="28"/>
  <c r="L239" i="28" s="1"/>
  <c r="L188" i="28"/>
  <c r="G255" i="28"/>
  <c r="I179" i="28"/>
  <c r="I212" i="28" s="1"/>
  <c r="I241" i="28" s="1"/>
  <c r="H106" i="28"/>
  <c r="H303" i="28" s="1"/>
  <c r="H332" i="28" s="1"/>
  <c r="H455" i="28" s="1"/>
  <c r="M373" i="28"/>
  <c r="M402" i="28" s="1"/>
  <c r="M467" i="28" s="1"/>
  <c r="N120" i="28"/>
  <c r="G260" i="28"/>
  <c r="M170" i="28"/>
  <c r="M203" i="28" s="1"/>
  <c r="M232" i="28" s="1"/>
  <c r="M294" i="28"/>
  <c r="M323" i="28" s="1"/>
  <c r="M446" i="28" s="1"/>
  <c r="N97" i="28"/>
  <c r="W236" i="28"/>
  <c r="K185" i="28"/>
  <c r="J210" i="28"/>
  <c r="J239" i="28" s="1"/>
  <c r="J188" i="28"/>
  <c r="J186" i="28"/>
  <c r="G257" i="28"/>
  <c r="H107" i="28"/>
  <c r="H304" i="28" s="1"/>
  <c r="H333" i="28" s="1"/>
  <c r="H456" i="28" s="1"/>
  <c r="I180" i="28"/>
  <c r="I371" i="28"/>
  <c r="I400" i="28" s="1"/>
  <c r="I465" i="28" s="1"/>
  <c r="H118" i="28"/>
  <c r="I375" i="28"/>
  <c r="I404" i="28" s="1"/>
  <c r="I469" i="28" s="1"/>
  <c r="H122" i="28"/>
  <c r="H175" i="28" s="1"/>
  <c r="H208" i="28" s="1"/>
  <c r="H237" i="28" s="1"/>
  <c r="G254" i="28"/>
  <c r="M295" i="28"/>
  <c r="M324" i="28" s="1"/>
  <c r="M447" i="28" s="1"/>
  <c r="M171" i="28"/>
  <c r="M204" i="28" s="1"/>
  <c r="M233" i="28" s="1"/>
  <c r="N98" i="28"/>
  <c r="W237" i="28"/>
  <c r="H93" i="28"/>
  <c r="I290" i="28"/>
  <c r="I319" i="28" s="1"/>
  <c r="I442" i="28" s="1"/>
  <c r="I166" i="28"/>
  <c r="I199" i="28" s="1"/>
  <c r="I228" i="28" s="1"/>
  <c r="M168" i="28"/>
  <c r="M201" i="28" s="1"/>
  <c r="M230" i="28" s="1"/>
  <c r="N95" i="28"/>
  <c r="M292" i="28"/>
  <c r="M321" i="28" s="1"/>
  <c r="M444" i="28" s="1"/>
  <c r="W234" i="28"/>
  <c r="M374" i="28"/>
  <c r="M403" i="28" s="1"/>
  <c r="M468" i="28" s="1"/>
  <c r="N121" i="28"/>
  <c r="G253" i="28"/>
  <c r="G250" i="28"/>
  <c r="M297" i="28"/>
  <c r="M326" i="28" s="1"/>
  <c r="M449" i="28" s="1"/>
  <c r="M173" i="28"/>
  <c r="M206" i="28" s="1"/>
  <c r="M235" i="28" s="1"/>
  <c r="N100" i="28"/>
  <c r="M139" i="28"/>
  <c r="H293" i="28"/>
  <c r="H322" i="28" s="1"/>
  <c r="H445" i="28" s="1"/>
  <c r="G96" i="28"/>
  <c r="I369" i="28"/>
  <c r="I398" i="28" s="1"/>
  <c r="I463" i="28" s="1"/>
  <c r="H116" i="28"/>
  <c r="H169" i="28" s="1"/>
  <c r="H202" i="28" s="1"/>
  <c r="H231" i="28" s="1"/>
  <c r="I372" i="28"/>
  <c r="I401" i="28" s="1"/>
  <c r="I466" i="28" s="1"/>
  <c r="H119" i="28"/>
  <c r="H172" i="28" s="1"/>
  <c r="H205" i="28" s="1"/>
  <c r="H234" i="28" s="1"/>
  <c r="I376" i="28"/>
  <c r="I405" i="28" s="1"/>
  <c r="I470" i="28" s="1"/>
  <c r="H123" i="28"/>
  <c r="H176" i="28" s="1"/>
  <c r="H209" i="28" s="1"/>
  <c r="H238" i="28" s="1"/>
  <c r="I292" i="28"/>
  <c r="I321" i="28" s="1"/>
  <c r="I444" i="28" s="1"/>
  <c r="H95" i="28"/>
  <c r="I168" i="28"/>
  <c r="I201" i="28" s="1"/>
  <c r="I230" i="28" s="1"/>
  <c r="M166" i="28"/>
  <c r="M199" i="28" s="1"/>
  <c r="M228" i="28" s="1"/>
  <c r="M290" i="28"/>
  <c r="M319" i="28" s="1"/>
  <c r="M442" i="28" s="1"/>
  <c r="N93" i="28"/>
  <c r="W232" i="28"/>
  <c r="I172" i="28"/>
  <c r="I205" i="28" s="1"/>
  <c r="I234" i="28" s="1"/>
  <c r="I210" i="28"/>
  <c r="I239" i="28" s="1"/>
  <c r="I188" i="28"/>
  <c r="I186" i="28"/>
  <c r="J185" i="28"/>
  <c r="J187" i="28" s="1"/>
  <c r="H299" i="28"/>
  <c r="H328" i="28" s="1"/>
  <c r="H451" i="28" s="1"/>
  <c r="G102" i="28"/>
  <c r="H97" i="28"/>
  <c r="I294" i="28"/>
  <c r="I323" i="28" s="1"/>
  <c r="I446" i="28" s="1"/>
  <c r="I170" i="28"/>
  <c r="I203" i="28" s="1"/>
  <c r="I232" i="28" s="1"/>
  <c r="M291" i="28"/>
  <c r="M320" i="28" s="1"/>
  <c r="M443" i="28" s="1"/>
  <c r="M167" i="28"/>
  <c r="M200" i="28" s="1"/>
  <c r="M229" i="28" s="1"/>
  <c r="N94" i="28"/>
  <c r="W233" i="28"/>
  <c r="G251" i="28"/>
  <c r="J225" i="28"/>
  <c r="I377" i="28"/>
  <c r="I406" i="28" s="1"/>
  <c r="I471" i="28" s="1"/>
  <c r="H124" i="28"/>
  <c r="J147" i="28"/>
  <c r="J150" i="28" s="1"/>
  <c r="I148" i="28"/>
  <c r="I149" i="28"/>
  <c r="W230" i="28"/>
  <c r="H297" i="28"/>
  <c r="H326" i="28" s="1"/>
  <c r="H449" i="28" s="1"/>
  <c r="G100" i="28"/>
  <c r="M372" i="28"/>
  <c r="M401" i="28" s="1"/>
  <c r="M466" i="28" s="1"/>
  <c r="N119" i="28"/>
  <c r="M376" i="28"/>
  <c r="M405" i="28" s="1"/>
  <c r="M470" i="28" s="1"/>
  <c r="N123" i="28"/>
  <c r="G261" i="28"/>
  <c r="H105" i="28"/>
  <c r="H302" i="28" s="1"/>
  <c r="H331" i="28" s="1"/>
  <c r="H454" i="28" s="1"/>
  <c r="I178" i="28"/>
  <c r="I211" i="28" s="1"/>
  <c r="I240" i="28" s="1"/>
  <c r="M293" i="28"/>
  <c r="M322" i="28" s="1"/>
  <c r="M445" i="28" s="1"/>
  <c r="M169" i="28"/>
  <c r="M202" i="28" s="1"/>
  <c r="M231" i="28" s="1"/>
  <c r="N96" i="28"/>
  <c r="W235" i="28"/>
  <c r="M368" i="28"/>
  <c r="M397" i="28" s="1"/>
  <c r="M462" i="28" s="1"/>
  <c r="N115" i="28"/>
  <c r="H300" i="28"/>
  <c r="H329" i="28" s="1"/>
  <c r="H452" i="28" s="1"/>
  <c r="G103" i="28"/>
  <c r="H298" i="28"/>
  <c r="H327" i="28" s="1"/>
  <c r="H450" i="28" s="1"/>
  <c r="G101" i="28"/>
  <c r="I368" i="28"/>
  <c r="I397" i="28" s="1"/>
  <c r="I462" i="28" s="1"/>
  <c r="H115" i="28"/>
  <c r="M371" i="28"/>
  <c r="M400" i="28" s="1"/>
  <c r="M465" i="28" s="1"/>
  <c r="N118" i="28"/>
  <c r="M375" i="28"/>
  <c r="M404" i="28" s="1"/>
  <c r="M469" i="28" s="1"/>
  <c r="N122" i="28"/>
  <c r="G252" i="28"/>
  <c r="W228" i="28"/>
  <c r="L225" i="28"/>
  <c r="M180" i="28"/>
  <c r="N107" i="28"/>
  <c r="N304" i="28" s="1"/>
  <c r="N333" i="28" s="1"/>
  <c r="N456" i="28" s="1"/>
  <c r="M176" i="28"/>
  <c r="M209" i="28" s="1"/>
  <c r="M238" i="28" s="1"/>
  <c r="N103" i="28"/>
  <c r="M300" i="28"/>
  <c r="M329" i="28" s="1"/>
  <c r="M452" i="28" s="1"/>
  <c r="H296" i="28"/>
  <c r="H325" i="28" s="1"/>
  <c r="H448" i="28" s="1"/>
  <c r="G99" i="28"/>
  <c r="M369" i="28"/>
  <c r="M398" i="28" s="1"/>
  <c r="M463" i="28" s="1"/>
  <c r="N116" i="28"/>
  <c r="I373" i="28"/>
  <c r="I402" i="28" s="1"/>
  <c r="I467" i="28" s="1"/>
  <c r="H120" i="28"/>
  <c r="H173" i="28" s="1"/>
  <c r="H206" i="28" s="1"/>
  <c r="H235" i="28" s="1"/>
  <c r="M377" i="28"/>
  <c r="M406" i="28" s="1"/>
  <c r="M471" i="28" s="1"/>
  <c r="N124" i="28"/>
  <c r="M149" i="28" s="1"/>
  <c r="M148" i="28"/>
  <c r="W229" i="28"/>
  <c r="M366" i="28"/>
  <c r="M395" i="28" s="1"/>
  <c r="M460" i="28" s="1"/>
  <c r="N113" i="28"/>
  <c r="I366" i="28"/>
  <c r="I395" i="28" s="1"/>
  <c r="I460" i="28" s="1"/>
  <c r="H113" i="28"/>
  <c r="M367" i="28"/>
  <c r="M396" i="28" s="1"/>
  <c r="M461" i="28" s="1"/>
  <c r="N114" i="28"/>
  <c r="I173" i="28"/>
  <c r="I206" i="28" s="1"/>
  <c r="I235" i="28" s="1"/>
  <c r="I167" i="28"/>
  <c r="I200" i="28" s="1"/>
  <c r="I229" i="28" s="1"/>
  <c r="H94" i="28"/>
  <c r="I291" i="28"/>
  <c r="I320" i="28" s="1"/>
  <c r="I443" i="28" s="1"/>
  <c r="G258" i="28"/>
  <c r="W231" i="28"/>
  <c r="L141" i="28"/>
  <c r="L142" i="28" s="1"/>
  <c r="I370" i="28"/>
  <c r="I399" i="28" s="1"/>
  <c r="I464" i="28" s="1"/>
  <c r="H117" i="28"/>
  <c r="I374" i="28"/>
  <c r="I403" i="28" s="1"/>
  <c r="I468" i="28" s="1"/>
  <c r="H121" i="28"/>
  <c r="M174" i="28"/>
  <c r="M207" i="28" s="1"/>
  <c r="M236" i="28" s="1"/>
  <c r="M298" i="28"/>
  <c r="M327" i="28" s="1"/>
  <c r="M450" i="28" s="1"/>
  <c r="N101" i="28"/>
  <c r="W238" i="28"/>
  <c r="H141" i="28"/>
  <c r="H140" i="28"/>
  <c r="G104" i="28"/>
  <c r="G301" i="28" s="1"/>
  <c r="G330" i="28" s="1"/>
  <c r="G453" i="28" s="1"/>
  <c r="I139" i="28"/>
  <c r="I142" i="28" s="1"/>
  <c r="M147" i="28"/>
  <c r="M299" i="28"/>
  <c r="M328" i="28" s="1"/>
  <c r="M451" i="28" s="1"/>
  <c r="M175" i="28"/>
  <c r="M208" i="28" s="1"/>
  <c r="M237" i="28" s="1"/>
  <c r="N102" i="28"/>
  <c r="G259" i="28"/>
  <c r="I171" i="28"/>
  <c r="I204" i="28" s="1"/>
  <c r="I233" i="28" s="1"/>
  <c r="H98" i="28"/>
  <c r="I295" i="28"/>
  <c r="I324" i="28" s="1"/>
  <c r="I447" i="28" s="1"/>
  <c r="G256" i="28"/>
  <c r="M172" i="28"/>
  <c r="M205" i="28" s="1"/>
  <c r="M234" i="28" s="1"/>
  <c r="N99" i="28"/>
  <c r="M296" i="28"/>
  <c r="M325" i="28" s="1"/>
  <c r="M448" i="28" s="1"/>
  <c r="Q268" i="26"/>
  <c r="J130" i="26"/>
  <c r="Q370" i="26"/>
  <c r="K392" i="26"/>
  <c r="K421" i="26" s="1"/>
  <c r="J132" i="26"/>
  <c r="K317" i="26"/>
  <c r="K346" i="26" s="1"/>
  <c r="Q446" i="26"/>
  <c r="J118" i="26"/>
  <c r="J108" i="26"/>
  <c r="J320" i="26" s="1"/>
  <c r="J349" i="26" s="1"/>
  <c r="J472" i="26" s="1"/>
  <c r="K149" i="26"/>
  <c r="Q365" i="26"/>
  <c r="K314" i="26"/>
  <c r="K343" i="26" s="1"/>
  <c r="J102" i="26"/>
  <c r="L102" i="26"/>
  <c r="F223" i="25"/>
  <c r="Q425" i="25"/>
  <c r="Q426" i="25"/>
  <c r="Q408" i="25"/>
  <c r="Q409" i="25"/>
  <c r="Q391" i="25"/>
  <c r="Q392" i="25"/>
  <c r="C438" i="25"/>
  <c r="C437" i="25"/>
  <c r="C436" i="25"/>
  <c r="C435" i="25"/>
  <c r="C434" i="25"/>
  <c r="C433" i="25"/>
  <c r="C432" i="25"/>
  <c r="C431" i="25"/>
  <c r="C430" i="25"/>
  <c r="C429" i="25"/>
  <c r="C428" i="25"/>
  <c r="C427" i="25"/>
  <c r="P426" i="25"/>
  <c r="O426" i="25"/>
  <c r="N426" i="25"/>
  <c r="M426" i="25"/>
  <c r="L426" i="25"/>
  <c r="K426" i="25"/>
  <c r="J426" i="25"/>
  <c r="I426" i="25"/>
  <c r="H426" i="25"/>
  <c r="G426" i="25"/>
  <c r="F426" i="25"/>
  <c r="E426" i="25"/>
  <c r="D426" i="25"/>
  <c r="C426" i="25"/>
  <c r="P425" i="25"/>
  <c r="O425" i="25"/>
  <c r="N425" i="25"/>
  <c r="M425" i="25"/>
  <c r="L425" i="25"/>
  <c r="K425" i="25"/>
  <c r="J425" i="25"/>
  <c r="I425" i="25"/>
  <c r="H425" i="25"/>
  <c r="G425" i="25"/>
  <c r="F425" i="25"/>
  <c r="E425" i="25"/>
  <c r="D425" i="25"/>
  <c r="B425" i="25"/>
  <c r="C421" i="25"/>
  <c r="C420" i="25"/>
  <c r="C419" i="25"/>
  <c r="C418" i="25"/>
  <c r="C417" i="25"/>
  <c r="C416" i="25"/>
  <c r="C415" i="25"/>
  <c r="C414" i="25"/>
  <c r="C413" i="25"/>
  <c r="C412" i="25"/>
  <c r="C411" i="25"/>
  <c r="C410" i="25"/>
  <c r="P409" i="25"/>
  <c r="O409" i="25"/>
  <c r="N409" i="25"/>
  <c r="M409" i="25"/>
  <c r="L409" i="25"/>
  <c r="K409" i="25"/>
  <c r="J409" i="25"/>
  <c r="I409" i="25"/>
  <c r="H409" i="25"/>
  <c r="G409" i="25"/>
  <c r="F409" i="25"/>
  <c r="E409" i="25"/>
  <c r="D409" i="25"/>
  <c r="C409" i="25"/>
  <c r="P408" i="25"/>
  <c r="O408" i="25"/>
  <c r="N408" i="25"/>
  <c r="M408" i="25"/>
  <c r="L408" i="25"/>
  <c r="K408" i="25"/>
  <c r="J408" i="25"/>
  <c r="I408" i="25"/>
  <c r="H408" i="25"/>
  <c r="G408" i="25"/>
  <c r="F408" i="25"/>
  <c r="E408" i="25"/>
  <c r="D408" i="25"/>
  <c r="B408" i="25"/>
  <c r="C404" i="25"/>
  <c r="C403" i="25"/>
  <c r="C402" i="25"/>
  <c r="C401" i="25"/>
  <c r="C400" i="25"/>
  <c r="C399" i="25"/>
  <c r="C398" i="25"/>
  <c r="C397" i="25"/>
  <c r="C396" i="25"/>
  <c r="C395" i="25"/>
  <c r="C394" i="25"/>
  <c r="C393" i="25"/>
  <c r="P392" i="25"/>
  <c r="O392" i="25"/>
  <c r="N392" i="25"/>
  <c r="M392" i="25"/>
  <c r="L392" i="25"/>
  <c r="K392" i="25"/>
  <c r="J392" i="25"/>
  <c r="I392" i="25"/>
  <c r="H392" i="25"/>
  <c r="G392" i="25"/>
  <c r="F392" i="25"/>
  <c r="E392" i="25"/>
  <c r="D392" i="25"/>
  <c r="C392" i="25"/>
  <c r="B392" i="25"/>
  <c r="P391" i="25"/>
  <c r="O391" i="25"/>
  <c r="N391" i="25"/>
  <c r="M391" i="25"/>
  <c r="L391" i="25"/>
  <c r="K391" i="25"/>
  <c r="J391" i="25"/>
  <c r="I391" i="25"/>
  <c r="H391" i="25"/>
  <c r="G391" i="25"/>
  <c r="F391" i="25"/>
  <c r="E391" i="25"/>
  <c r="D391" i="25"/>
  <c r="B391" i="25"/>
  <c r="I372" i="25"/>
  <c r="I307" i="25"/>
  <c r="I227" i="25"/>
  <c r="L149" i="25"/>
  <c r="M149" i="25" s="1"/>
  <c r="N149" i="25" s="1"/>
  <c r="O149" i="25" s="1"/>
  <c r="P149" i="25" s="1"/>
  <c r="Q149" i="25" s="1"/>
  <c r="R149" i="25" s="1"/>
  <c r="S149" i="25" s="1"/>
  <c r="T149" i="25" s="1"/>
  <c r="U149" i="25" s="1"/>
  <c r="J149" i="25"/>
  <c r="I149" i="25" s="1"/>
  <c r="H149" i="25" s="1"/>
  <c r="G149" i="25" s="1"/>
  <c r="F149" i="25" s="1"/>
  <c r="E149" i="25" s="1"/>
  <c r="D149" i="25" s="1"/>
  <c r="L145" i="25"/>
  <c r="M145" i="25" s="1"/>
  <c r="N145" i="25" s="1"/>
  <c r="O145" i="25" s="1"/>
  <c r="P145" i="25" s="1"/>
  <c r="Q145" i="25" s="1"/>
  <c r="R145" i="25" s="1"/>
  <c r="S145" i="25" s="1"/>
  <c r="T145" i="25" s="1"/>
  <c r="U145" i="25" s="1"/>
  <c r="J145" i="25"/>
  <c r="I145" i="25" s="1"/>
  <c r="H145" i="25" s="1"/>
  <c r="G145" i="25" s="1"/>
  <c r="F145" i="25" s="1"/>
  <c r="E145" i="25" s="1"/>
  <c r="D145" i="25" s="1"/>
  <c r="C145" i="25" s="1"/>
  <c r="BS56" i="25"/>
  <c r="BS55" i="25"/>
  <c r="BS54" i="25"/>
  <c r="BS53" i="25"/>
  <c r="BS52" i="25"/>
  <c r="H52" i="25"/>
  <c r="BS51" i="25"/>
  <c r="H51" i="25"/>
  <c r="BS50" i="25"/>
  <c r="H50" i="25"/>
  <c r="BS49" i="25"/>
  <c r="H49" i="25"/>
  <c r="BS48" i="25"/>
  <c r="H48" i="25"/>
  <c r="BS47" i="25"/>
  <c r="H47" i="25"/>
  <c r="BS46" i="25"/>
  <c r="H46" i="25"/>
  <c r="BS45" i="25"/>
  <c r="H45" i="25"/>
  <c r="BS44" i="25"/>
  <c r="H44" i="25"/>
  <c r="BS43" i="25"/>
  <c r="H43" i="25"/>
  <c r="BS42" i="25"/>
  <c r="H42" i="25"/>
  <c r="H41" i="25"/>
  <c r="H40" i="25"/>
  <c r="H39" i="25"/>
  <c r="H38" i="25"/>
  <c r="BW36" i="25"/>
  <c r="BV36" i="25"/>
  <c r="BS36" i="25"/>
  <c r="BW35" i="25"/>
  <c r="BV35" i="25"/>
  <c r="BS35" i="25"/>
  <c r="P35" i="25"/>
  <c r="O35" i="25"/>
  <c r="M35" i="25"/>
  <c r="L35" i="25"/>
  <c r="J35" i="25"/>
  <c r="I35" i="25"/>
  <c r="BW34" i="25"/>
  <c r="BV34" i="25"/>
  <c r="BS34" i="25"/>
  <c r="P34" i="25"/>
  <c r="O34" i="25"/>
  <c r="M34" i="25"/>
  <c r="L34" i="25"/>
  <c r="J34" i="25"/>
  <c r="I34" i="25"/>
  <c r="BW33" i="25"/>
  <c r="BV33" i="25"/>
  <c r="BY33" i="25" s="1"/>
  <c r="BS33" i="25"/>
  <c r="P33" i="25"/>
  <c r="O33" i="25"/>
  <c r="M33" i="25"/>
  <c r="L33" i="25"/>
  <c r="J33" i="25"/>
  <c r="I33" i="25"/>
  <c r="BW32" i="25"/>
  <c r="BV32" i="25"/>
  <c r="BS32" i="25"/>
  <c r="BW31" i="25"/>
  <c r="BV31" i="25"/>
  <c r="BS31" i="25"/>
  <c r="BW30" i="25"/>
  <c r="BV30" i="25"/>
  <c r="BS30" i="25"/>
  <c r="BW29" i="25"/>
  <c r="BV29" i="25"/>
  <c r="BS29" i="25"/>
  <c r="BW28" i="25"/>
  <c r="BV28" i="25"/>
  <c r="BS28" i="25"/>
  <c r="BW27" i="25"/>
  <c r="BV27" i="25"/>
  <c r="BS27" i="25"/>
  <c r="P27" i="25"/>
  <c r="BW26" i="25"/>
  <c r="BV26" i="25"/>
  <c r="BS26" i="25"/>
  <c r="P26" i="25"/>
  <c r="BW25" i="25"/>
  <c r="BV25" i="25"/>
  <c r="BY25" i="25" s="1"/>
  <c r="BS25" i="25"/>
  <c r="P25" i="25"/>
  <c r="BW24" i="25"/>
  <c r="BV24" i="25"/>
  <c r="BY24" i="25" s="1"/>
  <c r="BS24" i="25"/>
  <c r="P24" i="25"/>
  <c r="BW23" i="25"/>
  <c r="BV23" i="25"/>
  <c r="BS23" i="25"/>
  <c r="P23" i="25"/>
  <c r="BW22" i="25"/>
  <c r="BV22" i="25"/>
  <c r="BS22" i="25"/>
  <c r="P22" i="25"/>
  <c r="P21" i="25"/>
  <c r="P20" i="25"/>
  <c r="P19" i="25"/>
  <c r="P18" i="25"/>
  <c r="P17" i="25"/>
  <c r="P16" i="25"/>
  <c r="Q175" i="26" l="1"/>
  <c r="Q174" i="26"/>
  <c r="BY22" i="25"/>
  <c r="BY26" i="25"/>
  <c r="BY34" i="25"/>
  <c r="BY27" i="25"/>
  <c r="BY35" i="25"/>
  <c r="N187" i="31"/>
  <c r="Z239" i="31"/>
  <c r="P372" i="31"/>
  <c r="P401" i="31" s="1"/>
  <c r="P466" i="31" s="1"/>
  <c r="Q119" i="31"/>
  <c r="D292" i="31"/>
  <c r="D321" i="31" s="1"/>
  <c r="D444" i="31" s="1"/>
  <c r="C95" i="31"/>
  <c r="E372" i="31"/>
  <c r="E401" i="31" s="1"/>
  <c r="E466" i="31" s="1"/>
  <c r="D119" i="31"/>
  <c r="E172" i="31"/>
  <c r="E205" i="31" s="1"/>
  <c r="E234" i="31" s="1"/>
  <c r="P171" i="31"/>
  <c r="P204" i="31" s="1"/>
  <c r="P233" i="31" s="1"/>
  <c r="P295" i="31"/>
  <c r="P324" i="31" s="1"/>
  <c r="P447" i="31" s="1"/>
  <c r="Q301" i="31"/>
  <c r="Q330" i="31" s="1"/>
  <c r="Q453" i="31" s="1"/>
  <c r="Q140" i="31"/>
  <c r="P376" i="31"/>
  <c r="P405" i="31" s="1"/>
  <c r="P470" i="31" s="1"/>
  <c r="Q123" i="31"/>
  <c r="F380" i="31"/>
  <c r="F409" i="31" s="1"/>
  <c r="F474" i="31" s="1"/>
  <c r="E127" i="31"/>
  <c r="O187" i="31"/>
  <c r="E291" i="31"/>
  <c r="E320" i="31" s="1"/>
  <c r="E443" i="31" s="1"/>
  <c r="E167" i="31"/>
  <c r="E200" i="31" s="1"/>
  <c r="E229" i="31" s="1"/>
  <c r="C296" i="31"/>
  <c r="C325" i="31" s="1"/>
  <c r="Q139" i="31"/>
  <c r="F290" i="31"/>
  <c r="F319" i="31" s="1"/>
  <c r="F442" i="31" s="1"/>
  <c r="F166" i="31"/>
  <c r="F199" i="31" s="1"/>
  <c r="F228" i="31" s="1"/>
  <c r="F225" i="31" s="1"/>
  <c r="F89" i="31"/>
  <c r="D371" i="31"/>
  <c r="D400" i="31" s="1"/>
  <c r="D465" i="31" s="1"/>
  <c r="C118" i="31"/>
  <c r="C371" i="31" s="1"/>
  <c r="C400" i="31" s="1"/>
  <c r="P210" i="31"/>
  <c r="P239" i="31" s="1"/>
  <c r="P188" i="31"/>
  <c r="P159" i="31"/>
  <c r="F293" i="31"/>
  <c r="F322" i="31" s="1"/>
  <c r="F445" i="31" s="1"/>
  <c r="F169" i="31"/>
  <c r="F202" i="31" s="1"/>
  <c r="F231" i="31" s="1"/>
  <c r="P375" i="31"/>
  <c r="P404" i="31" s="1"/>
  <c r="P469" i="31" s="1"/>
  <c r="Q122" i="31"/>
  <c r="P141" i="31"/>
  <c r="P142" i="31" s="1"/>
  <c r="P292" i="31"/>
  <c r="P321" i="31" s="1"/>
  <c r="P444" i="31" s="1"/>
  <c r="P168" i="31"/>
  <c r="P201" i="31" s="1"/>
  <c r="P230" i="31" s="1"/>
  <c r="P290" i="31"/>
  <c r="P319" i="31" s="1"/>
  <c r="P442" i="31" s="1"/>
  <c r="P166" i="31"/>
  <c r="P199" i="31" s="1"/>
  <c r="P228" i="31" s="1"/>
  <c r="P225" i="31" s="1"/>
  <c r="P89" i="31"/>
  <c r="E375" i="31"/>
  <c r="E404" i="31" s="1"/>
  <c r="E469" i="31" s="1"/>
  <c r="D122" i="31"/>
  <c r="P379" i="31"/>
  <c r="P408" i="31" s="1"/>
  <c r="P473" i="31" s="1"/>
  <c r="Q126" i="31"/>
  <c r="P179" i="31"/>
  <c r="F298" i="31"/>
  <c r="F327" i="31" s="1"/>
  <c r="F450" i="31" s="1"/>
  <c r="F174" i="31"/>
  <c r="F207" i="31" s="1"/>
  <c r="F236" i="31" s="1"/>
  <c r="R293" i="31"/>
  <c r="R322" i="31" s="1"/>
  <c r="R445" i="31" s="1"/>
  <c r="P185" i="31"/>
  <c r="E299" i="31"/>
  <c r="E328" i="31" s="1"/>
  <c r="E451" i="31" s="1"/>
  <c r="E175" i="31"/>
  <c r="E208" i="31" s="1"/>
  <c r="E237" i="31" s="1"/>
  <c r="D295" i="31"/>
  <c r="D324" i="31" s="1"/>
  <c r="D447" i="31" s="1"/>
  <c r="D171" i="31"/>
  <c r="D204" i="31" s="1"/>
  <c r="D233" i="31" s="1"/>
  <c r="C98" i="31"/>
  <c r="E377" i="31"/>
  <c r="E406" i="31" s="1"/>
  <c r="E471" i="31" s="1"/>
  <c r="F147" i="31"/>
  <c r="F150" i="31" s="1"/>
  <c r="D124" i="31"/>
  <c r="E148" i="31"/>
  <c r="E149" i="31"/>
  <c r="P367" i="31"/>
  <c r="P396" i="31" s="1"/>
  <c r="P461" i="31" s="1"/>
  <c r="Q114" i="31"/>
  <c r="E366" i="31"/>
  <c r="E395" i="31" s="1"/>
  <c r="E460" i="31" s="1"/>
  <c r="E109" i="31"/>
  <c r="D113" i="31"/>
  <c r="P297" i="31"/>
  <c r="P326" i="31" s="1"/>
  <c r="P449" i="31" s="1"/>
  <c r="P173" i="31"/>
  <c r="P206" i="31" s="1"/>
  <c r="P235" i="31" s="1"/>
  <c r="Q374" i="31"/>
  <c r="Q403" i="31" s="1"/>
  <c r="Q468" i="31" s="1"/>
  <c r="R121" i="31"/>
  <c r="Z228" i="31"/>
  <c r="O225" i="31"/>
  <c r="Q370" i="31"/>
  <c r="Q399" i="31" s="1"/>
  <c r="Q464" i="31" s="1"/>
  <c r="R117" i="31"/>
  <c r="P369" i="31"/>
  <c r="P398" i="31" s="1"/>
  <c r="P463" i="31" s="1"/>
  <c r="Q116" i="31"/>
  <c r="P169" i="31"/>
  <c r="P202" i="31" s="1"/>
  <c r="P231" i="31" s="1"/>
  <c r="E210" i="31"/>
  <c r="E239" i="31" s="1"/>
  <c r="E188" i="31"/>
  <c r="E159" i="31"/>
  <c r="E186" i="31"/>
  <c r="F185" i="31"/>
  <c r="F187" i="31" s="1"/>
  <c r="E378" i="31"/>
  <c r="E407" i="31" s="1"/>
  <c r="E472" i="31" s="1"/>
  <c r="D125" i="31"/>
  <c r="P291" i="31"/>
  <c r="P320" i="31" s="1"/>
  <c r="P443" i="31" s="1"/>
  <c r="P167" i="31"/>
  <c r="P200" i="31" s="1"/>
  <c r="P229" i="31" s="1"/>
  <c r="D370" i="31"/>
  <c r="D399" i="31" s="1"/>
  <c r="D464" i="31" s="1"/>
  <c r="C117" i="31"/>
  <c r="C370" i="31" s="1"/>
  <c r="C399" i="31" s="1"/>
  <c r="F297" i="31"/>
  <c r="F326" i="31" s="1"/>
  <c r="F449" i="31" s="1"/>
  <c r="F173" i="31"/>
  <c r="F206" i="31" s="1"/>
  <c r="F235" i="31" s="1"/>
  <c r="F302" i="31"/>
  <c r="F331" i="31" s="1"/>
  <c r="F454" i="31" s="1"/>
  <c r="F178" i="31"/>
  <c r="E373" i="31"/>
  <c r="E402" i="31" s="1"/>
  <c r="E467" i="31" s="1"/>
  <c r="D120" i="31"/>
  <c r="P377" i="31"/>
  <c r="P406" i="31" s="1"/>
  <c r="P471" i="31" s="1"/>
  <c r="P148" i="31"/>
  <c r="Q124" i="31"/>
  <c r="Q177" i="31" s="1"/>
  <c r="Q170" i="31"/>
  <c r="Q203" i="31" s="1"/>
  <c r="Q232" i="31" s="1"/>
  <c r="Q294" i="31"/>
  <c r="Q323" i="31" s="1"/>
  <c r="Q446" i="31" s="1"/>
  <c r="F369" i="31"/>
  <c r="F398" i="31" s="1"/>
  <c r="F463" i="31" s="1"/>
  <c r="E116" i="31"/>
  <c r="P176" i="31"/>
  <c r="P209" i="31" s="1"/>
  <c r="P238" i="31" s="1"/>
  <c r="P300" i="31"/>
  <c r="P329" i="31" s="1"/>
  <c r="P452" i="31" s="1"/>
  <c r="P175" i="31"/>
  <c r="P208" i="31" s="1"/>
  <c r="P237" i="31" s="1"/>
  <c r="Q366" i="31"/>
  <c r="Q395" i="31" s="1"/>
  <c r="Q460" i="31" s="1"/>
  <c r="R113" i="31"/>
  <c r="Q109" i="31"/>
  <c r="P180" i="31"/>
  <c r="P163" i="31" s="1"/>
  <c r="P182" i="31" s="1"/>
  <c r="P304" i="31"/>
  <c r="P333" i="31" s="1"/>
  <c r="P456" i="31" s="1"/>
  <c r="Q299" i="31"/>
  <c r="Q328" i="31" s="1"/>
  <c r="Q451" i="31" s="1"/>
  <c r="Q175" i="31"/>
  <c r="Q208" i="31" s="1"/>
  <c r="Q237" i="31" s="1"/>
  <c r="D301" i="31"/>
  <c r="D330" i="31" s="1"/>
  <c r="D453" i="31" s="1"/>
  <c r="D140" i="31"/>
  <c r="D177" i="31"/>
  <c r="E139" i="31"/>
  <c r="E142" i="31" s="1"/>
  <c r="D141" i="31"/>
  <c r="C104" i="31"/>
  <c r="F368" i="31"/>
  <c r="F397" i="31" s="1"/>
  <c r="F462" i="31" s="1"/>
  <c r="E115" i="31"/>
  <c r="F168" i="31"/>
  <c r="F201" i="31" s="1"/>
  <c r="F230" i="31" s="1"/>
  <c r="P147" i="31"/>
  <c r="P150" i="31" s="1"/>
  <c r="E180" i="31"/>
  <c r="E163" i="31" s="1"/>
  <c r="E182" i="31" s="1"/>
  <c r="E304" i="31"/>
  <c r="E333" i="31" s="1"/>
  <c r="E456" i="31" s="1"/>
  <c r="P296" i="31"/>
  <c r="P325" i="31" s="1"/>
  <c r="P448" i="31" s="1"/>
  <c r="P172" i="31"/>
  <c r="P205" i="31" s="1"/>
  <c r="P234" i="31" s="1"/>
  <c r="F374" i="31"/>
  <c r="F403" i="31" s="1"/>
  <c r="F468" i="31" s="1"/>
  <c r="E121" i="31"/>
  <c r="P178" i="31"/>
  <c r="P302" i="31"/>
  <c r="P331" i="31" s="1"/>
  <c r="P454" i="31" s="1"/>
  <c r="E300" i="31"/>
  <c r="E329" i="31" s="1"/>
  <c r="E452" i="31" s="1"/>
  <c r="E176" i="31"/>
  <c r="E209" i="31" s="1"/>
  <c r="E238" i="31" s="1"/>
  <c r="P368" i="31"/>
  <c r="P397" i="31" s="1"/>
  <c r="P462" i="31" s="1"/>
  <c r="Q115" i="31"/>
  <c r="F379" i="31"/>
  <c r="F408" i="31" s="1"/>
  <c r="F473" i="31" s="1"/>
  <c r="E126" i="31"/>
  <c r="F179" i="31"/>
  <c r="D367" i="31"/>
  <c r="D396" i="31" s="1"/>
  <c r="D461" i="31" s="1"/>
  <c r="C114" i="31"/>
  <c r="C367" i="31" s="1"/>
  <c r="C396" i="31" s="1"/>
  <c r="F294" i="31"/>
  <c r="F323" i="31" s="1"/>
  <c r="F446" i="31" s="1"/>
  <c r="F170" i="31"/>
  <c r="F203" i="31" s="1"/>
  <c r="F232" i="31" s="1"/>
  <c r="F180" i="31"/>
  <c r="F163" i="31" s="1"/>
  <c r="F182" i="31" s="1"/>
  <c r="S373" i="31"/>
  <c r="S402" i="31" s="1"/>
  <c r="T120" i="31"/>
  <c r="Q298" i="31"/>
  <c r="Q327" i="31" s="1"/>
  <c r="Q450" i="31" s="1"/>
  <c r="Q174" i="31"/>
  <c r="Q207" i="31" s="1"/>
  <c r="Q236" i="31" s="1"/>
  <c r="Q371" i="31"/>
  <c r="Q400" i="31" s="1"/>
  <c r="Q465" i="31" s="1"/>
  <c r="R118" i="31"/>
  <c r="P380" i="31"/>
  <c r="P409" i="31" s="1"/>
  <c r="P474" i="31" s="1"/>
  <c r="Q127" i="31"/>
  <c r="BY28" i="25"/>
  <c r="BY30" i="25"/>
  <c r="L41" i="25"/>
  <c r="M41" i="25" s="1"/>
  <c r="K85" i="25" s="1"/>
  <c r="G126" i="28"/>
  <c r="H379" i="28"/>
  <c r="H408" i="28" s="1"/>
  <c r="H473" i="28" s="1"/>
  <c r="BY36" i="25"/>
  <c r="G127" i="28"/>
  <c r="H380" i="28"/>
  <c r="H409" i="28" s="1"/>
  <c r="H474" i="28" s="1"/>
  <c r="G125" i="28"/>
  <c r="H378" i="28"/>
  <c r="H407" i="28" s="1"/>
  <c r="H472" i="28" s="1"/>
  <c r="K187" i="28"/>
  <c r="H177" i="28"/>
  <c r="H377" i="28"/>
  <c r="H406" i="28" s="1"/>
  <c r="H471" i="28" s="1"/>
  <c r="BY29" i="25"/>
  <c r="J52" i="25"/>
  <c r="BY31" i="25"/>
  <c r="BY23" i="25"/>
  <c r="BY32" i="25"/>
  <c r="O125" i="28"/>
  <c r="N378" i="28"/>
  <c r="N407" i="28" s="1"/>
  <c r="N472" i="28" s="1"/>
  <c r="O105" i="28"/>
  <c r="O302" i="28" s="1"/>
  <c r="O331" i="28" s="1"/>
  <c r="O454" i="28" s="1"/>
  <c r="O106" i="28"/>
  <c r="O303" i="28" s="1"/>
  <c r="O332" i="28" s="1"/>
  <c r="O455" i="28" s="1"/>
  <c r="N178" i="28"/>
  <c r="N211" i="28" s="1"/>
  <c r="N240" i="28" s="1"/>
  <c r="N179" i="28"/>
  <c r="N212" i="28" s="1"/>
  <c r="N241" i="28" s="1"/>
  <c r="O127" i="28"/>
  <c r="N380" i="28"/>
  <c r="N409" i="28" s="1"/>
  <c r="N474" i="28" s="1"/>
  <c r="O126" i="28"/>
  <c r="N379" i="28"/>
  <c r="N408" i="28" s="1"/>
  <c r="N473" i="28" s="1"/>
  <c r="I163" i="28"/>
  <c r="I182" i="28" s="1"/>
  <c r="I213" i="28"/>
  <c r="I242" i="28" s="1"/>
  <c r="M163" i="28"/>
  <c r="M182" i="28" s="1"/>
  <c r="M213" i="28"/>
  <c r="M242" i="28" s="1"/>
  <c r="I130" i="26"/>
  <c r="J396" i="26"/>
  <c r="J425" i="26" s="1"/>
  <c r="J491" i="26" s="1"/>
  <c r="I132" i="26"/>
  <c r="J398" i="26"/>
  <c r="J427" i="26" s="1"/>
  <c r="J493" i="26" s="1"/>
  <c r="I185" i="28"/>
  <c r="I187" i="28" s="1"/>
  <c r="H186" i="28"/>
  <c r="H210" i="28"/>
  <c r="H239" i="28" s="1"/>
  <c r="H188" i="28"/>
  <c r="N298" i="28"/>
  <c r="N327" i="28" s="1"/>
  <c r="N450" i="28" s="1"/>
  <c r="N174" i="28"/>
  <c r="N207" i="28" s="1"/>
  <c r="N236" i="28" s="1"/>
  <c r="O101" i="28"/>
  <c r="H258" i="28"/>
  <c r="J258" i="28"/>
  <c r="O258" i="28" s="1"/>
  <c r="R258" i="28" s="1"/>
  <c r="H291" i="28"/>
  <c r="H320" i="28" s="1"/>
  <c r="H443" i="28" s="1"/>
  <c r="H167" i="28"/>
  <c r="H200" i="28" s="1"/>
  <c r="H229" i="28" s="1"/>
  <c r="G94" i="28"/>
  <c r="N367" i="28"/>
  <c r="N396" i="28" s="1"/>
  <c r="N461" i="28" s="1"/>
  <c r="O114" i="28"/>
  <c r="N366" i="28"/>
  <c r="N395" i="28" s="1"/>
  <c r="N460" i="28" s="1"/>
  <c r="O113" i="28"/>
  <c r="H252" i="28"/>
  <c r="J252" i="28"/>
  <c r="O252" i="28" s="1"/>
  <c r="R252" i="28" s="1"/>
  <c r="N371" i="28"/>
  <c r="N400" i="28" s="1"/>
  <c r="N465" i="28" s="1"/>
  <c r="O118" i="28"/>
  <c r="G298" i="28"/>
  <c r="G327" i="28" s="1"/>
  <c r="G450" i="28" s="1"/>
  <c r="F101" i="28"/>
  <c r="H261" i="28"/>
  <c r="J261" i="28"/>
  <c r="O261" i="28" s="1"/>
  <c r="R261" i="28" s="1"/>
  <c r="X229" i="28"/>
  <c r="H294" i="28"/>
  <c r="H323" i="28" s="1"/>
  <c r="H446" i="28" s="1"/>
  <c r="H170" i="28"/>
  <c r="H203" i="28" s="1"/>
  <c r="H232" i="28" s="1"/>
  <c r="G97" i="28"/>
  <c r="H292" i="28"/>
  <c r="H321" i="28" s="1"/>
  <c r="H444" i="28" s="1"/>
  <c r="H168" i="28"/>
  <c r="H201" i="28" s="1"/>
  <c r="H230" i="28" s="1"/>
  <c r="G95" i="28"/>
  <c r="H372" i="28"/>
  <c r="H401" i="28" s="1"/>
  <c r="H466" i="28" s="1"/>
  <c r="G119" i="28"/>
  <c r="G172" i="28" s="1"/>
  <c r="G205" i="28" s="1"/>
  <c r="G234" i="28" s="1"/>
  <c r="G293" i="28"/>
  <c r="G322" i="28" s="1"/>
  <c r="G445" i="28" s="1"/>
  <c r="F96" i="28"/>
  <c r="N297" i="28"/>
  <c r="N326" i="28" s="1"/>
  <c r="N449" i="28" s="1"/>
  <c r="N173" i="28"/>
  <c r="N206" i="28" s="1"/>
  <c r="N235" i="28" s="1"/>
  <c r="O100" i="28"/>
  <c r="I225" i="28"/>
  <c r="H180" i="28"/>
  <c r="H163" i="28" s="1"/>
  <c r="H182" i="28" s="1"/>
  <c r="G107" i="28"/>
  <c r="G304" i="28" s="1"/>
  <c r="G333" i="28" s="1"/>
  <c r="G456" i="28" s="1"/>
  <c r="H260" i="28"/>
  <c r="J260" i="28"/>
  <c r="O260" i="28" s="1"/>
  <c r="R260" i="28" s="1"/>
  <c r="H179" i="28"/>
  <c r="G106" i="28"/>
  <c r="G303" i="28" s="1"/>
  <c r="G332" i="28" s="1"/>
  <c r="G455" i="28" s="1"/>
  <c r="N301" i="28"/>
  <c r="N330" i="28" s="1"/>
  <c r="N453" i="28" s="1"/>
  <c r="N177" i="28"/>
  <c r="M186" i="28" s="1"/>
  <c r="N140" i="28"/>
  <c r="O104" i="28"/>
  <c r="O139" i="28" s="1"/>
  <c r="M141" i="28"/>
  <c r="M142" i="28" s="1"/>
  <c r="N296" i="28"/>
  <c r="N325" i="28" s="1"/>
  <c r="N448" i="28" s="1"/>
  <c r="N172" i="28"/>
  <c r="N205" i="28" s="1"/>
  <c r="N234" i="28" s="1"/>
  <c r="O99" i="28"/>
  <c r="H139" i="28"/>
  <c r="H142" i="28" s="1"/>
  <c r="G140" i="28"/>
  <c r="F104" i="28"/>
  <c r="F301" i="28" s="1"/>
  <c r="F330" i="28" s="1"/>
  <c r="F453" i="28" s="1"/>
  <c r="G141" i="28"/>
  <c r="H374" i="28"/>
  <c r="H403" i="28" s="1"/>
  <c r="H468" i="28" s="1"/>
  <c r="G121" i="28"/>
  <c r="H373" i="28"/>
  <c r="H402" i="28" s="1"/>
  <c r="H467" i="28" s="1"/>
  <c r="G120" i="28"/>
  <c r="G173" i="28" s="1"/>
  <c r="G206" i="28" s="1"/>
  <c r="G235" i="28" s="1"/>
  <c r="G296" i="28"/>
  <c r="G325" i="28" s="1"/>
  <c r="G448" i="28" s="1"/>
  <c r="F99" i="28"/>
  <c r="N300" i="28"/>
  <c r="N329" i="28" s="1"/>
  <c r="N452" i="28" s="1"/>
  <c r="N176" i="28"/>
  <c r="N209" i="28" s="1"/>
  <c r="N238" i="28" s="1"/>
  <c r="O103" i="28"/>
  <c r="H174" i="28"/>
  <c r="H207" i="28" s="1"/>
  <c r="H236" i="28" s="1"/>
  <c r="N372" i="28"/>
  <c r="N401" i="28" s="1"/>
  <c r="N466" i="28" s="1"/>
  <c r="O119" i="28"/>
  <c r="G299" i="28"/>
  <c r="G328" i="28" s="1"/>
  <c r="G451" i="28" s="1"/>
  <c r="F102" i="28"/>
  <c r="M225" i="28"/>
  <c r="X228" i="28"/>
  <c r="X235" i="28"/>
  <c r="H253" i="28"/>
  <c r="J253" i="28"/>
  <c r="O253" i="28" s="1"/>
  <c r="R253" i="28" s="1"/>
  <c r="P106" i="28"/>
  <c r="P303" i="28" s="1"/>
  <c r="P332" i="28" s="1"/>
  <c r="P455" i="28" s="1"/>
  <c r="H254" i="28"/>
  <c r="J254" i="28"/>
  <c r="O254" i="28" s="1"/>
  <c r="R254" i="28" s="1"/>
  <c r="H371" i="28"/>
  <c r="H400" i="28" s="1"/>
  <c r="H465" i="28" s="1"/>
  <c r="G118" i="28"/>
  <c r="H257" i="28"/>
  <c r="J257" i="28"/>
  <c r="O257" i="28" s="1"/>
  <c r="R257" i="28" s="1"/>
  <c r="N294" i="28"/>
  <c r="N323" i="28" s="1"/>
  <c r="N446" i="28" s="1"/>
  <c r="N170" i="28"/>
  <c r="N203" i="28" s="1"/>
  <c r="N232" i="28" s="1"/>
  <c r="O97" i="28"/>
  <c r="N139" i="28"/>
  <c r="H259" i="28"/>
  <c r="J259" i="28"/>
  <c r="O259" i="28" s="1"/>
  <c r="R259" i="28" s="1"/>
  <c r="X234" i="28"/>
  <c r="H295" i="28"/>
  <c r="H324" i="28" s="1"/>
  <c r="H447" i="28" s="1"/>
  <c r="H171" i="28"/>
  <c r="H204" i="28" s="1"/>
  <c r="H233" i="28" s="1"/>
  <c r="G98" i="28"/>
  <c r="N299" i="28"/>
  <c r="N328" i="28" s="1"/>
  <c r="N451" i="28" s="1"/>
  <c r="N175" i="28"/>
  <c r="N208" i="28" s="1"/>
  <c r="N237" i="28" s="1"/>
  <c r="O102" i="28"/>
  <c r="M150" i="28"/>
  <c r="X236" i="28"/>
  <c r="N377" i="28"/>
  <c r="N406" i="28" s="1"/>
  <c r="N471" i="28" s="1"/>
  <c r="N148" i="28"/>
  <c r="O124" i="28"/>
  <c r="X238" i="28"/>
  <c r="N375" i="28"/>
  <c r="N404" i="28" s="1"/>
  <c r="N469" i="28" s="1"/>
  <c r="O122" i="28"/>
  <c r="H368" i="28"/>
  <c r="H397" i="28" s="1"/>
  <c r="H462" i="28" s="1"/>
  <c r="G115" i="28"/>
  <c r="N368" i="28"/>
  <c r="N397" i="28" s="1"/>
  <c r="N462" i="28" s="1"/>
  <c r="O115" i="28"/>
  <c r="N293" i="28"/>
  <c r="N322" i="28" s="1"/>
  <c r="N445" i="28" s="1"/>
  <c r="N169" i="28"/>
  <c r="N202" i="28" s="1"/>
  <c r="N231" i="28" s="1"/>
  <c r="O96" i="28"/>
  <c r="H376" i="28"/>
  <c r="H405" i="28" s="1"/>
  <c r="H470" i="28" s="1"/>
  <c r="G123" i="28"/>
  <c r="G176" i="28" s="1"/>
  <c r="G209" i="28" s="1"/>
  <c r="G238" i="28" s="1"/>
  <c r="H369" i="28"/>
  <c r="H398" i="28" s="1"/>
  <c r="H463" i="28" s="1"/>
  <c r="G116" i="28"/>
  <c r="N292" i="28"/>
  <c r="N321" i="28" s="1"/>
  <c r="N444" i="28" s="1"/>
  <c r="N168" i="28"/>
  <c r="N201" i="28" s="1"/>
  <c r="N230" i="28" s="1"/>
  <c r="O95" i="28"/>
  <c r="H290" i="28"/>
  <c r="H319" i="28" s="1"/>
  <c r="H442" i="28" s="1"/>
  <c r="H166" i="28"/>
  <c r="H199" i="28" s="1"/>
  <c r="H228" i="28" s="1"/>
  <c r="G93" i="28"/>
  <c r="N295" i="28"/>
  <c r="N324" i="28" s="1"/>
  <c r="N447" i="28" s="1"/>
  <c r="N171" i="28"/>
  <c r="N204" i="28" s="1"/>
  <c r="N233" i="28" s="1"/>
  <c r="O98" i="28"/>
  <c r="N373" i="28"/>
  <c r="N402" i="28" s="1"/>
  <c r="N467" i="28" s="1"/>
  <c r="O120" i="28"/>
  <c r="H255" i="28"/>
  <c r="J255" i="28"/>
  <c r="O255" i="28" s="1"/>
  <c r="R255" i="28" s="1"/>
  <c r="W239" i="28"/>
  <c r="M210" i="28"/>
  <c r="M239" i="28" s="1"/>
  <c r="M188" i="28"/>
  <c r="N370" i="28"/>
  <c r="N399" i="28" s="1"/>
  <c r="N464" i="28" s="1"/>
  <c r="O117" i="28"/>
  <c r="H256" i="28"/>
  <c r="J256" i="28"/>
  <c r="O256" i="28" s="1"/>
  <c r="R256" i="28" s="1"/>
  <c r="X237" i="28"/>
  <c r="H370" i="28"/>
  <c r="H399" i="28" s="1"/>
  <c r="H464" i="28" s="1"/>
  <c r="G117" i="28"/>
  <c r="H366" i="28"/>
  <c r="H395" i="28" s="1"/>
  <c r="H460" i="28" s="1"/>
  <c r="G113" i="28"/>
  <c r="N147" i="28"/>
  <c r="N369" i="28"/>
  <c r="N398" i="28" s="1"/>
  <c r="N463" i="28" s="1"/>
  <c r="O116" i="28"/>
  <c r="N180" i="28"/>
  <c r="O107" i="28"/>
  <c r="O304" i="28" s="1"/>
  <c r="O333" i="28" s="1"/>
  <c r="O456" i="28" s="1"/>
  <c r="G300" i="28"/>
  <c r="G329" i="28" s="1"/>
  <c r="G452" i="28" s="1"/>
  <c r="F103" i="28"/>
  <c r="X231" i="28"/>
  <c r="H178" i="28"/>
  <c r="G105" i="28"/>
  <c r="G302" i="28" s="1"/>
  <c r="G331" i="28" s="1"/>
  <c r="G454" i="28" s="1"/>
  <c r="N376" i="28"/>
  <c r="N405" i="28" s="1"/>
  <c r="N470" i="28" s="1"/>
  <c r="O123" i="28"/>
  <c r="G297" i="28"/>
  <c r="G326" i="28" s="1"/>
  <c r="G449" i="28" s="1"/>
  <c r="F100" i="28"/>
  <c r="H149" i="28"/>
  <c r="H148" i="28"/>
  <c r="I147" i="28"/>
  <c r="I150" i="28" s="1"/>
  <c r="G124" i="28"/>
  <c r="G377" i="28" s="1"/>
  <c r="G406" i="28" s="1"/>
  <c r="G471" i="28" s="1"/>
  <c r="H251" i="28"/>
  <c r="J251" i="28"/>
  <c r="O251" i="28" s="1"/>
  <c r="R251" i="28" s="1"/>
  <c r="N291" i="28"/>
  <c r="N320" i="28" s="1"/>
  <c r="N443" i="28" s="1"/>
  <c r="N167" i="28"/>
  <c r="N200" i="28" s="1"/>
  <c r="N229" i="28" s="1"/>
  <c r="O94" i="28"/>
  <c r="N290" i="28"/>
  <c r="N319" i="28" s="1"/>
  <c r="N442" i="28" s="1"/>
  <c r="N166" i="28"/>
  <c r="N199" i="28" s="1"/>
  <c r="N228" i="28" s="1"/>
  <c r="O93" i="28"/>
  <c r="J250" i="28"/>
  <c r="O250" i="28" s="1"/>
  <c r="R250" i="28" s="1"/>
  <c r="H250" i="28"/>
  <c r="N374" i="28"/>
  <c r="N403" i="28" s="1"/>
  <c r="N468" i="28" s="1"/>
  <c r="O121" i="28"/>
  <c r="X230" i="28"/>
  <c r="X233" i="28"/>
  <c r="H375" i="28"/>
  <c r="H404" i="28" s="1"/>
  <c r="H469" i="28" s="1"/>
  <c r="G122" i="28"/>
  <c r="G175" i="28" s="1"/>
  <c r="G208" i="28" s="1"/>
  <c r="G237" i="28" s="1"/>
  <c r="X232" i="28"/>
  <c r="M185" i="28"/>
  <c r="H367" i="28"/>
  <c r="H396" i="28" s="1"/>
  <c r="H461" i="28" s="1"/>
  <c r="G114" i="28"/>
  <c r="L130" i="26"/>
  <c r="J107" i="26"/>
  <c r="J149" i="26" s="1"/>
  <c r="K319" i="26"/>
  <c r="K348" i="26" s="1"/>
  <c r="K471" i="26" s="1"/>
  <c r="J126" i="26"/>
  <c r="J392" i="26" s="1"/>
  <c r="J421" i="26" s="1"/>
  <c r="J487" i="26" s="1"/>
  <c r="L107" i="26"/>
  <c r="L149" i="26" s="1"/>
  <c r="Q368" i="26"/>
  <c r="L126" i="26"/>
  <c r="L392" i="26" s="1"/>
  <c r="L421" i="26" s="1"/>
  <c r="L487" i="26" s="1"/>
  <c r="Q443" i="26"/>
  <c r="L132" i="26"/>
  <c r="K190" i="26"/>
  <c r="L108" i="26"/>
  <c r="K187" i="26"/>
  <c r="K224" i="26" s="1"/>
  <c r="K253" i="26" s="1"/>
  <c r="L105" i="26"/>
  <c r="L317" i="26" s="1"/>
  <c r="L346" i="26" s="1"/>
  <c r="L469" i="26" s="1"/>
  <c r="J129" i="26"/>
  <c r="K156" i="26" s="1"/>
  <c r="K157" i="26"/>
  <c r="K413" i="26"/>
  <c r="K479" i="26" s="1"/>
  <c r="K395" i="26"/>
  <c r="K424" i="26" s="1"/>
  <c r="K490" i="26" s="1"/>
  <c r="J105" i="26"/>
  <c r="J317" i="26" s="1"/>
  <c r="J346" i="26" s="1"/>
  <c r="J469" i="26" s="1"/>
  <c r="L129" i="26"/>
  <c r="L156" i="26" s="1"/>
  <c r="Q435" i="26"/>
  <c r="Q440" i="26"/>
  <c r="K389" i="26"/>
  <c r="K418" i="26" s="1"/>
  <c r="J123" i="26"/>
  <c r="L123" i="26"/>
  <c r="L314" i="26"/>
  <c r="L343" i="26" s="1"/>
  <c r="L466" i="26" s="1"/>
  <c r="M102" i="26"/>
  <c r="G443" i="26"/>
  <c r="K487" i="26"/>
  <c r="J131" i="26"/>
  <c r="L131" i="26"/>
  <c r="Q437" i="26"/>
  <c r="K386" i="26"/>
  <c r="K415" i="26" s="1"/>
  <c r="L120" i="26"/>
  <c r="J120" i="26"/>
  <c r="Q441" i="26"/>
  <c r="K390" i="26"/>
  <c r="K419" i="26" s="1"/>
  <c r="L124" i="26"/>
  <c r="L184" i="26" s="1"/>
  <c r="L221" i="26" s="1"/>
  <c r="L250" i="26" s="1"/>
  <c r="J124" i="26"/>
  <c r="J184" i="26" s="1"/>
  <c r="J221" i="26" s="1"/>
  <c r="J250" i="26" s="1"/>
  <c r="Q444" i="26"/>
  <c r="K393" i="26"/>
  <c r="K422" i="26" s="1"/>
  <c r="L127" i="26"/>
  <c r="J127" i="26"/>
  <c r="Q442" i="26"/>
  <c r="K391" i="26"/>
  <c r="K420" i="26" s="1"/>
  <c r="J125" i="26"/>
  <c r="L125" i="26"/>
  <c r="Q361" i="26"/>
  <c r="K310" i="26"/>
  <c r="K339" i="26" s="1"/>
  <c r="K180" i="26"/>
  <c r="J98" i="26"/>
  <c r="L98" i="26"/>
  <c r="Q439" i="26"/>
  <c r="K388" i="26"/>
  <c r="K417" i="26" s="1"/>
  <c r="L122" i="26"/>
  <c r="J122" i="26"/>
  <c r="Q364" i="26"/>
  <c r="K313" i="26"/>
  <c r="K342" i="26" s="1"/>
  <c r="K183" i="26"/>
  <c r="L101" i="26"/>
  <c r="J101" i="26"/>
  <c r="K184" i="26"/>
  <c r="Q359" i="26"/>
  <c r="J96" i="26"/>
  <c r="Q362" i="26"/>
  <c r="K311" i="26"/>
  <c r="K340" i="26" s="1"/>
  <c r="L99" i="26"/>
  <c r="J99" i="26"/>
  <c r="K181" i="26"/>
  <c r="K192" i="26"/>
  <c r="K196" i="26" s="1"/>
  <c r="L110" i="26"/>
  <c r="L322" i="26" s="1"/>
  <c r="L351" i="26" s="1"/>
  <c r="L474" i="26" s="1"/>
  <c r="J110" i="26"/>
  <c r="J322" i="26" s="1"/>
  <c r="J351" i="26" s="1"/>
  <c r="J474" i="26" s="1"/>
  <c r="Q445" i="26"/>
  <c r="K394" i="26"/>
  <c r="K423" i="26" s="1"/>
  <c r="L128" i="26"/>
  <c r="J128" i="26"/>
  <c r="J314" i="26"/>
  <c r="J343" i="26" s="1"/>
  <c r="J466" i="26" s="1"/>
  <c r="I102" i="26"/>
  <c r="Q367" i="26"/>
  <c r="K316" i="26"/>
  <c r="K345" i="26" s="1"/>
  <c r="K186" i="26"/>
  <c r="J104" i="26"/>
  <c r="L104" i="26"/>
  <c r="Q363" i="26"/>
  <c r="K312" i="26"/>
  <c r="K341" i="26" s="1"/>
  <c r="J100" i="26"/>
  <c r="L100" i="26"/>
  <c r="K182" i="26"/>
  <c r="J384" i="26"/>
  <c r="J413" i="26" s="1"/>
  <c r="J479" i="26" s="1"/>
  <c r="I118" i="26"/>
  <c r="K469" i="26"/>
  <c r="G368" i="26"/>
  <c r="K191" i="26"/>
  <c r="J109" i="26"/>
  <c r="J321" i="26" s="1"/>
  <c r="J350" i="26" s="1"/>
  <c r="J473" i="26" s="1"/>
  <c r="L109" i="26"/>
  <c r="L321" i="26" s="1"/>
  <c r="L350" i="26" s="1"/>
  <c r="L473" i="26" s="1"/>
  <c r="Q360" i="26"/>
  <c r="K309" i="26"/>
  <c r="K338" i="26" s="1"/>
  <c r="K179" i="26"/>
  <c r="L97" i="26"/>
  <c r="J97" i="26"/>
  <c r="J190" i="26"/>
  <c r="J227" i="26" s="1"/>
  <c r="J256" i="26" s="1"/>
  <c r="I108" i="26"/>
  <c r="I320" i="26" s="1"/>
  <c r="I349" i="26" s="1"/>
  <c r="I472" i="26" s="1"/>
  <c r="K466" i="26"/>
  <c r="G365" i="26"/>
  <c r="Q369" i="26"/>
  <c r="K318" i="26"/>
  <c r="K347" i="26" s="1"/>
  <c r="K188" i="26"/>
  <c r="L106" i="26"/>
  <c r="J106" i="26"/>
  <c r="Q436" i="26"/>
  <c r="K385" i="26"/>
  <c r="K414" i="26" s="1"/>
  <c r="L119" i="26"/>
  <c r="J119" i="26"/>
  <c r="Q366" i="26"/>
  <c r="K315" i="26"/>
  <c r="K344" i="26" s="1"/>
  <c r="K185" i="26"/>
  <c r="L103" i="26"/>
  <c r="J103" i="26"/>
  <c r="Q438" i="26"/>
  <c r="J121" i="26"/>
  <c r="K387" i="26"/>
  <c r="K416" i="26" s="1"/>
  <c r="L121" i="26"/>
  <c r="M45" i="25"/>
  <c r="P50" i="25"/>
  <c r="M44" i="25"/>
  <c r="J46" i="25"/>
  <c r="J48" i="25"/>
  <c r="J49" i="25"/>
  <c r="P48" i="25"/>
  <c r="I43" i="25"/>
  <c r="J43" i="25" s="1"/>
  <c r="O41" i="25"/>
  <c r="P41" i="25" s="1"/>
  <c r="P44" i="25"/>
  <c r="O38" i="25"/>
  <c r="P38" i="25" s="1"/>
  <c r="O43" i="25"/>
  <c r="P43" i="25" s="1"/>
  <c r="M50" i="25"/>
  <c r="M46" i="25"/>
  <c r="O40" i="25"/>
  <c r="P40" i="25" s="1"/>
  <c r="L42" i="25"/>
  <c r="M42" i="25" s="1"/>
  <c r="I39" i="25"/>
  <c r="J39" i="25" s="1"/>
  <c r="O39" i="25"/>
  <c r="P39" i="25" s="1"/>
  <c r="I40" i="25"/>
  <c r="J40" i="25" s="1"/>
  <c r="I41" i="25"/>
  <c r="J41" i="25" s="1"/>
  <c r="O42" i="25"/>
  <c r="P42" i="25" s="1"/>
  <c r="P47" i="25"/>
  <c r="M51" i="25"/>
  <c r="M52" i="25"/>
  <c r="I38" i="25"/>
  <c r="J38" i="25" s="1"/>
  <c r="M47" i="25"/>
  <c r="M48" i="25"/>
  <c r="M49" i="25"/>
  <c r="J51" i="25"/>
  <c r="J47" i="25"/>
  <c r="P49" i="25"/>
  <c r="P45" i="25"/>
  <c r="L38" i="25"/>
  <c r="M38" i="25" s="1"/>
  <c r="L39" i="25"/>
  <c r="M39" i="25" s="1"/>
  <c r="L40" i="25"/>
  <c r="M40" i="25" s="1"/>
  <c r="I42" i="25"/>
  <c r="J42" i="25" s="1"/>
  <c r="L43" i="25"/>
  <c r="M43" i="25" s="1"/>
  <c r="J44" i="25"/>
  <c r="J45" i="25"/>
  <c r="P46" i="25"/>
  <c r="J50" i="25"/>
  <c r="P51" i="25"/>
  <c r="P52" i="25"/>
  <c r="P17" i="22"/>
  <c r="P28" i="22"/>
  <c r="P27" i="22"/>
  <c r="P26" i="22"/>
  <c r="P25" i="22"/>
  <c r="P24" i="22"/>
  <c r="P23" i="22"/>
  <c r="P22" i="22"/>
  <c r="P21" i="22"/>
  <c r="P20" i="22"/>
  <c r="P19" i="22"/>
  <c r="P18" i="22"/>
  <c r="R175" i="26" l="1"/>
  <c r="R174" i="26"/>
  <c r="Z41" i="25"/>
  <c r="K148" i="26"/>
  <c r="L215" i="26"/>
  <c r="L244" i="26" s="1"/>
  <c r="M384" i="26"/>
  <c r="M413" i="26" s="1"/>
  <c r="M479" i="26" s="1"/>
  <c r="X41" i="25"/>
  <c r="Q188" i="31"/>
  <c r="Q159" i="31"/>
  <c r="Q210" i="31"/>
  <c r="Q239" i="31" s="1"/>
  <c r="Q185" i="31"/>
  <c r="P186" i="31"/>
  <c r="P187" i="31" s="1"/>
  <c r="R298" i="31"/>
  <c r="R327" i="31" s="1"/>
  <c r="R450" i="31" s="1"/>
  <c r="R174" i="31"/>
  <c r="R207" i="31" s="1"/>
  <c r="R236" i="31" s="1"/>
  <c r="D300" i="31"/>
  <c r="D329" i="31" s="1"/>
  <c r="D452" i="31" s="1"/>
  <c r="D176" i="31"/>
  <c r="D209" i="31" s="1"/>
  <c r="D238" i="31" s="1"/>
  <c r="C103" i="31"/>
  <c r="E368" i="31"/>
  <c r="E397" i="31" s="1"/>
  <c r="E462" i="31" s="1"/>
  <c r="D115" i="31"/>
  <c r="E168" i="31"/>
  <c r="E201" i="31" s="1"/>
  <c r="E230" i="31" s="1"/>
  <c r="S293" i="31"/>
  <c r="S322" i="31" s="1"/>
  <c r="Q292" i="31"/>
  <c r="Q321" i="31" s="1"/>
  <c r="Q444" i="31" s="1"/>
  <c r="Q168" i="31"/>
  <c r="Q201" i="31" s="1"/>
  <c r="Q230" i="31" s="1"/>
  <c r="R301" i="31"/>
  <c r="R330" i="31" s="1"/>
  <c r="R453" i="31" s="1"/>
  <c r="R140" i="31"/>
  <c r="E178" i="31"/>
  <c r="E302" i="31"/>
  <c r="E331" i="31" s="1"/>
  <c r="E454" i="31" s="1"/>
  <c r="E290" i="31"/>
  <c r="E319" i="31" s="1"/>
  <c r="E442" i="31" s="1"/>
  <c r="AB73" i="31"/>
  <c r="E166" i="31"/>
  <c r="E199" i="31" s="1"/>
  <c r="E228" i="31" s="1"/>
  <c r="E225" i="31" s="1"/>
  <c r="E89" i="31"/>
  <c r="Q141" i="31"/>
  <c r="Q142" i="31" s="1"/>
  <c r="C301" i="31"/>
  <c r="C330" i="31" s="1"/>
  <c r="D139" i="31"/>
  <c r="D142" i="31" s="1"/>
  <c r="C177" i="31"/>
  <c r="C141" i="31"/>
  <c r="C139" i="31" s="1"/>
  <c r="C140" i="31"/>
  <c r="Q300" i="31"/>
  <c r="Q329" i="31" s="1"/>
  <c r="Q452" i="31" s="1"/>
  <c r="Q176" i="31"/>
  <c r="Q209" i="31" s="1"/>
  <c r="Q238" i="31" s="1"/>
  <c r="Q367" i="31"/>
  <c r="Q396" i="31" s="1"/>
  <c r="Q461" i="31" s="1"/>
  <c r="R114" i="31"/>
  <c r="R139" i="31"/>
  <c r="T373" i="31"/>
  <c r="T402" i="31" s="1"/>
  <c r="U120" i="31"/>
  <c r="Q302" i="31"/>
  <c r="Q331" i="31" s="1"/>
  <c r="Q454" i="31" s="1"/>
  <c r="Q178" i="31"/>
  <c r="Q375" i="31"/>
  <c r="Q404" i="31" s="1"/>
  <c r="Q469" i="31" s="1"/>
  <c r="R122" i="31"/>
  <c r="E173" i="31"/>
  <c r="E206" i="31" s="1"/>
  <c r="E235" i="31" s="1"/>
  <c r="E297" i="31"/>
  <c r="E326" i="31" s="1"/>
  <c r="E449" i="31" s="1"/>
  <c r="Q369" i="31"/>
  <c r="Q398" i="31" s="1"/>
  <c r="Q463" i="31" s="1"/>
  <c r="R116" i="31"/>
  <c r="Q169" i="31"/>
  <c r="Q202" i="31" s="1"/>
  <c r="Q231" i="31" s="1"/>
  <c r="E298" i="31"/>
  <c r="E327" i="31" s="1"/>
  <c r="E450" i="31" s="1"/>
  <c r="E174" i="31"/>
  <c r="E207" i="31" s="1"/>
  <c r="E236" i="31" s="1"/>
  <c r="E185" i="31"/>
  <c r="E187" i="31" s="1"/>
  <c r="D186" i="31"/>
  <c r="D210" i="31"/>
  <c r="D239" i="31" s="1"/>
  <c r="D159" i="31"/>
  <c r="D188" i="31"/>
  <c r="E369" i="31"/>
  <c r="E398" i="31" s="1"/>
  <c r="E463" i="31" s="1"/>
  <c r="D116" i="31"/>
  <c r="E169" i="31"/>
  <c r="E202" i="31" s="1"/>
  <c r="E231" i="31" s="1"/>
  <c r="E293" i="31"/>
  <c r="E322" i="31" s="1"/>
  <c r="E445" i="31" s="1"/>
  <c r="Q295" i="31"/>
  <c r="Q324" i="31" s="1"/>
  <c r="Q447" i="31" s="1"/>
  <c r="Q171" i="31"/>
  <c r="Q204" i="31" s="1"/>
  <c r="Q233" i="31" s="1"/>
  <c r="E374" i="31"/>
  <c r="E403" i="31" s="1"/>
  <c r="E468" i="31" s="1"/>
  <c r="D121" i="31"/>
  <c r="R370" i="31"/>
  <c r="R399" i="31" s="1"/>
  <c r="R464" i="31" s="1"/>
  <c r="S117" i="31"/>
  <c r="D377" i="31"/>
  <c r="D406" i="31" s="1"/>
  <c r="D471" i="31" s="1"/>
  <c r="D148" i="31"/>
  <c r="E147" i="31"/>
  <c r="E150" i="31" s="1"/>
  <c r="C124" i="31"/>
  <c r="D149" i="31"/>
  <c r="E294" i="31"/>
  <c r="E323" i="31" s="1"/>
  <c r="E446" i="31" s="1"/>
  <c r="E170" i="31"/>
  <c r="E203" i="31" s="1"/>
  <c r="E232" i="31" s="1"/>
  <c r="R170" i="31"/>
  <c r="R203" i="31" s="1"/>
  <c r="R232" i="31" s="1"/>
  <c r="R294" i="31"/>
  <c r="R323" i="31" s="1"/>
  <c r="R446" i="31" s="1"/>
  <c r="Q379" i="31"/>
  <c r="Q408" i="31" s="1"/>
  <c r="Q473" i="31" s="1"/>
  <c r="R126" i="31"/>
  <c r="Q179" i="31"/>
  <c r="Q296" i="31"/>
  <c r="Q325" i="31" s="1"/>
  <c r="Q448" i="31" s="1"/>
  <c r="Q172" i="31"/>
  <c r="Q205" i="31" s="1"/>
  <c r="Q234" i="31" s="1"/>
  <c r="D291" i="31"/>
  <c r="D320" i="31" s="1"/>
  <c r="D443" i="31" s="1"/>
  <c r="C94" i="31"/>
  <c r="D167" i="31"/>
  <c r="D200" i="31" s="1"/>
  <c r="D229" i="31" s="1"/>
  <c r="R299" i="31"/>
  <c r="R328" i="31" s="1"/>
  <c r="R451" i="31" s="1"/>
  <c r="R175" i="31"/>
  <c r="R208" i="31" s="1"/>
  <c r="R237" i="31" s="1"/>
  <c r="Q291" i="31"/>
  <c r="Q320" i="31" s="1"/>
  <c r="Q443" i="31" s="1"/>
  <c r="Q167" i="31"/>
  <c r="Q200" i="31" s="1"/>
  <c r="Q229" i="31" s="1"/>
  <c r="C171" i="31"/>
  <c r="C204" i="31" s="1"/>
  <c r="C233" i="31" s="1"/>
  <c r="C295" i="31"/>
  <c r="C324" i="31" s="1"/>
  <c r="D375" i="31"/>
  <c r="D404" i="31" s="1"/>
  <c r="D469" i="31" s="1"/>
  <c r="C122" i="31"/>
  <c r="C375" i="31" s="1"/>
  <c r="C404" i="31" s="1"/>
  <c r="D372" i="31"/>
  <c r="D401" i="31" s="1"/>
  <c r="D466" i="31" s="1"/>
  <c r="C119" i="31"/>
  <c r="D172" i="31"/>
  <c r="D205" i="31" s="1"/>
  <c r="D234" i="31" s="1"/>
  <c r="Q377" i="31"/>
  <c r="Q406" i="31" s="1"/>
  <c r="Q471" i="31" s="1"/>
  <c r="Q148" i="31"/>
  <c r="R124" i="31"/>
  <c r="R177" i="31" s="1"/>
  <c r="R374" i="31"/>
  <c r="R403" i="31" s="1"/>
  <c r="R468" i="31" s="1"/>
  <c r="S121" i="31"/>
  <c r="D180" i="31"/>
  <c r="D163" i="31" s="1"/>
  <c r="D182" i="31" s="1"/>
  <c r="D304" i="31"/>
  <c r="D333" i="31" s="1"/>
  <c r="D456" i="31" s="1"/>
  <c r="C107" i="31"/>
  <c r="Q304" i="31"/>
  <c r="Q333" i="31" s="1"/>
  <c r="Q456" i="31" s="1"/>
  <c r="Q180" i="31"/>
  <c r="Q163" i="31" s="1"/>
  <c r="Q182" i="31" s="1"/>
  <c r="Q147" i="31"/>
  <c r="Q150" i="31" s="1"/>
  <c r="Q290" i="31"/>
  <c r="Q319" i="31" s="1"/>
  <c r="Q442" i="31" s="1"/>
  <c r="Q166" i="31"/>
  <c r="Q199" i="31" s="1"/>
  <c r="Q228" i="31" s="1"/>
  <c r="Q89" i="31"/>
  <c r="E380" i="31"/>
  <c r="E409" i="31" s="1"/>
  <c r="E474" i="31" s="1"/>
  <c r="D127" i="31"/>
  <c r="C292" i="31"/>
  <c r="C321" i="31" s="1"/>
  <c r="R127" i="31"/>
  <c r="Q380" i="31"/>
  <c r="Q409" i="31" s="1"/>
  <c r="Q474" i="31" s="1"/>
  <c r="E379" i="31"/>
  <c r="E408" i="31" s="1"/>
  <c r="E473" i="31" s="1"/>
  <c r="D126" i="31"/>
  <c r="E179" i="31"/>
  <c r="D378" i="31"/>
  <c r="D407" i="31" s="1"/>
  <c r="D472" i="31" s="1"/>
  <c r="C125" i="31"/>
  <c r="Q297" i="31"/>
  <c r="Q326" i="31" s="1"/>
  <c r="Q449" i="31" s="1"/>
  <c r="Q173" i="31"/>
  <c r="Q206" i="31" s="1"/>
  <c r="Q235" i="31" s="1"/>
  <c r="D175" i="31"/>
  <c r="D208" i="31" s="1"/>
  <c r="D237" i="31" s="1"/>
  <c r="C102" i="31"/>
  <c r="D299" i="31"/>
  <c r="D328" i="31" s="1"/>
  <c r="D451" i="31" s="1"/>
  <c r="P149" i="31"/>
  <c r="Q376" i="31"/>
  <c r="Q405" i="31" s="1"/>
  <c r="Q470" i="31" s="1"/>
  <c r="R123" i="31"/>
  <c r="Q368" i="31"/>
  <c r="Q397" i="31" s="1"/>
  <c r="Q462" i="31" s="1"/>
  <c r="R115" i="31"/>
  <c r="Q372" i="31"/>
  <c r="Q401" i="31" s="1"/>
  <c r="Q466" i="31" s="1"/>
  <c r="R119" i="31"/>
  <c r="R371" i="31"/>
  <c r="R400" i="31" s="1"/>
  <c r="R465" i="31" s="1"/>
  <c r="S118" i="31"/>
  <c r="R366" i="31"/>
  <c r="R395" i="31" s="1"/>
  <c r="R460" i="31" s="1"/>
  <c r="R109" i="31"/>
  <c r="S113" i="31"/>
  <c r="D373" i="31"/>
  <c r="D402" i="31" s="1"/>
  <c r="D467" i="31" s="1"/>
  <c r="C120" i="31"/>
  <c r="C373" i="31" s="1"/>
  <c r="C402" i="31" s="1"/>
  <c r="D366" i="31"/>
  <c r="D395" i="31" s="1"/>
  <c r="D460" i="31" s="1"/>
  <c r="D109" i="31"/>
  <c r="C113" i="31"/>
  <c r="C366" i="31" s="1"/>
  <c r="C395" i="31" s="1"/>
  <c r="F125" i="28"/>
  <c r="G378" i="28"/>
  <c r="G407" i="28" s="1"/>
  <c r="G472" i="28" s="1"/>
  <c r="F127" i="28"/>
  <c r="G380" i="28"/>
  <c r="G409" i="28" s="1"/>
  <c r="G474" i="28" s="1"/>
  <c r="L319" i="26"/>
  <c r="L348" i="26" s="1"/>
  <c r="L471" i="26" s="1"/>
  <c r="F126" i="28"/>
  <c r="G379" i="28"/>
  <c r="G408" i="28" s="1"/>
  <c r="G473" i="28" s="1"/>
  <c r="X39" i="25"/>
  <c r="Z39" i="25"/>
  <c r="K103" i="25"/>
  <c r="Q373" i="25" s="1"/>
  <c r="Y39" i="25"/>
  <c r="X38" i="25"/>
  <c r="Z38" i="25"/>
  <c r="K109" i="25"/>
  <c r="J109" i="25" s="1"/>
  <c r="Y45" i="25"/>
  <c r="Z42" i="25"/>
  <c r="X42" i="25"/>
  <c r="K88" i="25"/>
  <c r="K157" i="25" s="1"/>
  <c r="X44" i="25"/>
  <c r="Z44" i="25"/>
  <c r="K89" i="25"/>
  <c r="L89" i="25" s="1"/>
  <c r="L271" i="25" s="1"/>
  <c r="L296" i="25" s="1"/>
  <c r="X45" i="25"/>
  <c r="Z45" i="25"/>
  <c r="X50" i="25"/>
  <c r="Z50" i="25"/>
  <c r="K104" i="25"/>
  <c r="Q374" i="25" s="1"/>
  <c r="Y40" i="25"/>
  <c r="X49" i="25"/>
  <c r="Z49" i="25"/>
  <c r="X46" i="25"/>
  <c r="Z46" i="25"/>
  <c r="K116" i="25"/>
  <c r="J116" i="25" s="1"/>
  <c r="I116" i="25" s="1"/>
  <c r="H116" i="25" s="1"/>
  <c r="G116" i="25" s="1"/>
  <c r="F116" i="25" s="1"/>
  <c r="E116" i="25" s="1"/>
  <c r="D116" i="25" s="1"/>
  <c r="Y52" i="25"/>
  <c r="X48" i="25"/>
  <c r="Z48" i="25"/>
  <c r="K102" i="25"/>
  <c r="Y38" i="25"/>
  <c r="K115" i="25"/>
  <c r="L115" i="25" s="1"/>
  <c r="M115" i="25" s="1"/>
  <c r="N115" i="25" s="1"/>
  <c r="O115" i="25" s="1"/>
  <c r="P115" i="25" s="1"/>
  <c r="Q115" i="25" s="1"/>
  <c r="R115" i="25" s="1"/>
  <c r="S115" i="25" s="1"/>
  <c r="T115" i="25" s="1"/>
  <c r="U115" i="25" s="1"/>
  <c r="V115" i="25" s="1"/>
  <c r="Y51" i="25"/>
  <c r="X47" i="25"/>
  <c r="Z47" i="25"/>
  <c r="Z40" i="25"/>
  <c r="X40" i="25"/>
  <c r="K107" i="25"/>
  <c r="Q377" i="25" s="1"/>
  <c r="Y43" i="25"/>
  <c r="K110" i="25"/>
  <c r="J110" i="25" s="1"/>
  <c r="Y46" i="25"/>
  <c r="X52" i="25"/>
  <c r="Z52" i="25"/>
  <c r="K114" i="25"/>
  <c r="J114" i="25" s="1"/>
  <c r="I114" i="25" s="1"/>
  <c r="H114" i="25" s="1"/>
  <c r="G114" i="25" s="1"/>
  <c r="F114" i="25" s="1"/>
  <c r="E114" i="25" s="1"/>
  <c r="D114" i="25" s="1"/>
  <c r="Y50" i="25"/>
  <c r="K108" i="25"/>
  <c r="Y44" i="25"/>
  <c r="K111" i="25"/>
  <c r="L111" i="25" s="1"/>
  <c r="Y47" i="25"/>
  <c r="K105" i="25"/>
  <c r="Q375" i="25" s="1"/>
  <c r="Y41" i="25"/>
  <c r="AA41" i="25" s="1"/>
  <c r="X51" i="25"/>
  <c r="Z51" i="25"/>
  <c r="Z43" i="25"/>
  <c r="X43" i="25"/>
  <c r="K106" i="25"/>
  <c r="J106" i="25" s="1"/>
  <c r="Y42" i="25"/>
  <c r="K113" i="25"/>
  <c r="Q383" i="25" s="1"/>
  <c r="Y49" i="25"/>
  <c r="K112" i="25"/>
  <c r="J112" i="25" s="1"/>
  <c r="Y48" i="25"/>
  <c r="AA48" i="25" s="1"/>
  <c r="O179" i="28"/>
  <c r="O212" i="28" s="1"/>
  <c r="O241" i="28" s="1"/>
  <c r="K227" i="26"/>
  <c r="K256" i="26" s="1"/>
  <c r="G280" i="26" s="1"/>
  <c r="Q280" i="26"/>
  <c r="K229" i="26"/>
  <c r="K258" i="26" s="1"/>
  <c r="G282" i="26" s="1"/>
  <c r="Q282" i="26"/>
  <c r="K228" i="26"/>
  <c r="K257" i="26" s="1"/>
  <c r="G281" i="26" s="1"/>
  <c r="Q281" i="26"/>
  <c r="J150" i="26"/>
  <c r="P127" i="28"/>
  <c r="O380" i="28"/>
  <c r="O409" i="28" s="1"/>
  <c r="O474" i="28" s="1"/>
  <c r="O178" i="28"/>
  <c r="O211" i="28" s="1"/>
  <c r="O240" i="28" s="1"/>
  <c r="P105" i="28"/>
  <c r="P126" i="28"/>
  <c r="O379" i="28"/>
  <c r="O408" i="28" s="1"/>
  <c r="O473" i="28" s="1"/>
  <c r="P125" i="28"/>
  <c r="O378" i="28"/>
  <c r="O407" i="28" s="1"/>
  <c r="O472" i="28" s="1"/>
  <c r="N163" i="28"/>
  <c r="N182" i="28" s="1"/>
  <c r="N213" i="28"/>
  <c r="N242" i="28" s="1"/>
  <c r="N185" i="28"/>
  <c r="H132" i="26"/>
  <c r="I398" i="26"/>
  <c r="I427" i="26" s="1"/>
  <c r="I493" i="26" s="1"/>
  <c r="M131" i="26"/>
  <c r="L397" i="26"/>
  <c r="L426" i="26" s="1"/>
  <c r="L492" i="26" s="1"/>
  <c r="M132" i="26"/>
  <c r="L398" i="26"/>
  <c r="L427" i="26" s="1"/>
  <c r="L493" i="26" s="1"/>
  <c r="M130" i="26"/>
  <c r="L396" i="26"/>
  <c r="L425" i="26" s="1"/>
  <c r="L491" i="26" s="1"/>
  <c r="I131" i="26"/>
  <c r="J397" i="26"/>
  <c r="J426" i="26" s="1"/>
  <c r="J492" i="26" s="1"/>
  <c r="H130" i="26"/>
  <c r="I396" i="26"/>
  <c r="I425" i="26" s="1"/>
  <c r="I491" i="26" s="1"/>
  <c r="M108" i="26"/>
  <c r="M320" i="26" s="1"/>
  <c r="M349" i="26" s="1"/>
  <c r="M472" i="26" s="1"/>
  <c r="L320" i="26"/>
  <c r="L349" i="26" s="1"/>
  <c r="L472" i="26" s="1"/>
  <c r="I107" i="26"/>
  <c r="J148" i="26" s="1"/>
  <c r="M187" i="28"/>
  <c r="F105" i="28"/>
  <c r="F302" i="28" s="1"/>
  <c r="F331" i="28" s="1"/>
  <c r="F454" i="28" s="1"/>
  <c r="G178" i="28"/>
  <c r="G366" i="28"/>
  <c r="G395" i="28" s="1"/>
  <c r="G460" i="28" s="1"/>
  <c r="F113" i="28"/>
  <c r="O370" i="28"/>
  <c r="O399" i="28" s="1"/>
  <c r="O464" i="28" s="1"/>
  <c r="P117" i="28"/>
  <c r="O295" i="28"/>
  <c r="O324" i="28" s="1"/>
  <c r="O447" i="28" s="1"/>
  <c r="P98" i="28"/>
  <c r="O171" i="28"/>
  <c r="O204" i="28" s="1"/>
  <c r="O233" i="28" s="1"/>
  <c r="H225" i="28"/>
  <c r="O368" i="28"/>
  <c r="O397" i="28" s="1"/>
  <c r="O462" i="28" s="1"/>
  <c r="P115" i="28"/>
  <c r="O375" i="28"/>
  <c r="O404" i="28" s="1"/>
  <c r="O469" i="28" s="1"/>
  <c r="P122" i="28"/>
  <c r="O377" i="28"/>
  <c r="O406" i="28" s="1"/>
  <c r="O471" i="28" s="1"/>
  <c r="P124" i="28"/>
  <c r="O148" i="28"/>
  <c r="F141" i="28"/>
  <c r="F140" i="28"/>
  <c r="G139" i="28"/>
  <c r="G142" i="28" s="1"/>
  <c r="E104" i="28"/>
  <c r="E301" i="28" s="1"/>
  <c r="E330" i="28" s="1"/>
  <c r="E453" i="28" s="1"/>
  <c r="N141" i="28"/>
  <c r="N142" i="28" s="1"/>
  <c r="Y235" i="28"/>
  <c r="O371" i="28"/>
  <c r="O400" i="28" s="1"/>
  <c r="O465" i="28" s="1"/>
  <c r="P118" i="28"/>
  <c r="O366" i="28"/>
  <c r="O395" i="28" s="1"/>
  <c r="O460" i="28" s="1"/>
  <c r="P113" i="28"/>
  <c r="G291" i="28"/>
  <c r="G320" i="28" s="1"/>
  <c r="G443" i="28" s="1"/>
  <c r="G167" i="28"/>
  <c r="G200" i="28" s="1"/>
  <c r="G229" i="28" s="1"/>
  <c r="F94" i="28"/>
  <c r="O374" i="28"/>
  <c r="O403" i="28" s="1"/>
  <c r="O468" i="28" s="1"/>
  <c r="P121" i="28"/>
  <c r="O291" i="28"/>
  <c r="O320" i="28" s="1"/>
  <c r="O443" i="28" s="1"/>
  <c r="P94" i="28"/>
  <c r="O167" i="28"/>
  <c r="O200" i="28" s="1"/>
  <c r="O229" i="28" s="1"/>
  <c r="F300" i="28"/>
  <c r="F329" i="28" s="1"/>
  <c r="F452" i="28" s="1"/>
  <c r="E103" i="28"/>
  <c r="O369" i="28"/>
  <c r="O398" i="28" s="1"/>
  <c r="O463" i="28" s="1"/>
  <c r="P116" i="28"/>
  <c r="X239" i="28"/>
  <c r="Y233" i="28"/>
  <c r="F116" i="28"/>
  <c r="F169" i="28" s="1"/>
  <c r="F202" i="28" s="1"/>
  <c r="F231" i="28" s="1"/>
  <c r="G369" i="28"/>
  <c r="G398" i="28" s="1"/>
  <c r="G463" i="28" s="1"/>
  <c r="O293" i="28"/>
  <c r="O322" i="28" s="1"/>
  <c r="O445" i="28" s="1"/>
  <c r="P96" i="28"/>
  <c r="O169" i="28"/>
  <c r="O202" i="28" s="1"/>
  <c r="O231" i="28" s="1"/>
  <c r="O147" i="28"/>
  <c r="G295" i="28"/>
  <c r="G324" i="28" s="1"/>
  <c r="G447" i="28" s="1"/>
  <c r="G171" i="28"/>
  <c r="G204" i="28" s="1"/>
  <c r="G233" i="28" s="1"/>
  <c r="F98" i="28"/>
  <c r="O294" i="28"/>
  <c r="O323" i="28" s="1"/>
  <c r="O446" i="28" s="1"/>
  <c r="P97" i="28"/>
  <c r="O170" i="28"/>
  <c r="O203" i="28" s="1"/>
  <c r="O232" i="28" s="1"/>
  <c r="O300" i="28"/>
  <c r="O329" i="28" s="1"/>
  <c r="O452" i="28" s="1"/>
  <c r="P103" i="28"/>
  <c r="O176" i="28"/>
  <c r="O209" i="28" s="1"/>
  <c r="O238" i="28" s="1"/>
  <c r="F296" i="28"/>
  <c r="F325" i="28" s="1"/>
  <c r="F448" i="28" s="1"/>
  <c r="E99" i="28"/>
  <c r="G374" i="28"/>
  <c r="G403" i="28" s="1"/>
  <c r="G468" i="28" s="1"/>
  <c r="F121" i="28"/>
  <c r="O296" i="28"/>
  <c r="O325" i="28" s="1"/>
  <c r="O448" i="28" s="1"/>
  <c r="P99" i="28"/>
  <c r="O172" i="28"/>
  <c r="O205" i="28" s="1"/>
  <c r="O234" i="28" s="1"/>
  <c r="N210" i="28"/>
  <c r="N239" i="28" s="1"/>
  <c r="N188" i="28"/>
  <c r="G372" i="28"/>
  <c r="G401" i="28" s="1"/>
  <c r="G466" i="28" s="1"/>
  <c r="F119" i="28"/>
  <c r="G174" i="28"/>
  <c r="G207" i="28" s="1"/>
  <c r="G236" i="28" s="1"/>
  <c r="O298" i="28"/>
  <c r="O327" i="28" s="1"/>
  <c r="O450" i="28" s="1"/>
  <c r="P101" i="28"/>
  <c r="O174" i="28"/>
  <c r="O207" i="28" s="1"/>
  <c r="O236" i="28" s="1"/>
  <c r="F114" i="28"/>
  <c r="G367" i="28"/>
  <c r="G396" i="28" s="1"/>
  <c r="G461" i="28" s="1"/>
  <c r="O290" i="28"/>
  <c r="O319" i="28" s="1"/>
  <c r="O442" i="28" s="1"/>
  <c r="P93" i="28"/>
  <c r="O166" i="28"/>
  <c r="O199" i="28" s="1"/>
  <c r="O228" i="28" s="1"/>
  <c r="Y229" i="28"/>
  <c r="H147" i="28"/>
  <c r="H150" i="28" s="1"/>
  <c r="F124" i="28"/>
  <c r="G148" i="28"/>
  <c r="G149" i="28"/>
  <c r="O376" i="28"/>
  <c r="O405" i="28" s="1"/>
  <c r="O470" i="28" s="1"/>
  <c r="P123" i="28"/>
  <c r="G370" i="28"/>
  <c r="G399" i="28" s="1"/>
  <c r="G464" i="28" s="1"/>
  <c r="F117" i="28"/>
  <c r="O373" i="28"/>
  <c r="O402" i="28" s="1"/>
  <c r="O467" i="28" s="1"/>
  <c r="P120" i="28"/>
  <c r="O292" i="28"/>
  <c r="O321" i="28" s="1"/>
  <c r="O444" i="28" s="1"/>
  <c r="P95" i="28"/>
  <c r="O168" i="28"/>
  <c r="O201" i="28" s="1"/>
  <c r="O230" i="28" s="1"/>
  <c r="Y231" i="28"/>
  <c r="G368" i="28"/>
  <c r="G397" i="28" s="1"/>
  <c r="G462" i="28" s="1"/>
  <c r="F115" i="28"/>
  <c r="O299" i="28"/>
  <c r="O328" i="28" s="1"/>
  <c r="O451" i="28" s="1"/>
  <c r="P102" i="28"/>
  <c r="O175" i="28"/>
  <c r="O208" i="28" s="1"/>
  <c r="O237" i="28" s="1"/>
  <c r="Y232" i="28"/>
  <c r="G371" i="28"/>
  <c r="G400" i="28" s="1"/>
  <c r="G465" i="28" s="1"/>
  <c r="F118" i="28"/>
  <c r="Q106" i="28"/>
  <c r="Q303" i="28" s="1"/>
  <c r="Q332" i="28" s="1"/>
  <c r="Q455" i="28" s="1"/>
  <c r="O372" i="28"/>
  <c r="O401" i="28" s="1"/>
  <c r="O466" i="28" s="1"/>
  <c r="P119" i="28"/>
  <c r="Y238" i="28"/>
  <c r="G177" i="28"/>
  <c r="Y234" i="28"/>
  <c r="O301" i="28"/>
  <c r="O330" i="28" s="1"/>
  <c r="O453" i="28" s="1"/>
  <c r="P104" i="28"/>
  <c r="P301" i="28" s="1"/>
  <c r="P330" i="28" s="1"/>
  <c r="P453" i="28" s="1"/>
  <c r="O177" i="28"/>
  <c r="N186" i="28" s="1"/>
  <c r="O140" i="28"/>
  <c r="F293" i="28"/>
  <c r="F322" i="28" s="1"/>
  <c r="F445" i="28" s="1"/>
  <c r="E96" i="28"/>
  <c r="G294" i="28"/>
  <c r="G323" i="28" s="1"/>
  <c r="G446" i="28" s="1"/>
  <c r="F97" i="28"/>
  <c r="G170" i="28"/>
  <c r="G203" i="28" s="1"/>
  <c r="G232" i="28" s="1"/>
  <c r="F298" i="28"/>
  <c r="F327" i="28" s="1"/>
  <c r="F450" i="28" s="1"/>
  <c r="E101" i="28"/>
  <c r="P114" i="28"/>
  <c r="O367" i="28"/>
  <c r="O396" i="28" s="1"/>
  <c r="O461" i="28" s="1"/>
  <c r="Y236" i="28"/>
  <c r="G375" i="28"/>
  <c r="G404" i="28" s="1"/>
  <c r="G469" i="28" s="1"/>
  <c r="F122" i="28"/>
  <c r="F175" i="28" s="1"/>
  <c r="F208" i="28" s="1"/>
  <c r="F237" i="28" s="1"/>
  <c r="Y228" i="28"/>
  <c r="N225" i="28"/>
  <c r="F297" i="28"/>
  <c r="F326" i="28" s="1"/>
  <c r="F449" i="28" s="1"/>
  <c r="E100" i="28"/>
  <c r="O180" i="28"/>
  <c r="P107" i="28"/>
  <c r="P304" i="28" s="1"/>
  <c r="P333" i="28" s="1"/>
  <c r="P456" i="28" s="1"/>
  <c r="N150" i="28"/>
  <c r="G290" i="28"/>
  <c r="G319" i="28" s="1"/>
  <c r="G442" i="28" s="1"/>
  <c r="F93" i="28"/>
  <c r="G166" i="28"/>
  <c r="G199" i="28" s="1"/>
  <c r="G228" i="28" s="1"/>
  <c r="Y230" i="28"/>
  <c r="G376" i="28"/>
  <c r="G405" i="28" s="1"/>
  <c r="G470" i="28" s="1"/>
  <c r="F123" i="28"/>
  <c r="N149" i="28"/>
  <c r="Y237" i="28"/>
  <c r="F299" i="28"/>
  <c r="F328" i="28" s="1"/>
  <c r="F451" i="28" s="1"/>
  <c r="E102" i="28"/>
  <c r="G373" i="28"/>
  <c r="G402" i="28" s="1"/>
  <c r="G467" i="28" s="1"/>
  <c r="F120" i="28"/>
  <c r="F173" i="28" s="1"/>
  <c r="F206" i="28" s="1"/>
  <c r="F235" i="28" s="1"/>
  <c r="G179" i="28"/>
  <c r="F106" i="28"/>
  <c r="F303" i="28" s="1"/>
  <c r="F332" i="28" s="1"/>
  <c r="F455" i="28" s="1"/>
  <c r="G180" i="28"/>
  <c r="G163" i="28" s="1"/>
  <c r="G182" i="28" s="1"/>
  <c r="F107" i="28"/>
  <c r="F304" i="28" s="1"/>
  <c r="F333" i="28" s="1"/>
  <c r="F456" i="28" s="1"/>
  <c r="O297" i="28"/>
  <c r="O326" i="28" s="1"/>
  <c r="O449" i="28" s="1"/>
  <c r="P100" i="28"/>
  <c r="O173" i="28"/>
  <c r="O206" i="28" s="1"/>
  <c r="O235" i="28" s="1"/>
  <c r="G169" i="28"/>
  <c r="G202" i="28" s="1"/>
  <c r="G231" i="28" s="1"/>
  <c r="G292" i="28"/>
  <c r="G321" i="28" s="1"/>
  <c r="G444" i="28" s="1"/>
  <c r="F95" i="28"/>
  <c r="G168" i="28"/>
  <c r="G201" i="28" s="1"/>
  <c r="G230" i="28" s="1"/>
  <c r="J319" i="26"/>
  <c r="J348" i="26" s="1"/>
  <c r="J471" i="26" s="1"/>
  <c r="G370" i="26"/>
  <c r="J370" i="26" s="1"/>
  <c r="O370" i="26" s="1"/>
  <c r="R370" i="26" s="1"/>
  <c r="J395" i="26"/>
  <c r="J424" i="26" s="1"/>
  <c r="J490" i="26" s="1"/>
  <c r="L395" i="26"/>
  <c r="L424" i="26" s="1"/>
  <c r="L490" i="26" s="1"/>
  <c r="L190" i="26"/>
  <c r="L227" i="26" s="1"/>
  <c r="L256" i="26" s="1"/>
  <c r="K150" i="26"/>
  <c r="L148" i="26"/>
  <c r="M107" i="26"/>
  <c r="M149" i="26" s="1"/>
  <c r="K226" i="26"/>
  <c r="K255" i="26" s="1"/>
  <c r="G279" i="26" s="1"/>
  <c r="I126" i="26"/>
  <c r="H126" i="26" s="1"/>
  <c r="M126" i="26"/>
  <c r="N126" i="26" s="1"/>
  <c r="I129" i="26"/>
  <c r="I157" i="26" s="1"/>
  <c r="J157" i="26"/>
  <c r="J189" i="26"/>
  <c r="J195" i="26" s="1"/>
  <c r="L384" i="26"/>
  <c r="L413" i="26" s="1"/>
  <c r="L479" i="26" s="1"/>
  <c r="J158" i="26"/>
  <c r="G446" i="26"/>
  <c r="M105" i="26"/>
  <c r="N105" i="26" s="1"/>
  <c r="Q277" i="26"/>
  <c r="M129" i="26"/>
  <c r="N129" i="26" s="1"/>
  <c r="M158" i="26" s="1"/>
  <c r="L187" i="26"/>
  <c r="L224" i="26" s="1"/>
  <c r="L253" i="26" s="1"/>
  <c r="K159" i="26"/>
  <c r="L189" i="26"/>
  <c r="L195" i="26" s="1"/>
  <c r="G435" i="26"/>
  <c r="J435" i="26" s="1"/>
  <c r="O435" i="26" s="1"/>
  <c r="R435" i="26" s="1"/>
  <c r="L157" i="26"/>
  <c r="L159" i="26" s="1"/>
  <c r="I105" i="26"/>
  <c r="I317" i="26" s="1"/>
  <c r="I346" i="26" s="1"/>
  <c r="I469" i="26" s="1"/>
  <c r="K158" i="26"/>
  <c r="Q279" i="26"/>
  <c r="J187" i="26"/>
  <c r="J224" i="26" s="1"/>
  <c r="J253" i="26" s="1"/>
  <c r="J385" i="26"/>
  <c r="J414" i="26" s="1"/>
  <c r="J480" i="26" s="1"/>
  <c r="I119" i="26"/>
  <c r="J188" i="26"/>
  <c r="J225" i="26" s="1"/>
  <c r="J254" i="26" s="1"/>
  <c r="J318" i="26"/>
  <c r="J347" i="26" s="1"/>
  <c r="J470" i="26" s="1"/>
  <c r="I106" i="26"/>
  <c r="J191" i="26"/>
  <c r="J228" i="26" s="1"/>
  <c r="J257" i="26" s="1"/>
  <c r="I109" i="26"/>
  <c r="I321" i="26" s="1"/>
  <c r="I350" i="26" s="1"/>
  <c r="I473" i="26" s="1"/>
  <c r="L308" i="26"/>
  <c r="L337" i="26" s="1"/>
  <c r="L460" i="26" s="1"/>
  <c r="M96" i="26"/>
  <c r="J388" i="26"/>
  <c r="J417" i="26" s="1"/>
  <c r="J483" i="26" s="1"/>
  <c r="I122" i="26"/>
  <c r="K462" i="26"/>
  <c r="G361" i="26"/>
  <c r="L387" i="26"/>
  <c r="L416" i="26" s="1"/>
  <c r="L482" i="26" s="1"/>
  <c r="M121" i="26"/>
  <c r="L385" i="26"/>
  <c r="L414" i="26" s="1"/>
  <c r="L480" i="26" s="1"/>
  <c r="M119" i="26"/>
  <c r="L318" i="26"/>
  <c r="L347" i="26" s="1"/>
  <c r="L470" i="26" s="1"/>
  <c r="L188" i="26"/>
  <c r="L225" i="26" s="1"/>
  <c r="L254" i="26" s="1"/>
  <c r="M106" i="26"/>
  <c r="I190" i="26"/>
  <c r="I227" i="26" s="1"/>
  <c r="I256" i="26" s="1"/>
  <c r="H108" i="26"/>
  <c r="H320" i="26" s="1"/>
  <c r="H349" i="26" s="1"/>
  <c r="H472" i="26" s="1"/>
  <c r="L309" i="26"/>
  <c r="L338" i="26" s="1"/>
  <c r="L461" i="26" s="1"/>
  <c r="L179" i="26"/>
  <c r="L216" i="26" s="1"/>
  <c r="L245" i="26" s="1"/>
  <c r="M97" i="26"/>
  <c r="K468" i="26"/>
  <c r="G367" i="26"/>
  <c r="L388" i="26"/>
  <c r="L417" i="26" s="1"/>
  <c r="L483" i="26" s="1"/>
  <c r="M122" i="26"/>
  <c r="L310" i="26"/>
  <c r="L339" i="26" s="1"/>
  <c r="L462" i="26" s="1"/>
  <c r="L180" i="26"/>
  <c r="L217" i="26" s="1"/>
  <c r="L246" i="26" s="1"/>
  <c r="M98" i="26"/>
  <c r="L389" i="26"/>
  <c r="L418" i="26" s="1"/>
  <c r="L484" i="26" s="1"/>
  <c r="M123" i="26"/>
  <c r="K482" i="26"/>
  <c r="G438" i="26"/>
  <c r="K467" i="26"/>
  <c r="G366" i="26"/>
  <c r="Q278" i="26"/>
  <c r="K225" i="26"/>
  <c r="K254" i="26" s="1"/>
  <c r="K216" i="26"/>
  <c r="K245" i="26" s="1"/>
  <c r="Q269" i="26"/>
  <c r="J368" i="26"/>
  <c r="O368" i="26" s="1"/>
  <c r="R368" i="26" s="1"/>
  <c r="J182" i="26"/>
  <c r="J219" i="26" s="1"/>
  <c r="J248" i="26" s="1"/>
  <c r="I100" i="26"/>
  <c r="J312" i="26"/>
  <c r="J341" i="26" s="1"/>
  <c r="J464" i="26" s="1"/>
  <c r="L316" i="26"/>
  <c r="L345" i="26" s="1"/>
  <c r="L468" i="26" s="1"/>
  <c r="L186" i="26"/>
  <c r="L223" i="26" s="1"/>
  <c r="L252" i="26" s="1"/>
  <c r="M104" i="26"/>
  <c r="I314" i="26"/>
  <c r="I343" i="26" s="1"/>
  <c r="I466" i="26" s="1"/>
  <c r="H102" i="26"/>
  <c r="J394" i="26"/>
  <c r="J423" i="26" s="1"/>
  <c r="J489" i="26" s="1"/>
  <c r="I128" i="26"/>
  <c r="L192" i="26"/>
  <c r="L196" i="26" s="1"/>
  <c r="M110" i="26"/>
  <c r="M322" i="26" s="1"/>
  <c r="M351" i="26" s="1"/>
  <c r="M474" i="26" s="1"/>
  <c r="J181" i="26"/>
  <c r="J218" i="26" s="1"/>
  <c r="J247" i="26" s="1"/>
  <c r="J311" i="26"/>
  <c r="J340" i="26" s="1"/>
  <c r="J463" i="26" s="1"/>
  <c r="I99" i="26"/>
  <c r="I96" i="26"/>
  <c r="J178" i="26"/>
  <c r="J215" i="26" s="1"/>
  <c r="J244" i="26" s="1"/>
  <c r="J308" i="26"/>
  <c r="J337" i="26" s="1"/>
  <c r="J460" i="26" s="1"/>
  <c r="G359" i="26"/>
  <c r="K460" i="26"/>
  <c r="J313" i="26"/>
  <c r="J342" i="26" s="1"/>
  <c r="J465" i="26" s="1"/>
  <c r="J183" i="26"/>
  <c r="J220" i="26" s="1"/>
  <c r="J249" i="26" s="1"/>
  <c r="I101" i="26"/>
  <c r="K465" i="26"/>
  <c r="G364" i="26"/>
  <c r="J180" i="26"/>
  <c r="J217" i="26" s="1"/>
  <c r="J246" i="26" s="1"/>
  <c r="J310" i="26"/>
  <c r="J339" i="26" s="1"/>
  <c r="J462" i="26" s="1"/>
  <c r="I98" i="26"/>
  <c r="L391" i="26"/>
  <c r="L420" i="26" s="1"/>
  <c r="L486" i="26" s="1"/>
  <c r="M125" i="26"/>
  <c r="L393" i="26"/>
  <c r="L422" i="26" s="1"/>
  <c r="L488" i="26" s="1"/>
  <c r="M127" i="26"/>
  <c r="K485" i="26"/>
  <c r="G441" i="26"/>
  <c r="L386" i="26"/>
  <c r="L415" i="26" s="1"/>
  <c r="L481" i="26" s="1"/>
  <c r="M120" i="26"/>
  <c r="J389" i="26"/>
  <c r="J418" i="26" s="1"/>
  <c r="J484" i="26" s="1"/>
  <c r="I123" i="26"/>
  <c r="L315" i="26"/>
  <c r="L344" i="26" s="1"/>
  <c r="L467" i="26" s="1"/>
  <c r="L185" i="26"/>
  <c r="L222" i="26" s="1"/>
  <c r="L251" i="26" s="1"/>
  <c r="M103" i="26"/>
  <c r="Q272" i="26"/>
  <c r="K219" i="26"/>
  <c r="K248" i="26" s="1"/>
  <c r="Q276" i="26"/>
  <c r="K223" i="26"/>
  <c r="K252" i="26" s="1"/>
  <c r="G362" i="26"/>
  <c r="K463" i="26"/>
  <c r="L313" i="26"/>
  <c r="L342" i="26" s="1"/>
  <c r="L465" i="26" s="1"/>
  <c r="L183" i="26"/>
  <c r="L220" i="26" s="1"/>
  <c r="L249" i="26" s="1"/>
  <c r="M101" i="26"/>
  <c r="G444" i="26"/>
  <c r="K488" i="26"/>
  <c r="L390" i="26"/>
  <c r="L419" i="26" s="1"/>
  <c r="L485" i="26" s="1"/>
  <c r="M124" i="26"/>
  <c r="J386" i="26"/>
  <c r="J415" i="26" s="1"/>
  <c r="J481" i="26" s="1"/>
  <c r="I120" i="26"/>
  <c r="G440" i="26"/>
  <c r="K484" i="26"/>
  <c r="Q275" i="26"/>
  <c r="K222" i="26"/>
  <c r="K251" i="26" s="1"/>
  <c r="J365" i="26"/>
  <c r="O365" i="26" s="1"/>
  <c r="R365" i="26" s="1"/>
  <c r="I384" i="26"/>
  <c r="I413" i="26" s="1"/>
  <c r="I479" i="26" s="1"/>
  <c r="H118" i="26"/>
  <c r="L312" i="26"/>
  <c r="L341" i="26" s="1"/>
  <c r="L464" i="26" s="1"/>
  <c r="L182" i="26"/>
  <c r="L219" i="26" s="1"/>
  <c r="L248" i="26" s="1"/>
  <c r="M100" i="26"/>
  <c r="K489" i="26"/>
  <c r="G445" i="26"/>
  <c r="J192" i="26"/>
  <c r="J196" i="26" s="1"/>
  <c r="I110" i="26"/>
  <c r="I322" i="26" s="1"/>
  <c r="I351" i="26" s="1"/>
  <c r="I474" i="26" s="1"/>
  <c r="Q271" i="26"/>
  <c r="K218" i="26"/>
  <c r="K247" i="26" s="1"/>
  <c r="K220" i="26"/>
  <c r="K249" i="26" s="1"/>
  <c r="Q273" i="26"/>
  <c r="K486" i="26"/>
  <c r="G442" i="26"/>
  <c r="J393" i="26"/>
  <c r="J422" i="26" s="1"/>
  <c r="J488" i="26" s="1"/>
  <c r="I127" i="26"/>
  <c r="J387" i="26"/>
  <c r="J416" i="26" s="1"/>
  <c r="J482" i="26" s="1"/>
  <c r="I121" i="26"/>
  <c r="J185" i="26"/>
  <c r="J222" i="26" s="1"/>
  <c r="J251" i="26" s="1"/>
  <c r="J315" i="26"/>
  <c r="J344" i="26" s="1"/>
  <c r="J467" i="26" s="1"/>
  <c r="I103" i="26"/>
  <c r="G436" i="26"/>
  <c r="K480" i="26"/>
  <c r="K470" i="26"/>
  <c r="G369" i="26"/>
  <c r="J309" i="26"/>
  <c r="J338" i="26" s="1"/>
  <c r="J461" i="26" s="1"/>
  <c r="J179" i="26"/>
  <c r="J216" i="26" s="1"/>
  <c r="J245" i="26" s="1"/>
  <c r="I97" i="26"/>
  <c r="K461" i="26"/>
  <c r="G360" i="26"/>
  <c r="L191" i="26"/>
  <c r="L228" i="26" s="1"/>
  <c r="L257" i="26" s="1"/>
  <c r="M109" i="26"/>
  <c r="M321" i="26" s="1"/>
  <c r="M350" i="26" s="1"/>
  <c r="M473" i="26" s="1"/>
  <c r="K464" i="26"/>
  <c r="G363" i="26"/>
  <c r="J186" i="26"/>
  <c r="J223" i="26" s="1"/>
  <c r="J252" i="26" s="1"/>
  <c r="I104" i="26"/>
  <c r="J316" i="26"/>
  <c r="J345" i="26" s="1"/>
  <c r="J468" i="26" s="1"/>
  <c r="L394" i="26"/>
  <c r="L423" i="26" s="1"/>
  <c r="L489" i="26" s="1"/>
  <c r="M128" i="26"/>
  <c r="L311" i="26"/>
  <c r="L340" i="26" s="1"/>
  <c r="L463" i="26" s="1"/>
  <c r="L181" i="26"/>
  <c r="L218" i="26" s="1"/>
  <c r="L247" i="26" s="1"/>
  <c r="M99" i="26"/>
  <c r="Q274" i="26"/>
  <c r="K221" i="26"/>
  <c r="K250" i="26" s="1"/>
  <c r="G439" i="26"/>
  <c r="K483" i="26"/>
  <c r="Q270" i="26"/>
  <c r="K217" i="26"/>
  <c r="K246" i="26" s="1"/>
  <c r="J391" i="26"/>
  <c r="J420" i="26" s="1"/>
  <c r="J486" i="26" s="1"/>
  <c r="I125" i="26"/>
  <c r="J390" i="26"/>
  <c r="J419" i="26" s="1"/>
  <c r="J485" i="26" s="1"/>
  <c r="I124" i="26"/>
  <c r="I184" i="26" s="1"/>
  <c r="I221" i="26" s="1"/>
  <c r="I250" i="26" s="1"/>
  <c r="K481" i="26"/>
  <c r="G437" i="26"/>
  <c r="G277" i="26"/>
  <c r="J443" i="26"/>
  <c r="O443" i="26" s="1"/>
  <c r="R443" i="26" s="1"/>
  <c r="N102" i="26"/>
  <c r="M314" i="26"/>
  <c r="M343" i="26" s="1"/>
  <c r="M466" i="26" s="1"/>
  <c r="Q313" i="25"/>
  <c r="Q382" i="25"/>
  <c r="K339" i="25"/>
  <c r="K364" i="25" s="1"/>
  <c r="K437" i="25" s="1"/>
  <c r="L114" i="25"/>
  <c r="M114" i="25" s="1"/>
  <c r="N114" i="25" s="1"/>
  <c r="O114" i="25" s="1"/>
  <c r="P114" i="25" s="1"/>
  <c r="Q114" i="25" s="1"/>
  <c r="R114" i="25" s="1"/>
  <c r="S114" i="25" s="1"/>
  <c r="T114" i="25" s="1"/>
  <c r="U114" i="25" s="1"/>
  <c r="V114" i="25" s="1"/>
  <c r="L105" i="25"/>
  <c r="L332" i="25" s="1"/>
  <c r="L357" i="25" s="1"/>
  <c r="K335" i="25"/>
  <c r="K360" i="25" s="1"/>
  <c r="K433" i="25" s="1"/>
  <c r="R41" i="25"/>
  <c r="T41" i="25" s="1"/>
  <c r="V41" i="25" s="1"/>
  <c r="R44" i="25"/>
  <c r="T44" i="25" s="1"/>
  <c r="V44" i="25" s="1"/>
  <c r="L108" i="25"/>
  <c r="M108" i="25" s="1"/>
  <c r="Q378" i="25"/>
  <c r="R45" i="25"/>
  <c r="T45" i="25" s="1"/>
  <c r="V45" i="25" s="1"/>
  <c r="J108" i="25"/>
  <c r="Q376" i="25"/>
  <c r="R39" i="25"/>
  <c r="T39" i="25" s="1"/>
  <c r="K83" i="25"/>
  <c r="R52" i="25"/>
  <c r="T52" i="25" s="1"/>
  <c r="K96" i="25"/>
  <c r="R50" i="25"/>
  <c r="T50" i="25" s="1"/>
  <c r="K94" i="25"/>
  <c r="Q379" i="25"/>
  <c r="K93" i="25"/>
  <c r="R49" i="25"/>
  <c r="T49" i="25" s="1"/>
  <c r="K331" i="25"/>
  <c r="K356" i="25" s="1"/>
  <c r="Q372" i="25"/>
  <c r="J102" i="25"/>
  <c r="K329" i="25"/>
  <c r="K354" i="25" s="1"/>
  <c r="L102" i="25"/>
  <c r="J339" i="25"/>
  <c r="J364" i="25" s="1"/>
  <c r="J437" i="25" s="1"/>
  <c r="I112" i="25"/>
  <c r="K84" i="25"/>
  <c r="R40" i="25"/>
  <c r="T40" i="25" s="1"/>
  <c r="R48" i="25"/>
  <c r="T48" i="25" s="1"/>
  <c r="K92" i="25"/>
  <c r="R46" i="25"/>
  <c r="T46" i="25" s="1"/>
  <c r="K90" i="25"/>
  <c r="Q310" i="25"/>
  <c r="K267" i="25"/>
  <c r="K292" i="25" s="1"/>
  <c r="J85" i="25"/>
  <c r="L85" i="25"/>
  <c r="R47" i="25"/>
  <c r="T47" i="25" s="1"/>
  <c r="K91" i="25"/>
  <c r="R43" i="25"/>
  <c r="T43" i="25" s="1"/>
  <c r="K87" i="25"/>
  <c r="K82" i="25"/>
  <c r="R38" i="25"/>
  <c r="T38" i="25" s="1"/>
  <c r="K95" i="25"/>
  <c r="R51" i="25"/>
  <c r="T51" i="25" s="1"/>
  <c r="K86" i="25"/>
  <c r="R42" i="25"/>
  <c r="T42" i="25" s="1"/>
  <c r="S175" i="26" l="1"/>
  <c r="S174" i="26"/>
  <c r="K151" i="26"/>
  <c r="K190" i="25"/>
  <c r="K215" i="25" s="1"/>
  <c r="Q233" i="25"/>
  <c r="AA44" i="25"/>
  <c r="J115" i="25"/>
  <c r="I115" i="25" s="1"/>
  <c r="H115" i="25" s="1"/>
  <c r="G115" i="25" s="1"/>
  <c r="F115" i="25" s="1"/>
  <c r="E115" i="25" s="1"/>
  <c r="D115" i="25" s="1"/>
  <c r="J89" i="25"/>
  <c r="I89" i="25" s="1"/>
  <c r="Q381" i="25"/>
  <c r="K333" i="25"/>
  <c r="K358" i="25" s="1"/>
  <c r="J111" i="25"/>
  <c r="K338" i="25"/>
  <c r="K363" i="25" s="1"/>
  <c r="L112" i="25"/>
  <c r="L339" i="25" s="1"/>
  <c r="L364" i="25" s="1"/>
  <c r="K336" i="25"/>
  <c r="K361" i="25" s="1"/>
  <c r="L116" i="25"/>
  <c r="M116" i="25" s="1"/>
  <c r="N116" i="25" s="1"/>
  <c r="O116" i="25" s="1"/>
  <c r="P116" i="25" s="1"/>
  <c r="Q116" i="25" s="1"/>
  <c r="R116" i="25" s="1"/>
  <c r="S116" i="25" s="1"/>
  <c r="T116" i="25" s="1"/>
  <c r="U116" i="25" s="1"/>
  <c r="V116" i="25" s="1"/>
  <c r="N118" i="26"/>
  <c r="O118" i="26" s="1"/>
  <c r="L104" i="25"/>
  <c r="L331" i="25" s="1"/>
  <c r="L356" i="25" s="1"/>
  <c r="J104" i="25"/>
  <c r="L103" i="25"/>
  <c r="L330" i="25" s="1"/>
  <c r="L355" i="25" s="1"/>
  <c r="J103" i="25"/>
  <c r="K330" i="25"/>
  <c r="K355" i="25" s="1"/>
  <c r="K332" i="25"/>
  <c r="K357" i="25" s="1"/>
  <c r="K430" i="25" s="1"/>
  <c r="AA39" i="25"/>
  <c r="L109" i="25"/>
  <c r="L336" i="25" s="1"/>
  <c r="L361" i="25" s="1"/>
  <c r="L106" i="25"/>
  <c r="L333" i="25" s="1"/>
  <c r="L358" i="25" s="1"/>
  <c r="J105" i="25"/>
  <c r="J332" i="25" s="1"/>
  <c r="J357" i="25" s="1"/>
  <c r="J430" i="25" s="1"/>
  <c r="K154" i="25"/>
  <c r="L113" i="25"/>
  <c r="M112" i="25"/>
  <c r="K135" i="25"/>
  <c r="K337" i="25"/>
  <c r="K362" i="25" s="1"/>
  <c r="K435" i="25" s="1"/>
  <c r="J113" i="25"/>
  <c r="I113" i="25" s="1"/>
  <c r="Q380" i="25"/>
  <c r="K340" i="25"/>
  <c r="K365" i="25" s="1"/>
  <c r="K438" i="25" s="1"/>
  <c r="AA47" i="25"/>
  <c r="L110" i="25"/>
  <c r="AA46" i="25"/>
  <c r="R210" i="31"/>
  <c r="R239" i="31" s="1"/>
  <c r="R188" i="31"/>
  <c r="R159" i="31"/>
  <c r="R185" i="31"/>
  <c r="Q186" i="31"/>
  <c r="Q187" i="31" s="1"/>
  <c r="S371" i="31"/>
  <c r="S400" i="31" s="1"/>
  <c r="T118" i="31"/>
  <c r="R304" i="31"/>
  <c r="R333" i="31" s="1"/>
  <c r="R456" i="31" s="1"/>
  <c r="R180" i="31"/>
  <c r="R163" i="31" s="1"/>
  <c r="R182" i="31" s="1"/>
  <c r="D374" i="31"/>
  <c r="D403" i="31" s="1"/>
  <c r="D468" i="31" s="1"/>
  <c r="C121" i="31"/>
  <c r="C374" i="31" s="1"/>
  <c r="C403" i="31" s="1"/>
  <c r="D368" i="31"/>
  <c r="D397" i="31" s="1"/>
  <c r="D462" i="31" s="1"/>
  <c r="C115" i="31"/>
  <c r="D168" i="31"/>
  <c r="D201" i="31" s="1"/>
  <c r="D230" i="31" s="1"/>
  <c r="R372" i="31"/>
  <c r="R401" i="31" s="1"/>
  <c r="R466" i="31" s="1"/>
  <c r="S119" i="31"/>
  <c r="D379" i="31"/>
  <c r="D408" i="31" s="1"/>
  <c r="D473" i="31" s="1"/>
  <c r="C126" i="31"/>
  <c r="C179" i="31" s="1"/>
  <c r="D179" i="31"/>
  <c r="R379" i="31"/>
  <c r="R408" i="31" s="1"/>
  <c r="R473" i="31" s="1"/>
  <c r="S126" i="31"/>
  <c r="R179" i="31"/>
  <c r="D298" i="31"/>
  <c r="D327" i="31" s="1"/>
  <c r="D450" i="31" s="1"/>
  <c r="C101" i="31"/>
  <c r="D174" i="31"/>
  <c r="D207" i="31" s="1"/>
  <c r="D236" i="31" s="1"/>
  <c r="R367" i="31"/>
  <c r="R396" i="31" s="1"/>
  <c r="R461" i="31" s="1"/>
  <c r="S114" i="31"/>
  <c r="R295" i="31"/>
  <c r="R324" i="31" s="1"/>
  <c r="R447" i="31" s="1"/>
  <c r="R171" i="31"/>
  <c r="R204" i="31" s="1"/>
  <c r="R233" i="31" s="1"/>
  <c r="D178" i="31"/>
  <c r="C105" i="31"/>
  <c r="C178" i="31" s="1"/>
  <c r="D302" i="31"/>
  <c r="D331" i="31" s="1"/>
  <c r="D454" i="31" s="1"/>
  <c r="C300" i="31"/>
  <c r="C329" i="31" s="1"/>
  <c r="C176" i="31"/>
  <c r="C209" i="31" s="1"/>
  <c r="C238" i="31" s="1"/>
  <c r="R368" i="31"/>
  <c r="R397" i="31" s="1"/>
  <c r="R462" i="31" s="1"/>
  <c r="S115" i="31"/>
  <c r="S141" i="31"/>
  <c r="S140" i="31"/>
  <c r="S301" i="31"/>
  <c r="S330" i="31" s="1"/>
  <c r="R380" i="31"/>
  <c r="R409" i="31" s="1"/>
  <c r="R474" i="31" s="1"/>
  <c r="S127" i="31"/>
  <c r="T127" i="31" s="1"/>
  <c r="U127" i="31" s="1"/>
  <c r="V127" i="31" s="1"/>
  <c r="S203" i="31"/>
  <c r="S232" i="31" s="1"/>
  <c r="S294" i="31"/>
  <c r="S323" i="31" s="1"/>
  <c r="R369" i="31"/>
  <c r="R398" i="31" s="1"/>
  <c r="R463" i="31" s="1"/>
  <c r="S116" i="31"/>
  <c r="R169" i="31"/>
  <c r="R202" i="31" s="1"/>
  <c r="R231" i="31" s="1"/>
  <c r="R300" i="31"/>
  <c r="R329" i="31" s="1"/>
  <c r="R452" i="31" s="1"/>
  <c r="R176" i="31"/>
  <c r="R209" i="31" s="1"/>
  <c r="R238" i="31" s="1"/>
  <c r="R141" i="31"/>
  <c r="R142" i="31" s="1"/>
  <c r="R376" i="31"/>
  <c r="R405" i="31" s="1"/>
  <c r="R470" i="31" s="1"/>
  <c r="S123" i="31"/>
  <c r="R167" i="31"/>
  <c r="R200" i="31" s="1"/>
  <c r="R229" i="31" s="1"/>
  <c r="R291" i="31"/>
  <c r="R320" i="31" s="1"/>
  <c r="R443" i="31" s="1"/>
  <c r="D293" i="31"/>
  <c r="D322" i="31" s="1"/>
  <c r="D445" i="31" s="1"/>
  <c r="D169" i="31"/>
  <c r="D202" i="31" s="1"/>
  <c r="D231" i="31" s="1"/>
  <c r="C96" i="31"/>
  <c r="S139" i="31"/>
  <c r="S298" i="31"/>
  <c r="S327" i="31" s="1"/>
  <c r="S207" i="31"/>
  <c r="S236" i="31" s="1"/>
  <c r="S374" i="31"/>
  <c r="S403" i="31" s="1"/>
  <c r="T121" i="31"/>
  <c r="D297" i="31"/>
  <c r="D326" i="31" s="1"/>
  <c r="D449" i="31" s="1"/>
  <c r="D173" i="31"/>
  <c r="D206" i="31" s="1"/>
  <c r="D235" i="31" s="1"/>
  <c r="C100" i="31"/>
  <c r="D380" i="31"/>
  <c r="D409" i="31" s="1"/>
  <c r="D474" i="31" s="1"/>
  <c r="C127" i="31"/>
  <c r="C180" i="31" s="1"/>
  <c r="D294" i="31"/>
  <c r="D323" i="31" s="1"/>
  <c r="D446" i="31" s="1"/>
  <c r="D170" i="31"/>
  <c r="D203" i="31" s="1"/>
  <c r="D232" i="31" s="1"/>
  <c r="C97" i="31"/>
  <c r="C142" i="31"/>
  <c r="R377" i="31"/>
  <c r="R406" i="31" s="1"/>
  <c r="R471" i="31" s="1"/>
  <c r="R148" i="31"/>
  <c r="S147" i="31"/>
  <c r="S124" i="31"/>
  <c r="S299" i="31"/>
  <c r="S328" i="31" s="1"/>
  <c r="S208" i="31"/>
  <c r="S237" i="31" s="1"/>
  <c r="D369" i="31"/>
  <c r="D398" i="31" s="1"/>
  <c r="D463" i="31" s="1"/>
  <c r="C116" i="31"/>
  <c r="C369" i="31" s="1"/>
  <c r="C398" i="31" s="1"/>
  <c r="C210" i="31"/>
  <c r="C239" i="31" s="1"/>
  <c r="C188" i="31"/>
  <c r="C186" i="31"/>
  <c r="D185" i="31"/>
  <c r="D187" i="31" s="1"/>
  <c r="C175" i="31"/>
  <c r="C208" i="31" s="1"/>
  <c r="C237" i="31" s="1"/>
  <c r="C299" i="31"/>
  <c r="C328" i="31" s="1"/>
  <c r="Q149" i="31"/>
  <c r="R375" i="31"/>
  <c r="R404" i="31" s="1"/>
  <c r="R469" i="31" s="1"/>
  <c r="S122" i="31"/>
  <c r="R166" i="31"/>
  <c r="R199" i="31" s="1"/>
  <c r="R228" i="31" s="1"/>
  <c r="R89" i="31"/>
  <c r="R290" i="31"/>
  <c r="R319" i="31" s="1"/>
  <c r="R442" i="31" s="1"/>
  <c r="C377" i="31"/>
  <c r="C406" i="31" s="1"/>
  <c r="D147" i="31"/>
  <c r="D150" i="31" s="1"/>
  <c r="C148" i="31"/>
  <c r="C149" i="31"/>
  <c r="R292" i="31"/>
  <c r="R321" i="31" s="1"/>
  <c r="R444" i="31" s="1"/>
  <c r="R168" i="31"/>
  <c r="R201" i="31" s="1"/>
  <c r="R230" i="31" s="1"/>
  <c r="R297" i="31"/>
  <c r="R326" i="31" s="1"/>
  <c r="R449" i="31" s="1"/>
  <c r="R173" i="31"/>
  <c r="R206" i="31" s="1"/>
  <c r="R235" i="31" s="1"/>
  <c r="R147" i="31"/>
  <c r="R150" i="31" s="1"/>
  <c r="C291" i="31"/>
  <c r="C320" i="31" s="1"/>
  <c r="C167" i="31"/>
  <c r="C200" i="31" s="1"/>
  <c r="C229" i="31" s="1"/>
  <c r="R178" i="31"/>
  <c r="R302" i="31"/>
  <c r="R331" i="31" s="1"/>
  <c r="R454" i="31" s="1"/>
  <c r="S366" i="31"/>
  <c r="S395" i="31" s="1"/>
  <c r="T113" i="31"/>
  <c r="T293" i="31"/>
  <c r="T322" i="31" s="1"/>
  <c r="C372" i="31"/>
  <c r="C401" i="31" s="1"/>
  <c r="C172" i="31"/>
  <c r="C205" i="31" s="1"/>
  <c r="C234" i="31" s="1"/>
  <c r="R296" i="31"/>
  <c r="R325" i="31" s="1"/>
  <c r="R448" i="31" s="1"/>
  <c r="R172" i="31"/>
  <c r="R205" i="31" s="1"/>
  <c r="R234" i="31" s="1"/>
  <c r="S370" i="31"/>
  <c r="S399" i="31" s="1"/>
  <c r="T117" i="31"/>
  <c r="U373" i="31"/>
  <c r="U402" i="31" s="1"/>
  <c r="V120" i="31"/>
  <c r="V373" i="31" s="1"/>
  <c r="V402" i="31" s="1"/>
  <c r="D166" i="31"/>
  <c r="D199" i="31" s="1"/>
  <c r="D228" i="31" s="1"/>
  <c r="D225" i="31" s="1"/>
  <c r="D290" i="31"/>
  <c r="D319" i="31" s="1"/>
  <c r="D442" i="31" s="1"/>
  <c r="C93" i="31"/>
  <c r="D89" i="31"/>
  <c r="E126" i="28"/>
  <c r="F379" i="28"/>
  <c r="F408" i="28" s="1"/>
  <c r="F473" i="28" s="1"/>
  <c r="AA51" i="25"/>
  <c r="J107" i="25"/>
  <c r="J334" i="25" s="1"/>
  <c r="J359" i="25" s="1"/>
  <c r="J432" i="25" s="1"/>
  <c r="O149" i="28"/>
  <c r="P377" i="28"/>
  <c r="P406" i="28" s="1"/>
  <c r="P471" i="28" s="1"/>
  <c r="F177" i="28"/>
  <c r="F377" i="28"/>
  <c r="F406" i="28" s="1"/>
  <c r="F471" i="28" s="1"/>
  <c r="AA38" i="25"/>
  <c r="Q127" i="28"/>
  <c r="P380" i="28"/>
  <c r="P409" i="28" s="1"/>
  <c r="P474" i="28" s="1"/>
  <c r="AA50" i="25"/>
  <c r="L107" i="25"/>
  <c r="Q125" i="28"/>
  <c r="P378" i="28"/>
  <c r="P407" i="28" s="1"/>
  <c r="P472" i="28" s="1"/>
  <c r="E127" i="28"/>
  <c r="F380" i="28"/>
  <c r="F409" i="28" s="1"/>
  <c r="F474" i="28" s="1"/>
  <c r="K334" i="25"/>
  <c r="K359" i="25" s="1"/>
  <c r="K432" i="25" s="1"/>
  <c r="AA49" i="25"/>
  <c r="Q126" i="28"/>
  <c r="P379" i="28"/>
  <c r="P408" i="28" s="1"/>
  <c r="P473" i="28" s="1"/>
  <c r="E125" i="28"/>
  <c r="F378" i="28"/>
  <c r="F407" i="28" s="1"/>
  <c r="F472" i="28" s="1"/>
  <c r="Q105" i="28"/>
  <c r="Q302" i="28" s="1"/>
  <c r="Q331" i="28" s="1"/>
  <c r="Q454" i="28" s="1"/>
  <c r="P302" i="28"/>
  <c r="P331" i="28" s="1"/>
  <c r="P454" i="28" s="1"/>
  <c r="AA42" i="25"/>
  <c r="L226" i="26"/>
  <c r="L255" i="26" s="1"/>
  <c r="K202" i="26"/>
  <c r="K270" i="25"/>
  <c r="K295" i="25" s="1"/>
  <c r="K416" i="25" s="1"/>
  <c r="J88" i="25"/>
  <c r="L88" i="25"/>
  <c r="L157" i="25" s="1"/>
  <c r="L190" i="25" s="1"/>
  <c r="L215" i="25" s="1"/>
  <c r="AA52" i="25"/>
  <c r="L158" i="25"/>
  <c r="L191" i="25" s="1"/>
  <c r="L216" i="25" s="1"/>
  <c r="G234" i="25" s="1"/>
  <c r="AA45" i="25"/>
  <c r="M89" i="25"/>
  <c r="K158" i="25"/>
  <c r="Q234" i="25" s="1"/>
  <c r="J204" i="26"/>
  <c r="K201" i="26"/>
  <c r="AA43" i="25"/>
  <c r="AA40" i="25"/>
  <c r="Q314" i="25"/>
  <c r="K271" i="25"/>
  <c r="K296" i="25" s="1"/>
  <c r="K417" i="25" s="1"/>
  <c r="J282" i="26"/>
  <c r="O282" i="26" s="1"/>
  <c r="R282" i="26" s="1"/>
  <c r="H282" i="26"/>
  <c r="J151" i="26"/>
  <c r="H281" i="26"/>
  <c r="J281" i="26"/>
  <c r="O281" i="26" s="1"/>
  <c r="R281" i="26" s="1"/>
  <c r="J280" i="26"/>
  <c r="O280" i="26" s="1"/>
  <c r="R280" i="26" s="1"/>
  <c r="H280" i="26"/>
  <c r="P179" i="28"/>
  <c r="P178" i="28"/>
  <c r="O163" i="28"/>
  <c r="O182" i="28" s="1"/>
  <c r="O213" i="28"/>
  <c r="O242" i="28" s="1"/>
  <c r="N187" i="28"/>
  <c r="G130" i="26"/>
  <c r="H396" i="26"/>
  <c r="H425" i="26" s="1"/>
  <c r="H491" i="26" s="1"/>
  <c r="N130" i="26"/>
  <c r="M396" i="26"/>
  <c r="M425" i="26" s="1"/>
  <c r="M491" i="26" s="1"/>
  <c r="N131" i="26"/>
  <c r="M397" i="26"/>
  <c r="M426" i="26" s="1"/>
  <c r="M492" i="26" s="1"/>
  <c r="M148" i="26"/>
  <c r="H131" i="26"/>
  <c r="I397" i="26"/>
  <c r="I426" i="26" s="1"/>
  <c r="I492" i="26" s="1"/>
  <c r="N132" i="26"/>
  <c r="M398" i="26"/>
  <c r="M427" i="26" s="1"/>
  <c r="M493" i="26" s="1"/>
  <c r="G132" i="26"/>
  <c r="H398" i="26"/>
  <c r="H427" i="26" s="1"/>
  <c r="H493" i="26" s="1"/>
  <c r="L150" i="26"/>
  <c r="L151" i="26" s="1"/>
  <c r="N107" i="26"/>
  <c r="N148" i="26" s="1"/>
  <c r="M319" i="26"/>
  <c r="M348" i="26" s="1"/>
  <c r="M471" i="26" s="1"/>
  <c r="N108" i="26"/>
  <c r="N320" i="26" s="1"/>
  <c r="N349" i="26" s="1"/>
  <c r="N472" i="26" s="1"/>
  <c r="M190" i="26"/>
  <c r="M227" i="26" s="1"/>
  <c r="M256" i="26" s="1"/>
  <c r="I150" i="26"/>
  <c r="I319" i="26"/>
  <c r="I348" i="26" s="1"/>
  <c r="I471" i="26" s="1"/>
  <c r="J229" i="26"/>
  <c r="J258" i="26" s="1"/>
  <c r="L229" i="26"/>
  <c r="L258" i="26" s="1"/>
  <c r="I149" i="26"/>
  <c r="H107" i="26"/>
  <c r="G107" i="26" s="1"/>
  <c r="G319" i="26" s="1"/>
  <c r="G348" i="26" s="1"/>
  <c r="O150" i="28"/>
  <c r="P147" i="28"/>
  <c r="O185" i="28"/>
  <c r="F292" i="28"/>
  <c r="F321" i="28" s="1"/>
  <c r="F444" i="28" s="1"/>
  <c r="F168" i="28"/>
  <c r="F201" i="28" s="1"/>
  <c r="F230" i="28" s="1"/>
  <c r="E95" i="28"/>
  <c r="P297" i="28"/>
  <c r="P326" i="28" s="1"/>
  <c r="P449" i="28" s="1"/>
  <c r="P173" i="28"/>
  <c r="P206" i="28" s="1"/>
  <c r="P235" i="28" s="1"/>
  <c r="Q100" i="28"/>
  <c r="F179" i="28"/>
  <c r="E106" i="28"/>
  <c r="E303" i="28" s="1"/>
  <c r="E332" i="28" s="1"/>
  <c r="E455" i="28" s="1"/>
  <c r="D102" i="28"/>
  <c r="E299" i="28"/>
  <c r="E328" i="28" s="1"/>
  <c r="E451" i="28" s="1"/>
  <c r="E297" i="28"/>
  <c r="E326" i="28" s="1"/>
  <c r="E449" i="28" s="1"/>
  <c r="D100" i="28"/>
  <c r="D101" i="28"/>
  <c r="E298" i="28"/>
  <c r="E327" i="28" s="1"/>
  <c r="E450" i="28" s="1"/>
  <c r="F294" i="28"/>
  <c r="F323" i="28" s="1"/>
  <c r="F446" i="28" s="1"/>
  <c r="F170" i="28"/>
  <c r="F203" i="28" s="1"/>
  <c r="F232" i="28" s="1"/>
  <c r="E97" i="28"/>
  <c r="P177" i="28"/>
  <c r="O186" i="28" s="1"/>
  <c r="P140" i="28"/>
  <c r="Q104" i="28"/>
  <c r="P372" i="28"/>
  <c r="P401" i="28" s="1"/>
  <c r="P466" i="28" s="1"/>
  <c r="Q119" i="28"/>
  <c r="F371" i="28"/>
  <c r="F400" i="28" s="1"/>
  <c r="F465" i="28" s="1"/>
  <c r="E118" i="28"/>
  <c r="Z237" i="28"/>
  <c r="P373" i="28"/>
  <c r="P402" i="28" s="1"/>
  <c r="P467" i="28" s="1"/>
  <c r="Q120" i="28"/>
  <c r="P298" i="28"/>
  <c r="P327" i="28" s="1"/>
  <c r="P450" i="28" s="1"/>
  <c r="P174" i="28"/>
  <c r="P207" i="28" s="1"/>
  <c r="P236" i="28" s="1"/>
  <c r="Q101" i="28"/>
  <c r="F374" i="28"/>
  <c r="F403" i="28" s="1"/>
  <c r="F468" i="28" s="1"/>
  <c r="E121" i="28"/>
  <c r="E174" i="28" s="1"/>
  <c r="E207" i="28" s="1"/>
  <c r="E236" i="28" s="1"/>
  <c r="Z232" i="28"/>
  <c r="P293" i="28"/>
  <c r="P322" i="28" s="1"/>
  <c r="P445" i="28" s="1"/>
  <c r="P169" i="28"/>
  <c r="P202" i="28" s="1"/>
  <c r="P231" i="28" s="1"/>
  <c r="Q96" i="28"/>
  <c r="P369" i="28"/>
  <c r="P398" i="28" s="1"/>
  <c r="P463" i="28" s="1"/>
  <c r="Q116" i="28"/>
  <c r="P374" i="28"/>
  <c r="P403" i="28" s="1"/>
  <c r="P468" i="28" s="1"/>
  <c r="Q121" i="28"/>
  <c r="F139" i="28"/>
  <c r="F142" i="28" s="1"/>
  <c r="E141" i="28"/>
  <c r="D104" i="28"/>
  <c r="D301" i="28" s="1"/>
  <c r="D330" i="28" s="1"/>
  <c r="E140" i="28"/>
  <c r="G185" i="28"/>
  <c r="F210" i="28"/>
  <c r="F239" i="28" s="1"/>
  <c r="F188" i="28"/>
  <c r="F186" i="28"/>
  <c r="P375" i="28"/>
  <c r="P404" i="28" s="1"/>
  <c r="P469" i="28" s="1"/>
  <c r="Q122" i="28"/>
  <c r="F174" i="28"/>
  <c r="F207" i="28" s="1"/>
  <c r="F236" i="28" s="1"/>
  <c r="O141" i="28"/>
  <c r="O142" i="28" s="1"/>
  <c r="P139" i="28"/>
  <c r="G210" i="28"/>
  <c r="G239" i="28" s="1"/>
  <c r="G188" i="28"/>
  <c r="G186" i="28"/>
  <c r="H185" i="28"/>
  <c r="H187" i="28" s="1"/>
  <c r="P299" i="28"/>
  <c r="P328" i="28" s="1"/>
  <c r="P451" i="28" s="1"/>
  <c r="P175" i="28"/>
  <c r="P208" i="28" s="1"/>
  <c r="P237" i="28" s="1"/>
  <c r="Q102" i="28"/>
  <c r="F368" i="28"/>
  <c r="F397" i="28" s="1"/>
  <c r="F462" i="28" s="1"/>
  <c r="E115" i="28"/>
  <c r="Z230" i="28"/>
  <c r="P376" i="28"/>
  <c r="P405" i="28" s="1"/>
  <c r="P470" i="28" s="1"/>
  <c r="Q123" i="28"/>
  <c r="F149" i="28"/>
  <c r="F148" i="28"/>
  <c r="E124" i="28"/>
  <c r="G147" i="28"/>
  <c r="G150" i="28" s="1"/>
  <c r="Z234" i="28"/>
  <c r="Z238" i="28"/>
  <c r="P294" i="28"/>
  <c r="P323" i="28" s="1"/>
  <c r="P446" i="28" s="1"/>
  <c r="P170" i="28"/>
  <c r="P203" i="28" s="1"/>
  <c r="P232" i="28" s="1"/>
  <c r="Q97" i="28"/>
  <c r="Z229" i="28"/>
  <c r="P366" i="28"/>
  <c r="P395" i="28" s="1"/>
  <c r="P460" i="28" s="1"/>
  <c r="Q113" i="28"/>
  <c r="P148" i="28"/>
  <c r="Q124" i="28"/>
  <c r="P370" i="28"/>
  <c r="P399" i="28" s="1"/>
  <c r="P464" i="28" s="1"/>
  <c r="Q117" i="28"/>
  <c r="F180" i="28"/>
  <c r="F163" i="28" s="1"/>
  <c r="F182" i="28" s="1"/>
  <c r="E107" i="28"/>
  <c r="E304" i="28" s="1"/>
  <c r="E333" i="28" s="1"/>
  <c r="E456" i="28" s="1"/>
  <c r="F373" i="28"/>
  <c r="F402" i="28" s="1"/>
  <c r="F467" i="28" s="1"/>
  <c r="E120" i="28"/>
  <c r="E173" i="28" s="1"/>
  <c r="E206" i="28" s="1"/>
  <c r="E235" i="28" s="1"/>
  <c r="F376" i="28"/>
  <c r="F405" i="28" s="1"/>
  <c r="F470" i="28" s="1"/>
  <c r="E123" i="28"/>
  <c r="E176" i="28" s="1"/>
  <c r="E209" i="28" s="1"/>
  <c r="E238" i="28" s="1"/>
  <c r="G225" i="28"/>
  <c r="P180" i="28"/>
  <c r="P163" i="28" s="1"/>
  <c r="P182" i="28" s="1"/>
  <c r="Q107" i="28"/>
  <c r="Q304" i="28" s="1"/>
  <c r="Q333" i="28" s="1"/>
  <c r="Q456" i="28" s="1"/>
  <c r="F375" i="28"/>
  <c r="F404" i="28" s="1"/>
  <c r="F469" i="28" s="1"/>
  <c r="E122" i="28"/>
  <c r="E175" i="28" s="1"/>
  <c r="E208" i="28" s="1"/>
  <c r="E237" i="28" s="1"/>
  <c r="E293" i="28"/>
  <c r="E322" i="28" s="1"/>
  <c r="E445" i="28" s="1"/>
  <c r="D96" i="28"/>
  <c r="Q179" i="28"/>
  <c r="R106" i="28"/>
  <c r="R303" i="28" s="1"/>
  <c r="R332" i="28" s="1"/>
  <c r="R455" i="28" s="1"/>
  <c r="P292" i="28"/>
  <c r="P321" i="28" s="1"/>
  <c r="P444" i="28" s="1"/>
  <c r="P168" i="28"/>
  <c r="P201" i="28" s="1"/>
  <c r="P230" i="28" s="1"/>
  <c r="Q95" i="28"/>
  <c r="O225" i="28"/>
  <c r="Z228" i="28"/>
  <c r="F367" i="28"/>
  <c r="F396" i="28" s="1"/>
  <c r="F461" i="28" s="1"/>
  <c r="E114" i="28"/>
  <c r="P296" i="28"/>
  <c r="P325" i="28" s="1"/>
  <c r="P448" i="28" s="1"/>
  <c r="P172" i="28"/>
  <c r="P205" i="28" s="1"/>
  <c r="P234" i="28" s="1"/>
  <c r="Q99" i="28"/>
  <c r="D99" i="28"/>
  <c r="E296" i="28"/>
  <c r="E325" i="28" s="1"/>
  <c r="E448" i="28" s="1"/>
  <c r="P300" i="28"/>
  <c r="P329" i="28" s="1"/>
  <c r="P452" i="28" s="1"/>
  <c r="P176" i="28"/>
  <c r="P209" i="28" s="1"/>
  <c r="P238" i="28" s="1"/>
  <c r="Q103" i="28"/>
  <c r="D103" i="28"/>
  <c r="E300" i="28"/>
  <c r="E329" i="28" s="1"/>
  <c r="E452" i="28" s="1"/>
  <c r="P291" i="28"/>
  <c r="P320" i="28" s="1"/>
  <c r="P443" i="28" s="1"/>
  <c r="P167" i="28"/>
  <c r="P200" i="28" s="1"/>
  <c r="P229" i="28" s="1"/>
  <c r="Q94" i="28"/>
  <c r="F291" i="28"/>
  <c r="F320" i="28" s="1"/>
  <c r="F443" i="28" s="1"/>
  <c r="F167" i="28"/>
  <c r="F200" i="28" s="1"/>
  <c r="F229" i="28" s="1"/>
  <c r="E94" i="28"/>
  <c r="P368" i="28"/>
  <c r="P397" i="28" s="1"/>
  <c r="P462" i="28" s="1"/>
  <c r="Q115" i="28"/>
  <c r="Z233" i="28"/>
  <c r="F178" i="28"/>
  <c r="E105" i="28"/>
  <c r="E302" i="28" s="1"/>
  <c r="E331" i="28" s="1"/>
  <c r="E454" i="28" s="1"/>
  <c r="Z235" i="28"/>
  <c r="F290" i="28"/>
  <c r="F319" i="28" s="1"/>
  <c r="F442" i="28" s="1"/>
  <c r="F166" i="28"/>
  <c r="F199" i="28" s="1"/>
  <c r="F228" i="28" s="1"/>
  <c r="E93" i="28"/>
  <c r="P367" i="28"/>
  <c r="P396" i="28" s="1"/>
  <c r="P461" i="28" s="1"/>
  <c r="Q114" i="28"/>
  <c r="O210" i="28"/>
  <c r="O239" i="28" s="1"/>
  <c r="O188" i="28"/>
  <c r="Q178" i="28"/>
  <c r="R105" i="28"/>
  <c r="R302" i="28" s="1"/>
  <c r="R331" i="28" s="1"/>
  <c r="R454" i="28" s="1"/>
  <c r="F370" i="28"/>
  <c r="F399" i="28" s="1"/>
  <c r="F464" i="28" s="1"/>
  <c r="E117" i="28"/>
  <c r="P290" i="28"/>
  <c r="P319" i="28" s="1"/>
  <c r="P442" i="28" s="1"/>
  <c r="P166" i="28"/>
  <c r="P199" i="28" s="1"/>
  <c r="P228" i="28" s="1"/>
  <c r="Q93" i="28"/>
  <c r="Z236" i="28"/>
  <c r="F372" i="28"/>
  <c r="F401" i="28" s="1"/>
  <c r="F466" i="28" s="1"/>
  <c r="E119" i="28"/>
  <c r="E172" i="28" s="1"/>
  <c r="E205" i="28" s="1"/>
  <c r="E234" i="28" s="1"/>
  <c r="Y239" i="28"/>
  <c r="F172" i="28"/>
  <c r="F205" i="28" s="1"/>
  <c r="F234" i="28" s="1"/>
  <c r="F295" i="28"/>
  <c r="F324" i="28" s="1"/>
  <c r="F447" i="28" s="1"/>
  <c r="F171" i="28"/>
  <c r="F204" i="28" s="1"/>
  <c r="F233" i="28" s="1"/>
  <c r="E98" i="28"/>
  <c r="Z231" i="28"/>
  <c r="F369" i="28"/>
  <c r="F398" i="28" s="1"/>
  <c r="F463" i="28" s="1"/>
  <c r="E116" i="28"/>
  <c r="E169" i="28" s="1"/>
  <c r="E202" i="28" s="1"/>
  <c r="E231" i="28" s="1"/>
  <c r="F176" i="28"/>
  <c r="F209" i="28" s="1"/>
  <c r="F238" i="28" s="1"/>
  <c r="P371" i="28"/>
  <c r="P400" i="28" s="1"/>
  <c r="P465" i="28" s="1"/>
  <c r="Q118" i="28"/>
  <c r="P295" i="28"/>
  <c r="P324" i="28" s="1"/>
  <c r="P447" i="28" s="1"/>
  <c r="P171" i="28"/>
  <c r="P204" i="28" s="1"/>
  <c r="P233" i="28" s="1"/>
  <c r="Q98" i="28"/>
  <c r="F366" i="28"/>
  <c r="F395" i="28" s="1"/>
  <c r="F460" i="28" s="1"/>
  <c r="E113" i="28"/>
  <c r="I392" i="26"/>
  <c r="I421" i="26" s="1"/>
  <c r="I487" i="26" s="1"/>
  <c r="M392" i="26"/>
  <c r="M421" i="26" s="1"/>
  <c r="M487" i="26" s="1"/>
  <c r="I395" i="26"/>
  <c r="I424" i="26" s="1"/>
  <c r="I490" i="26" s="1"/>
  <c r="J156" i="26"/>
  <c r="J159" i="26" s="1"/>
  <c r="I189" i="26"/>
  <c r="I195" i="26" s="1"/>
  <c r="H129" i="26"/>
  <c r="G129" i="26" s="1"/>
  <c r="G395" i="26" s="1"/>
  <c r="G424" i="26" s="1"/>
  <c r="G490" i="26" s="1"/>
  <c r="I158" i="26"/>
  <c r="J446" i="26"/>
  <c r="O446" i="26" s="1"/>
  <c r="R446" i="26" s="1"/>
  <c r="M317" i="26"/>
  <c r="M346" i="26" s="1"/>
  <c r="M469" i="26" s="1"/>
  <c r="J202" i="26"/>
  <c r="J226" i="26"/>
  <c r="J255" i="26" s="1"/>
  <c r="H105" i="26"/>
  <c r="H317" i="26" s="1"/>
  <c r="H346" i="26" s="1"/>
  <c r="H469" i="26" s="1"/>
  <c r="M187" i="26"/>
  <c r="M224" i="26" s="1"/>
  <c r="M253" i="26" s="1"/>
  <c r="L158" i="26"/>
  <c r="M395" i="26"/>
  <c r="M424" i="26" s="1"/>
  <c r="M490" i="26" s="1"/>
  <c r="M157" i="26"/>
  <c r="M189" i="26"/>
  <c r="M195" i="26" s="1"/>
  <c r="M156" i="26"/>
  <c r="L201" i="26"/>
  <c r="L204" i="26"/>
  <c r="N156" i="26"/>
  <c r="J360" i="26"/>
  <c r="O360" i="26" s="1"/>
  <c r="R360" i="26" s="1"/>
  <c r="G271" i="26"/>
  <c r="J445" i="26"/>
  <c r="O445" i="26" s="1"/>
  <c r="R445" i="26" s="1"/>
  <c r="M182" i="26"/>
  <c r="M219" i="26" s="1"/>
  <c r="M248" i="26" s="1"/>
  <c r="N100" i="26"/>
  <c r="M312" i="26"/>
  <c r="M341" i="26" s="1"/>
  <c r="M464" i="26" s="1"/>
  <c r="M390" i="26"/>
  <c r="M419" i="26" s="1"/>
  <c r="M485" i="26" s="1"/>
  <c r="N124" i="26"/>
  <c r="N184" i="26" s="1"/>
  <c r="N221" i="26" s="1"/>
  <c r="N250" i="26" s="1"/>
  <c r="J362" i="26"/>
  <c r="O362" i="26" s="1"/>
  <c r="R362" i="26" s="1"/>
  <c r="H190" i="26"/>
  <c r="H227" i="26" s="1"/>
  <c r="H256" i="26" s="1"/>
  <c r="G108" i="26"/>
  <c r="G320" i="26" s="1"/>
  <c r="G349" i="26" s="1"/>
  <c r="G472" i="26" s="1"/>
  <c r="M385" i="26"/>
  <c r="M414" i="26" s="1"/>
  <c r="M480" i="26" s="1"/>
  <c r="N119" i="26"/>
  <c r="I388" i="26"/>
  <c r="I417" i="26" s="1"/>
  <c r="I483" i="26" s="1"/>
  <c r="H122" i="26"/>
  <c r="M215" i="26"/>
  <c r="M244" i="26" s="1"/>
  <c r="M308" i="26"/>
  <c r="M337" i="26" s="1"/>
  <c r="M460" i="26" s="1"/>
  <c r="N96" i="26"/>
  <c r="I385" i="26"/>
  <c r="I414" i="26" s="1"/>
  <c r="I480" i="26" s="1"/>
  <c r="H119" i="26"/>
  <c r="N314" i="26"/>
  <c r="N343" i="26" s="1"/>
  <c r="N466" i="26" s="1"/>
  <c r="O102" i="26"/>
  <c r="J277" i="26"/>
  <c r="O277" i="26" s="1"/>
  <c r="R277" i="26" s="1"/>
  <c r="H277" i="26"/>
  <c r="I391" i="26"/>
  <c r="I420" i="26" s="1"/>
  <c r="I486" i="26" s="1"/>
  <c r="H125" i="26"/>
  <c r="M394" i="26"/>
  <c r="M423" i="26" s="1"/>
  <c r="M489" i="26" s="1"/>
  <c r="N128" i="26"/>
  <c r="J369" i="26"/>
  <c r="O369" i="26" s="1"/>
  <c r="R369" i="26" s="1"/>
  <c r="M386" i="26"/>
  <c r="M415" i="26" s="1"/>
  <c r="M481" i="26" s="1"/>
  <c r="N120" i="26"/>
  <c r="J364" i="26"/>
  <c r="O364" i="26" s="1"/>
  <c r="R364" i="26" s="1"/>
  <c r="J241" i="26"/>
  <c r="L241" i="26"/>
  <c r="I191" i="26"/>
  <c r="I228" i="26" s="1"/>
  <c r="I257" i="26" s="1"/>
  <c r="H109" i="26"/>
  <c r="H321" i="26" s="1"/>
  <c r="H350" i="26" s="1"/>
  <c r="H473" i="26" s="1"/>
  <c r="I318" i="26"/>
  <c r="I347" i="26" s="1"/>
  <c r="I470" i="26" s="1"/>
  <c r="H106" i="26"/>
  <c r="I188" i="26"/>
  <c r="I225" i="26" s="1"/>
  <c r="I254" i="26" s="1"/>
  <c r="G274" i="26"/>
  <c r="M311" i="26"/>
  <c r="M340" i="26" s="1"/>
  <c r="M463" i="26" s="1"/>
  <c r="M181" i="26"/>
  <c r="M218" i="26" s="1"/>
  <c r="M247" i="26" s="1"/>
  <c r="N99" i="26"/>
  <c r="N392" i="26"/>
  <c r="N421" i="26" s="1"/>
  <c r="N487" i="26" s="1"/>
  <c r="O126" i="26"/>
  <c r="J363" i="26"/>
  <c r="O363" i="26" s="1"/>
  <c r="R363" i="26" s="1"/>
  <c r="M191" i="26"/>
  <c r="M228" i="26" s="1"/>
  <c r="M257" i="26" s="1"/>
  <c r="N109" i="26"/>
  <c r="N321" i="26" s="1"/>
  <c r="N350" i="26" s="1"/>
  <c r="N473" i="26" s="1"/>
  <c r="H97" i="26"/>
  <c r="I309" i="26"/>
  <c r="I338" i="26" s="1"/>
  <c r="I461" i="26" s="1"/>
  <c r="I179" i="26"/>
  <c r="I216" i="26" s="1"/>
  <c r="I245" i="26" s="1"/>
  <c r="I185" i="26"/>
  <c r="I222" i="26" s="1"/>
  <c r="I251" i="26" s="1"/>
  <c r="H103" i="26"/>
  <c r="I315" i="26"/>
  <c r="I344" i="26" s="1"/>
  <c r="I467" i="26" s="1"/>
  <c r="I192" i="26"/>
  <c r="H110" i="26"/>
  <c r="H322" i="26" s="1"/>
  <c r="H351" i="26" s="1"/>
  <c r="H474" i="26" s="1"/>
  <c r="G275" i="26"/>
  <c r="I386" i="26"/>
  <c r="I415" i="26" s="1"/>
  <c r="I481" i="26" s="1"/>
  <c r="H120" i="26"/>
  <c r="M313" i="26"/>
  <c r="M342" i="26" s="1"/>
  <c r="M465" i="26" s="1"/>
  <c r="N101" i="26"/>
  <c r="M183" i="26"/>
  <c r="M220" i="26" s="1"/>
  <c r="M249" i="26" s="1"/>
  <c r="G276" i="26"/>
  <c r="M315" i="26"/>
  <c r="M344" i="26" s="1"/>
  <c r="M467" i="26" s="1"/>
  <c r="M185" i="26"/>
  <c r="M222" i="26" s="1"/>
  <c r="M251" i="26" s="1"/>
  <c r="N103" i="26"/>
  <c r="M393" i="26"/>
  <c r="M422" i="26" s="1"/>
  <c r="M488" i="26" s="1"/>
  <c r="N127" i="26"/>
  <c r="N187" i="26" s="1"/>
  <c r="N224" i="26" s="1"/>
  <c r="N253" i="26" s="1"/>
  <c r="I310" i="26"/>
  <c r="I339" i="26" s="1"/>
  <c r="I462" i="26" s="1"/>
  <c r="I180" i="26"/>
  <c r="I217" i="26" s="1"/>
  <c r="I246" i="26" s="1"/>
  <c r="H98" i="26"/>
  <c r="I308" i="26"/>
  <c r="I337" i="26" s="1"/>
  <c r="I460" i="26" s="1"/>
  <c r="I178" i="26"/>
  <c r="I215" i="26" s="1"/>
  <c r="I244" i="26" s="1"/>
  <c r="H96" i="26"/>
  <c r="I394" i="26"/>
  <c r="I423" i="26" s="1"/>
  <c r="I489" i="26" s="1"/>
  <c r="H128" i="26"/>
  <c r="J366" i="26"/>
  <c r="O366" i="26" s="1"/>
  <c r="R366" i="26" s="1"/>
  <c r="J438" i="26"/>
  <c r="O438" i="26" s="1"/>
  <c r="R438" i="26" s="1"/>
  <c r="M318" i="26"/>
  <c r="M347" i="26" s="1"/>
  <c r="M470" i="26" s="1"/>
  <c r="M188" i="26"/>
  <c r="M225" i="26" s="1"/>
  <c r="M254" i="26" s="1"/>
  <c r="N106" i="26"/>
  <c r="N395" i="26"/>
  <c r="N424" i="26" s="1"/>
  <c r="N490" i="26" s="1"/>
  <c r="O129" i="26"/>
  <c r="N157" i="26"/>
  <c r="M387" i="26"/>
  <c r="M416" i="26" s="1"/>
  <c r="M482" i="26" s="1"/>
  <c r="N121" i="26"/>
  <c r="J361" i="26"/>
  <c r="O361" i="26" s="1"/>
  <c r="R361" i="26" s="1"/>
  <c r="I316" i="26"/>
  <c r="I345" i="26" s="1"/>
  <c r="I468" i="26" s="1"/>
  <c r="I186" i="26"/>
  <c r="I223" i="26" s="1"/>
  <c r="I252" i="26" s="1"/>
  <c r="H104" i="26"/>
  <c r="G268" i="26"/>
  <c r="M391" i="26"/>
  <c r="M420" i="26" s="1"/>
  <c r="M486" i="26" s="1"/>
  <c r="N125" i="26"/>
  <c r="M192" i="26"/>
  <c r="N110" i="26"/>
  <c r="N322" i="26" s="1"/>
  <c r="N351" i="26" s="1"/>
  <c r="N474" i="26" s="1"/>
  <c r="M389" i="26"/>
  <c r="M418" i="26" s="1"/>
  <c r="M484" i="26" s="1"/>
  <c r="N123" i="26"/>
  <c r="I390" i="26"/>
  <c r="I419" i="26" s="1"/>
  <c r="I485" i="26" s="1"/>
  <c r="H124" i="26"/>
  <c r="H184" i="26" s="1"/>
  <c r="H221" i="26" s="1"/>
  <c r="H250" i="26" s="1"/>
  <c r="J436" i="26"/>
  <c r="O436" i="26" s="1"/>
  <c r="R436" i="26" s="1"/>
  <c r="I387" i="26"/>
  <c r="I416" i="26" s="1"/>
  <c r="I482" i="26" s="1"/>
  <c r="H121" i="26"/>
  <c r="I393" i="26"/>
  <c r="I422" i="26" s="1"/>
  <c r="I488" i="26" s="1"/>
  <c r="H127" i="26"/>
  <c r="G272" i="26"/>
  <c r="I389" i="26"/>
  <c r="I418" i="26" s="1"/>
  <c r="I484" i="26" s="1"/>
  <c r="H123" i="26"/>
  <c r="H314" i="26"/>
  <c r="H343" i="26" s="1"/>
  <c r="H466" i="26" s="1"/>
  <c r="G102" i="26"/>
  <c r="G278" i="26"/>
  <c r="M309" i="26"/>
  <c r="M338" i="26" s="1"/>
  <c r="M461" i="26" s="1"/>
  <c r="N97" i="26"/>
  <c r="M179" i="26"/>
  <c r="M216" i="26" s="1"/>
  <c r="M245" i="26" s="1"/>
  <c r="J279" i="26"/>
  <c r="O279" i="26" s="1"/>
  <c r="R279" i="26" s="1"/>
  <c r="H279" i="26"/>
  <c r="M184" i="26"/>
  <c r="M221" i="26" s="1"/>
  <c r="M250" i="26" s="1"/>
  <c r="J437" i="26"/>
  <c r="O437" i="26" s="1"/>
  <c r="R437" i="26" s="1"/>
  <c r="G270" i="26"/>
  <c r="J439" i="26"/>
  <c r="O439" i="26" s="1"/>
  <c r="R439" i="26" s="1"/>
  <c r="H392" i="26"/>
  <c r="H421" i="26" s="1"/>
  <c r="H487" i="26" s="1"/>
  <c r="G126" i="26"/>
  <c r="J442" i="26"/>
  <c r="O442" i="26" s="1"/>
  <c r="R442" i="26" s="1"/>
  <c r="G273" i="26"/>
  <c r="H384" i="26"/>
  <c r="H413" i="26" s="1"/>
  <c r="H479" i="26" s="1"/>
  <c r="G118" i="26"/>
  <c r="J440" i="26"/>
  <c r="O440" i="26" s="1"/>
  <c r="R440" i="26" s="1"/>
  <c r="J444" i="26"/>
  <c r="O444" i="26" s="1"/>
  <c r="R444" i="26" s="1"/>
  <c r="N317" i="26"/>
  <c r="N346" i="26" s="1"/>
  <c r="N469" i="26" s="1"/>
  <c r="O105" i="26"/>
  <c r="J441" i="26"/>
  <c r="O441" i="26" s="1"/>
  <c r="R441" i="26" s="1"/>
  <c r="H101" i="26"/>
  <c r="I183" i="26"/>
  <c r="I220" i="26" s="1"/>
  <c r="I249" i="26" s="1"/>
  <c r="I313" i="26"/>
  <c r="I342" i="26" s="1"/>
  <c r="I465" i="26" s="1"/>
  <c r="J359" i="26"/>
  <c r="O359" i="26" s="1"/>
  <c r="R359" i="26" s="1"/>
  <c r="I181" i="26"/>
  <c r="I218" i="26" s="1"/>
  <c r="I247" i="26" s="1"/>
  <c r="H99" i="26"/>
  <c r="I311" i="26"/>
  <c r="I340" i="26" s="1"/>
  <c r="I463" i="26" s="1"/>
  <c r="M186" i="26"/>
  <c r="M223" i="26" s="1"/>
  <c r="M252" i="26" s="1"/>
  <c r="N104" i="26"/>
  <c r="M316" i="26"/>
  <c r="M345" i="26" s="1"/>
  <c r="M468" i="26" s="1"/>
  <c r="I312" i="26"/>
  <c r="I341" i="26" s="1"/>
  <c r="I464" i="26" s="1"/>
  <c r="I182" i="26"/>
  <c r="I219" i="26" s="1"/>
  <c r="I248" i="26" s="1"/>
  <c r="H100" i="26"/>
  <c r="G269" i="26"/>
  <c r="N98" i="26"/>
  <c r="M310" i="26"/>
  <c r="M339" i="26" s="1"/>
  <c r="M462" i="26" s="1"/>
  <c r="M180" i="26"/>
  <c r="M217" i="26" s="1"/>
  <c r="M246" i="26" s="1"/>
  <c r="I187" i="26"/>
  <c r="I224" i="26" s="1"/>
  <c r="I253" i="26" s="1"/>
  <c r="M388" i="26"/>
  <c r="M417" i="26" s="1"/>
  <c r="M483" i="26" s="1"/>
  <c r="N122" i="26"/>
  <c r="J367" i="26"/>
  <c r="O367" i="26" s="1"/>
  <c r="R367" i="26" s="1"/>
  <c r="J271" i="25"/>
  <c r="J296" i="25" s="1"/>
  <c r="J417" i="25" s="1"/>
  <c r="L335" i="25"/>
  <c r="L360" i="25" s="1"/>
  <c r="G378" i="25" s="1"/>
  <c r="J378" i="25" s="1"/>
  <c r="O378" i="25" s="1"/>
  <c r="S378" i="25" s="1"/>
  <c r="J158" i="25"/>
  <c r="J191" i="25" s="1"/>
  <c r="J216" i="25" s="1"/>
  <c r="J400" i="25" s="1"/>
  <c r="M105" i="25"/>
  <c r="M332" i="25" s="1"/>
  <c r="M357" i="25" s="1"/>
  <c r="M430" i="25" s="1"/>
  <c r="I108" i="25"/>
  <c r="H108" i="25" s="1"/>
  <c r="J335" i="25"/>
  <c r="J360" i="25" s="1"/>
  <c r="J433" i="25" s="1"/>
  <c r="U44" i="25"/>
  <c r="U41" i="25"/>
  <c r="L417" i="25"/>
  <c r="G314" i="25"/>
  <c r="J314" i="25" s="1"/>
  <c r="O314" i="25" s="1"/>
  <c r="L430" i="25"/>
  <c r="G375" i="25"/>
  <c r="J375" i="25" s="1"/>
  <c r="O375" i="25" s="1"/>
  <c r="S375" i="25" s="1"/>
  <c r="L437" i="25"/>
  <c r="G382" i="25"/>
  <c r="J382" i="25" s="1"/>
  <c r="O382" i="25" s="1"/>
  <c r="S382" i="25" s="1"/>
  <c r="U45" i="25"/>
  <c r="K399" i="25"/>
  <c r="L154" i="25"/>
  <c r="L187" i="25" s="1"/>
  <c r="L212" i="25" s="1"/>
  <c r="G230" i="25" s="1"/>
  <c r="L267" i="25"/>
  <c r="L292" i="25" s="1"/>
  <c r="M85" i="25"/>
  <c r="U46" i="25"/>
  <c r="V46" i="25"/>
  <c r="Q317" i="25"/>
  <c r="K274" i="25"/>
  <c r="K299" i="25" s="1"/>
  <c r="J92" i="25"/>
  <c r="K161" i="25"/>
  <c r="L92" i="25"/>
  <c r="K427" i="25"/>
  <c r="L338" i="25"/>
  <c r="L363" i="25" s="1"/>
  <c r="M111" i="25"/>
  <c r="L340" i="25"/>
  <c r="L365" i="25" s="1"/>
  <c r="M113" i="25"/>
  <c r="L133" i="25" s="1"/>
  <c r="L135" i="25"/>
  <c r="U51" i="25"/>
  <c r="V51" i="25"/>
  <c r="Q312" i="25"/>
  <c r="K269" i="25"/>
  <c r="K294" i="25" s="1"/>
  <c r="J87" i="25"/>
  <c r="K156" i="25"/>
  <c r="L87" i="25"/>
  <c r="U47" i="25"/>
  <c r="V47" i="25"/>
  <c r="J267" i="25"/>
  <c r="J292" i="25" s="1"/>
  <c r="J413" i="25" s="1"/>
  <c r="I85" i="25"/>
  <c r="M271" i="25"/>
  <c r="M296" i="25" s="1"/>
  <c r="M417" i="25" s="1"/>
  <c r="N89" i="25"/>
  <c r="J329" i="25"/>
  <c r="J354" i="25" s="1"/>
  <c r="J427" i="25" s="1"/>
  <c r="I102" i="25"/>
  <c r="J330" i="25"/>
  <c r="J355" i="25" s="1"/>
  <c r="J428" i="25" s="1"/>
  <c r="I103" i="25"/>
  <c r="J336" i="25"/>
  <c r="J361" i="25" s="1"/>
  <c r="J434" i="25" s="1"/>
  <c r="I109" i="25"/>
  <c r="I158" i="25" s="1"/>
  <c r="I191" i="25" s="1"/>
  <c r="J333" i="25"/>
  <c r="J358" i="25" s="1"/>
  <c r="J431" i="25" s="1"/>
  <c r="I106" i="25"/>
  <c r="J95" i="25"/>
  <c r="K164" i="25"/>
  <c r="L95" i="25"/>
  <c r="U43" i="25"/>
  <c r="V43" i="25"/>
  <c r="Q230" i="25"/>
  <c r="K187" i="25"/>
  <c r="K212" i="25" s="1"/>
  <c r="K429" i="25"/>
  <c r="K428" i="25"/>
  <c r="J338" i="25"/>
  <c r="J363" i="25" s="1"/>
  <c r="J436" i="25" s="1"/>
  <c r="I111" i="25"/>
  <c r="V49" i="25"/>
  <c r="U49" i="25"/>
  <c r="K434" i="25"/>
  <c r="K163" i="25"/>
  <c r="J94" i="25"/>
  <c r="L94" i="25"/>
  <c r="J96" i="25"/>
  <c r="L96" i="25"/>
  <c r="K165" i="25"/>
  <c r="K133" i="25"/>
  <c r="V42" i="25"/>
  <c r="U42" i="25"/>
  <c r="U38" i="25"/>
  <c r="V38" i="25"/>
  <c r="K413" i="25"/>
  <c r="Q315" i="25"/>
  <c r="K272" i="25"/>
  <c r="K297" i="25" s="1"/>
  <c r="K159" i="25"/>
  <c r="J90" i="25"/>
  <c r="L90" i="25"/>
  <c r="Q309" i="25"/>
  <c r="K266" i="25"/>
  <c r="K291" i="25" s="1"/>
  <c r="J84" i="25"/>
  <c r="K153" i="25"/>
  <c r="L84" i="25"/>
  <c r="I339" i="25"/>
  <c r="I364" i="25" s="1"/>
  <c r="I437" i="25" s="1"/>
  <c r="H112" i="25"/>
  <c r="M102" i="25"/>
  <c r="L329" i="25"/>
  <c r="L354" i="25" s="1"/>
  <c r="K436" i="25"/>
  <c r="K275" i="25"/>
  <c r="K300" i="25" s="1"/>
  <c r="Q318" i="25"/>
  <c r="K162" i="25"/>
  <c r="J93" i="25"/>
  <c r="K125" i="25"/>
  <c r="L93" i="25"/>
  <c r="U50" i="25"/>
  <c r="V50" i="25"/>
  <c r="V52" i="25"/>
  <c r="U52" i="25"/>
  <c r="K431" i="25"/>
  <c r="L334" i="25"/>
  <c r="L359" i="25" s="1"/>
  <c r="M107" i="25"/>
  <c r="I271" i="25"/>
  <c r="I296" i="25" s="1"/>
  <c r="I417" i="25" s="1"/>
  <c r="H89" i="25"/>
  <c r="Q311" i="25"/>
  <c r="K268" i="25"/>
  <c r="K293" i="25" s="1"/>
  <c r="K155" i="25"/>
  <c r="J86" i="25"/>
  <c r="L86" i="25"/>
  <c r="Q307" i="25"/>
  <c r="K151" i="25"/>
  <c r="J82" i="25"/>
  <c r="K264" i="25"/>
  <c r="K289" i="25" s="1"/>
  <c r="L82" i="25"/>
  <c r="K273" i="25"/>
  <c r="K298" i="25" s="1"/>
  <c r="J91" i="25"/>
  <c r="Q316" i="25"/>
  <c r="K160" i="25"/>
  <c r="L91" i="25"/>
  <c r="M110" i="25"/>
  <c r="L337" i="25"/>
  <c r="L362" i="25" s="1"/>
  <c r="Q308" i="25"/>
  <c r="K265" i="25"/>
  <c r="K290" i="25" s="1"/>
  <c r="J83" i="25"/>
  <c r="K152" i="25"/>
  <c r="L83" i="25"/>
  <c r="M106" i="25"/>
  <c r="J340" i="25"/>
  <c r="J365" i="25" s="1"/>
  <c r="J438" i="25" s="1"/>
  <c r="N112" i="25"/>
  <c r="M339" i="25"/>
  <c r="M364" i="25" s="1"/>
  <c r="M437" i="25" s="1"/>
  <c r="I107" i="25"/>
  <c r="M335" i="25"/>
  <c r="M360" i="25" s="1"/>
  <c r="M433" i="25" s="1"/>
  <c r="N108" i="25"/>
  <c r="V48" i="25"/>
  <c r="U48" i="25"/>
  <c r="J331" i="25"/>
  <c r="J356" i="25" s="1"/>
  <c r="J429" i="25" s="1"/>
  <c r="I104" i="25"/>
  <c r="J337" i="25"/>
  <c r="J362" i="25" s="1"/>
  <c r="J435" i="25" s="1"/>
  <c r="I110" i="25"/>
  <c r="U39" i="25"/>
  <c r="V39" i="25"/>
  <c r="L132" i="25"/>
  <c r="V40" i="25"/>
  <c r="U40" i="25"/>
  <c r="T175" i="26" l="1"/>
  <c r="T174" i="26"/>
  <c r="N384" i="26"/>
  <c r="N413" i="26" s="1"/>
  <c r="N479" i="26" s="1"/>
  <c r="M103" i="25"/>
  <c r="M226" i="26"/>
  <c r="M255" i="26" s="1"/>
  <c r="I202" i="26"/>
  <c r="J154" i="25"/>
  <c r="J187" i="25" s="1"/>
  <c r="I105" i="25"/>
  <c r="I332" i="25" s="1"/>
  <c r="I357" i="25" s="1"/>
  <c r="I430" i="25" s="1"/>
  <c r="M109" i="25"/>
  <c r="K132" i="25"/>
  <c r="J133" i="25"/>
  <c r="J135" i="25"/>
  <c r="M104" i="25"/>
  <c r="L400" i="25"/>
  <c r="S376" i="31"/>
  <c r="S405" i="31" s="1"/>
  <c r="T123" i="31"/>
  <c r="S367" i="31"/>
  <c r="S396" i="31" s="1"/>
  <c r="T114" i="31"/>
  <c r="T366" i="31"/>
  <c r="T395" i="31" s="1"/>
  <c r="U113" i="31"/>
  <c r="C173" i="31"/>
  <c r="C206" i="31" s="1"/>
  <c r="C235" i="31" s="1"/>
  <c r="C297" i="31"/>
  <c r="C326" i="31" s="1"/>
  <c r="C290" i="31"/>
  <c r="C319" i="31" s="1"/>
  <c r="C166" i="31"/>
  <c r="C199" i="31" s="1"/>
  <c r="C228" i="31" s="1"/>
  <c r="S210" i="31"/>
  <c r="S239" i="31" s="1"/>
  <c r="S188" i="31"/>
  <c r="S300" i="31"/>
  <c r="S329" i="31" s="1"/>
  <c r="S209" i="31"/>
  <c r="S238" i="31" s="1"/>
  <c r="C174" i="31"/>
  <c r="C207" i="31" s="1"/>
  <c r="C236" i="31" s="1"/>
  <c r="C298" i="31"/>
  <c r="C327" i="31" s="1"/>
  <c r="S290" i="31"/>
  <c r="S319" i="31" s="1"/>
  <c r="S199" i="31"/>
  <c r="S228" i="31" s="1"/>
  <c r="T299" i="31"/>
  <c r="T328" i="31" s="1"/>
  <c r="T374" i="31"/>
  <c r="T403" i="31" s="1"/>
  <c r="U121" i="31"/>
  <c r="T301" i="31"/>
  <c r="T330" i="31" s="1"/>
  <c r="T140" i="31"/>
  <c r="T141" i="31"/>
  <c r="T139" i="31"/>
  <c r="S377" i="31"/>
  <c r="S406" i="31" s="1"/>
  <c r="S148" i="31"/>
  <c r="T124" i="31"/>
  <c r="T207" i="31"/>
  <c r="T236" i="31" s="1"/>
  <c r="T298" i="31"/>
  <c r="T327" i="31" s="1"/>
  <c r="S368" i="31"/>
  <c r="S397" i="31" s="1"/>
  <c r="T115" i="31"/>
  <c r="T126" i="31"/>
  <c r="T370" i="31"/>
  <c r="T399" i="31" s="1"/>
  <c r="U117" i="31"/>
  <c r="R149" i="31"/>
  <c r="S369" i="31"/>
  <c r="S398" i="31" s="1"/>
  <c r="T116" i="31"/>
  <c r="S202" i="31"/>
  <c r="S231" i="31" s="1"/>
  <c r="T371" i="31"/>
  <c r="T400" i="31" s="1"/>
  <c r="U118" i="31"/>
  <c r="S375" i="31"/>
  <c r="S404" i="31" s="1"/>
  <c r="T122" i="31"/>
  <c r="S150" i="31"/>
  <c r="S296" i="31"/>
  <c r="S325" i="31" s="1"/>
  <c r="S205" i="31"/>
  <c r="S234" i="31" s="1"/>
  <c r="S206" i="31"/>
  <c r="S235" i="31" s="1"/>
  <c r="S297" i="31"/>
  <c r="S326" i="31" s="1"/>
  <c r="S142" i="31"/>
  <c r="C293" i="31"/>
  <c r="C322" i="31" s="1"/>
  <c r="C169" i="31"/>
  <c r="C202" i="31" s="1"/>
  <c r="C231" i="31" s="1"/>
  <c r="T203" i="31"/>
  <c r="T232" i="31" s="1"/>
  <c r="T294" i="31"/>
  <c r="T323" i="31" s="1"/>
  <c r="R186" i="31"/>
  <c r="R187" i="31" s="1"/>
  <c r="C170" i="31"/>
  <c r="C203" i="31" s="1"/>
  <c r="C232" i="31" s="1"/>
  <c r="C294" i="31"/>
  <c r="C323" i="31" s="1"/>
  <c r="T119" i="31"/>
  <c r="S372" i="31"/>
  <c r="S401" i="31" s="1"/>
  <c r="S185" i="31"/>
  <c r="S295" i="31"/>
  <c r="S324" i="31" s="1"/>
  <c r="S204" i="31"/>
  <c r="S233" i="31" s="1"/>
  <c r="U293" i="31"/>
  <c r="U322" i="31" s="1"/>
  <c r="S292" i="31"/>
  <c r="S321" i="31" s="1"/>
  <c r="S201" i="31"/>
  <c r="S230" i="31" s="1"/>
  <c r="C185" i="31"/>
  <c r="C187" i="31" s="1"/>
  <c r="S200" i="31"/>
  <c r="S229" i="31" s="1"/>
  <c r="S291" i="31"/>
  <c r="S320" i="31" s="1"/>
  <c r="C147" i="31"/>
  <c r="C150" i="31" s="1"/>
  <c r="C368" i="31"/>
  <c r="C397" i="31" s="1"/>
  <c r="C168" i="31"/>
  <c r="C201" i="31" s="1"/>
  <c r="C230" i="31" s="1"/>
  <c r="G233" i="25"/>
  <c r="J233" i="25" s="1"/>
  <c r="O233" i="25" s="1"/>
  <c r="S233" i="25" s="1"/>
  <c r="W215" i="25"/>
  <c r="D125" i="28"/>
  <c r="E378" i="28"/>
  <c r="E407" i="28" s="1"/>
  <c r="E472" i="28" s="1"/>
  <c r="R127" i="28"/>
  <c r="Q380" i="28"/>
  <c r="Q409" i="28" s="1"/>
  <c r="Q474" i="28" s="1"/>
  <c r="R126" i="28"/>
  <c r="Q379" i="28"/>
  <c r="Q408" i="28" s="1"/>
  <c r="Q473" i="28" s="1"/>
  <c r="E177" i="28"/>
  <c r="E210" i="28" s="1"/>
  <c r="E239" i="28" s="1"/>
  <c r="E377" i="28"/>
  <c r="E406" i="28" s="1"/>
  <c r="E471" i="28" s="1"/>
  <c r="Q139" i="28"/>
  <c r="Q301" i="28"/>
  <c r="Q330" i="28" s="1"/>
  <c r="Q453" i="28" s="1"/>
  <c r="F130" i="26"/>
  <c r="G396" i="26"/>
  <c r="G425" i="26" s="1"/>
  <c r="G491" i="26" s="1"/>
  <c r="K203" i="26"/>
  <c r="D127" i="28"/>
  <c r="E380" i="28"/>
  <c r="E409" i="28" s="1"/>
  <c r="E474" i="28" s="1"/>
  <c r="K134" i="25"/>
  <c r="P149" i="28"/>
  <c r="Q377" i="28"/>
  <c r="Q406" i="28" s="1"/>
  <c r="Q471" i="28" s="1"/>
  <c r="F132" i="26"/>
  <c r="G398" i="26"/>
  <c r="G427" i="26" s="1"/>
  <c r="G493" i="26" s="1"/>
  <c r="R125" i="28"/>
  <c r="Q378" i="28"/>
  <c r="Q407" i="28" s="1"/>
  <c r="Q472" i="28" s="1"/>
  <c r="N158" i="26"/>
  <c r="O395" i="26"/>
  <c r="O424" i="26" s="1"/>
  <c r="O490" i="26" s="1"/>
  <c r="D126" i="28"/>
  <c r="E379" i="28"/>
  <c r="E408" i="28" s="1"/>
  <c r="E473" i="28" s="1"/>
  <c r="N189" i="26"/>
  <c r="N105" i="25"/>
  <c r="N332" i="25" s="1"/>
  <c r="N357" i="25" s="1"/>
  <c r="N430" i="25" s="1"/>
  <c r="M150" i="26"/>
  <c r="M151" i="26" s="1"/>
  <c r="L433" i="25"/>
  <c r="K191" i="25"/>
  <c r="K216" i="25" s="1"/>
  <c r="W216" i="25" s="1"/>
  <c r="L270" i="25"/>
  <c r="L295" i="25" s="1"/>
  <c r="M88" i="25"/>
  <c r="J270" i="25"/>
  <c r="J295" i="25" s="1"/>
  <c r="J416" i="25" s="1"/>
  <c r="I88" i="25"/>
  <c r="I157" i="25" s="1"/>
  <c r="I190" i="25" s="1"/>
  <c r="I215" i="25" s="1"/>
  <c r="I399" i="25" s="1"/>
  <c r="S314" i="25"/>
  <c r="J157" i="25"/>
  <c r="J190" i="25" s="1"/>
  <c r="J215" i="25" s="1"/>
  <c r="J399" i="25" s="1"/>
  <c r="P150" i="28"/>
  <c r="N319" i="26"/>
  <c r="N348" i="26" s="1"/>
  <c r="N471" i="26" s="1"/>
  <c r="N190" i="26"/>
  <c r="N227" i="26" s="1"/>
  <c r="N256" i="26" s="1"/>
  <c r="O107" i="26"/>
  <c r="N149" i="26"/>
  <c r="G131" i="26"/>
  <c r="H397" i="26"/>
  <c r="H426" i="26" s="1"/>
  <c r="H492" i="26" s="1"/>
  <c r="O130" i="26"/>
  <c r="N396" i="26"/>
  <c r="N425" i="26" s="1"/>
  <c r="N491" i="26" s="1"/>
  <c r="O131" i="26"/>
  <c r="N397" i="26"/>
  <c r="N426" i="26" s="1"/>
  <c r="N492" i="26" s="1"/>
  <c r="O132" i="26"/>
  <c r="N398" i="26"/>
  <c r="N427" i="26" s="1"/>
  <c r="N493" i="26" s="1"/>
  <c r="H149" i="26"/>
  <c r="H150" i="26"/>
  <c r="H319" i="26"/>
  <c r="H348" i="26" s="1"/>
  <c r="H471" i="26" s="1"/>
  <c r="O108" i="26"/>
  <c r="O320" i="26" s="1"/>
  <c r="O349" i="26" s="1"/>
  <c r="O472" i="26" s="1"/>
  <c r="I148" i="26"/>
  <c r="I151" i="26" s="1"/>
  <c r="I196" i="26"/>
  <c r="I229" i="26"/>
  <c r="I258" i="26" s="1"/>
  <c r="M196" i="26"/>
  <c r="M229" i="26"/>
  <c r="M258" i="26" s="1"/>
  <c r="P185" i="28"/>
  <c r="O187" i="28"/>
  <c r="P141" i="28"/>
  <c r="P142" i="28" s="1"/>
  <c r="F185" i="28"/>
  <c r="F187" i="28" s="1"/>
  <c r="P225" i="28"/>
  <c r="S105" i="28"/>
  <c r="S302" i="28" s="1"/>
  <c r="S331" i="28" s="1"/>
  <c r="S454" i="28" s="1"/>
  <c r="E166" i="28"/>
  <c r="E199" i="28" s="1"/>
  <c r="E228" i="28" s="1"/>
  <c r="D93" i="28"/>
  <c r="E290" i="28"/>
  <c r="E319" i="28" s="1"/>
  <c r="E442" i="28" s="1"/>
  <c r="D94" i="28"/>
  <c r="E291" i="28"/>
  <c r="E320" i="28" s="1"/>
  <c r="E443" i="28" s="1"/>
  <c r="E167" i="28"/>
  <c r="E200" i="28" s="1"/>
  <c r="E229" i="28" s="1"/>
  <c r="Q175" i="28"/>
  <c r="Q208" i="28" s="1"/>
  <c r="Q237" i="28" s="1"/>
  <c r="R102" i="28"/>
  <c r="Q299" i="28"/>
  <c r="Q328" i="28" s="1"/>
  <c r="Q451" i="28" s="1"/>
  <c r="Q369" i="28"/>
  <c r="Q398" i="28" s="1"/>
  <c r="Q463" i="28" s="1"/>
  <c r="R116" i="28"/>
  <c r="E168" i="28"/>
  <c r="E201" i="28" s="1"/>
  <c r="E230" i="28" s="1"/>
  <c r="D95" i="28"/>
  <c r="E292" i="28"/>
  <c r="E321" i="28" s="1"/>
  <c r="E444" i="28" s="1"/>
  <c r="E366" i="28"/>
  <c r="E395" i="28" s="1"/>
  <c r="E460" i="28" s="1"/>
  <c r="D113" i="28"/>
  <c r="E369" i="28"/>
  <c r="E398" i="28" s="1"/>
  <c r="E463" i="28" s="1"/>
  <c r="D116" i="28"/>
  <c r="D169" i="28" s="1"/>
  <c r="D202" i="28" s="1"/>
  <c r="D231" i="28" s="1"/>
  <c r="D98" i="28"/>
  <c r="E295" i="28"/>
  <c r="E324" i="28" s="1"/>
  <c r="E447" i="28" s="1"/>
  <c r="E171" i="28"/>
  <c r="E204" i="28" s="1"/>
  <c r="E233" i="28" s="1"/>
  <c r="Z239" i="28"/>
  <c r="F225" i="28"/>
  <c r="E178" i="28"/>
  <c r="D105" i="28"/>
  <c r="D302" i="28" s="1"/>
  <c r="D331" i="28" s="1"/>
  <c r="Q368" i="28"/>
  <c r="Q397" i="28" s="1"/>
  <c r="Q462" i="28" s="1"/>
  <c r="R115" i="28"/>
  <c r="Q300" i="28"/>
  <c r="Q329" i="28" s="1"/>
  <c r="Q452" i="28" s="1"/>
  <c r="Q176" i="28"/>
  <c r="Q209" i="28" s="1"/>
  <c r="Q238" i="28" s="1"/>
  <c r="R103" i="28"/>
  <c r="D296" i="28"/>
  <c r="D325" i="28" s="1"/>
  <c r="C99" i="28"/>
  <c r="D293" i="28"/>
  <c r="D322" i="28" s="1"/>
  <c r="C96" i="28"/>
  <c r="Q180" i="28"/>
  <c r="Q163" i="28" s="1"/>
  <c r="Q182" i="28" s="1"/>
  <c r="R107" i="28"/>
  <c r="R304" i="28" s="1"/>
  <c r="R333" i="28" s="1"/>
  <c r="R456" i="28" s="1"/>
  <c r="E376" i="28"/>
  <c r="E405" i="28" s="1"/>
  <c r="E470" i="28" s="1"/>
  <c r="D123" i="28"/>
  <c r="D176" i="28" s="1"/>
  <c r="D209" i="28" s="1"/>
  <c r="D238" i="28" s="1"/>
  <c r="D107" i="28"/>
  <c r="D304" i="28" s="1"/>
  <c r="D333" i="28" s="1"/>
  <c r="E180" i="28"/>
  <c r="E163" i="28" s="1"/>
  <c r="E182" i="28" s="1"/>
  <c r="Q373" i="28"/>
  <c r="Q402" i="28" s="1"/>
  <c r="Q467" i="28" s="1"/>
  <c r="R120" i="28"/>
  <c r="E371" i="28"/>
  <c r="E400" i="28" s="1"/>
  <c r="E465" i="28" s="1"/>
  <c r="D118" i="28"/>
  <c r="Q177" i="28"/>
  <c r="P186" i="28" s="1"/>
  <c r="Q140" i="28"/>
  <c r="R104" i="28"/>
  <c r="P210" i="28"/>
  <c r="P239" i="28" s="1"/>
  <c r="P188" i="28"/>
  <c r="Q173" i="28"/>
  <c r="Q206" i="28" s="1"/>
  <c r="Q235" i="28" s="1"/>
  <c r="Q297" i="28"/>
  <c r="Q326" i="28" s="1"/>
  <c r="Q449" i="28" s="1"/>
  <c r="R100" i="28"/>
  <c r="Q371" i="28"/>
  <c r="Q400" i="28" s="1"/>
  <c r="Q465" i="28" s="1"/>
  <c r="R118" i="28"/>
  <c r="E370" i="28"/>
  <c r="E399" i="28" s="1"/>
  <c r="E464" i="28" s="1"/>
  <c r="D117" i="28"/>
  <c r="Q367" i="28"/>
  <c r="Q396" i="28" s="1"/>
  <c r="Q461" i="28" s="1"/>
  <c r="R114" i="28"/>
  <c r="E367" i="28"/>
  <c r="E396" i="28" s="1"/>
  <c r="E461" i="28" s="1"/>
  <c r="D114" i="28"/>
  <c r="R179" i="28"/>
  <c r="S106" i="28"/>
  <c r="S303" i="28" s="1"/>
  <c r="S332" i="28" s="1"/>
  <c r="S455" i="28" s="1"/>
  <c r="R124" i="28"/>
  <c r="Q148" i="28"/>
  <c r="Q366" i="28"/>
  <c r="Q395" i="28" s="1"/>
  <c r="Q460" i="28" s="1"/>
  <c r="R113" i="28"/>
  <c r="Q294" i="28"/>
  <c r="Q323" i="28" s="1"/>
  <c r="Q446" i="28" s="1"/>
  <c r="Q170" i="28"/>
  <c r="Q203" i="28" s="1"/>
  <c r="Q232" i="28" s="1"/>
  <c r="R97" i="28"/>
  <c r="D124" i="28"/>
  <c r="D377" i="28" s="1"/>
  <c r="D406" i="28" s="1"/>
  <c r="F147" i="28"/>
  <c r="F150" i="28" s="1"/>
  <c r="E149" i="28"/>
  <c r="E148" i="28"/>
  <c r="Q376" i="28"/>
  <c r="Q405" i="28" s="1"/>
  <c r="Q470" i="28" s="1"/>
  <c r="R123" i="28"/>
  <c r="E368" i="28"/>
  <c r="E397" i="28" s="1"/>
  <c r="E462" i="28" s="1"/>
  <c r="D115" i="28"/>
  <c r="Q375" i="28"/>
  <c r="Q404" i="28" s="1"/>
  <c r="Q469" i="28" s="1"/>
  <c r="R122" i="28"/>
  <c r="D141" i="28"/>
  <c r="D140" i="28"/>
  <c r="E139" i="28"/>
  <c r="E142" i="28" s="1"/>
  <c r="C104" i="28"/>
  <c r="Q374" i="28"/>
  <c r="Q403" i="28" s="1"/>
  <c r="Q468" i="28" s="1"/>
  <c r="R121" i="28"/>
  <c r="Q169" i="28"/>
  <c r="Q202" i="28" s="1"/>
  <c r="Q231" i="28" s="1"/>
  <c r="Q293" i="28"/>
  <c r="Q322" i="28" s="1"/>
  <c r="Q445" i="28" s="1"/>
  <c r="R96" i="28"/>
  <c r="Q298" i="28"/>
  <c r="Q327" i="28" s="1"/>
  <c r="Q450" i="28" s="1"/>
  <c r="Q174" i="28"/>
  <c r="Q207" i="28" s="1"/>
  <c r="Q236" i="28" s="1"/>
  <c r="R101" i="28"/>
  <c r="D297" i="28"/>
  <c r="D326" i="28" s="1"/>
  <c r="C100" i="28"/>
  <c r="D299" i="28"/>
  <c r="D328" i="28" s="1"/>
  <c r="C102" i="28"/>
  <c r="Q171" i="28"/>
  <c r="Q204" i="28" s="1"/>
  <c r="Q233" i="28" s="1"/>
  <c r="R98" i="28"/>
  <c r="Q295" i="28"/>
  <c r="Q324" i="28" s="1"/>
  <c r="Q447" i="28" s="1"/>
  <c r="E372" i="28"/>
  <c r="E401" i="28" s="1"/>
  <c r="E466" i="28" s="1"/>
  <c r="D119" i="28"/>
  <c r="Q290" i="28"/>
  <c r="Q319" i="28" s="1"/>
  <c r="Q442" i="28" s="1"/>
  <c r="Q166" i="28"/>
  <c r="Q199" i="28" s="1"/>
  <c r="Q228" i="28" s="1"/>
  <c r="R93" i="28"/>
  <c r="Q167" i="28"/>
  <c r="Q200" i="28" s="1"/>
  <c r="Q229" i="28" s="1"/>
  <c r="R94" i="28"/>
  <c r="Q291" i="28"/>
  <c r="Q320" i="28" s="1"/>
  <c r="Q443" i="28" s="1"/>
  <c r="D300" i="28"/>
  <c r="D329" i="28" s="1"/>
  <c r="C103" i="28"/>
  <c r="Q296" i="28"/>
  <c r="Q325" i="28" s="1"/>
  <c r="Q448" i="28" s="1"/>
  <c r="Q172" i="28"/>
  <c r="Q205" i="28" s="1"/>
  <c r="Q234" i="28" s="1"/>
  <c r="R99" i="28"/>
  <c r="Q292" i="28"/>
  <c r="Q321" i="28" s="1"/>
  <c r="Q444" i="28" s="1"/>
  <c r="Q168" i="28"/>
  <c r="Q201" i="28" s="1"/>
  <c r="Q230" i="28" s="1"/>
  <c r="R95" i="28"/>
  <c r="E375" i="28"/>
  <c r="E404" i="28" s="1"/>
  <c r="E469" i="28" s="1"/>
  <c r="D122" i="28"/>
  <c r="E373" i="28"/>
  <c r="E402" i="28" s="1"/>
  <c r="E467" i="28" s="1"/>
  <c r="D120" i="28"/>
  <c r="Q370" i="28"/>
  <c r="Q399" i="28" s="1"/>
  <c r="Q464" i="28" s="1"/>
  <c r="R117" i="28"/>
  <c r="Q147" i="28"/>
  <c r="G187" i="28"/>
  <c r="E374" i="28"/>
  <c r="E403" i="28" s="1"/>
  <c r="E468" i="28" s="1"/>
  <c r="D121" i="28"/>
  <c r="D174" i="28" s="1"/>
  <c r="D207" i="28" s="1"/>
  <c r="D236" i="28" s="1"/>
  <c r="Q372" i="28"/>
  <c r="Q401" i="28" s="1"/>
  <c r="Q466" i="28" s="1"/>
  <c r="R119" i="28"/>
  <c r="E170" i="28"/>
  <c r="E203" i="28" s="1"/>
  <c r="E232" i="28" s="1"/>
  <c r="D97" i="28"/>
  <c r="E294" i="28"/>
  <c r="E323" i="28" s="1"/>
  <c r="E446" i="28" s="1"/>
  <c r="D298" i="28"/>
  <c r="D327" i="28" s="1"/>
  <c r="C101" i="28"/>
  <c r="D106" i="28"/>
  <c r="D303" i="28" s="1"/>
  <c r="D332" i="28" s="1"/>
  <c r="E179" i="28"/>
  <c r="H395" i="26"/>
  <c r="H424" i="26" s="1"/>
  <c r="H490" i="26" s="1"/>
  <c r="H189" i="26"/>
  <c r="H195" i="26" s="1"/>
  <c r="H158" i="26"/>
  <c r="I156" i="26"/>
  <c r="I159" i="26" s="1"/>
  <c r="H157" i="26"/>
  <c r="H187" i="26"/>
  <c r="H224" i="26" s="1"/>
  <c r="H253" i="26" s="1"/>
  <c r="J201" i="26"/>
  <c r="J203" i="26" s="1"/>
  <c r="I204" i="26"/>
  <c r="I226" i="26"/>
  <c r="I255" i="26" s="1"/>
  <c r="G105" i="26"/>
  <c r="F105" i="26" s="1"/>
  <c r="M159" i="26"/>
  <c r="M204" i="26"/>
  <c r="M201" i="26"/>
  <c r="L202" i="26"/>
  <c r="L203" i="26" s="1"/>
  <c r="N159" i="26"/>
  <c r="O156" i="26"/>
  <c r="H311" i="26"/>
  <c r="H340" i="26" s="1"/>
  <c r="H463" i="26" s="1"/>
  <c r="H181" i="26"/>
  <c r="H218" i="26" s="1"/>
  <c r="H247" i="26" s="1"/>
  <c r="G99" i="26"/>
  <c r="F118" i="26"/>
  <c r="G384" i="26"/>
  <c r="G413" i="26" s="1"/>
  <c r="G479" i="26" s="1"/>
  <c r="N309" i="26"/>
  <c r="N338" i="26" s="1"/>
  <c r="N461" i="26" s="1"/>
  <c r="N179" i="26"/>
  <c r="N216" i="26" s="1"/>
  <c r="N245" i="26" s="1"/>
  <c r="O97" i="26"/>
  <c r="G314" i="26"/>
  <c r="G343" i="26" s="1"/>
  <c r="G466" i="26" s="1"/>
  <c r="F102" i="26"/>
  <c r="H308" i="26"/>
  <c r="H337" i="26" s="1"/>
  <c r="H460" i="26" s="1"/>
  <c r="H178" i="26"/>
  <c r="G96" i="26"/>
  <c r="N185" i="26"/>
  <c r="N222" i="26" s="1"/>
  <c r="N251" i="26" s="1"/>
  <c r="O103" i="26"/>
  <c r="N315" i="26"/>
  <c r="N344" i="26" s="1"/>
  <c r="N467" i="26" s="1"/>
  <c r="N313" i="26"/>
  <c r="N342" i="26" s="1"/>
  <c r="N465" i="26" s="1"/>
  <c r="N183" i="26"/>
  <c r="N220" i="26" s="1"/>
  <c r="N249" i="26" s="1"/>
  <c r="O101" i="26"/>
  <c r="N394" i="26"/>
  <c r="N423" i="26" s="1"/>
  <c r="N489" i="26" s="1"/>
  <c r="O128" i="26"/>
  <c r="N316" i="26"/>
  <c r="N345" i="26" s="1"/>
  <c r="N468" i="26" s="1"/>
  <c r="N186" i="26"/>
  <c r="N223" i="26" s="1"/>
  <c r="N252" i="26" s="1"/>
  <c r="O104" i="26"/>
  <c r="G392" i="26"/>
  <c r="G421" i="26" s="1"/>
  <c r="G487" i="26" s="1"/>
  <c r="F126" i="26"/>
  <c r="H270" i="26"/>
  <c r="J270" i="26"/>
  <c r="O270" i="26" s="1"/>
  <c r="R270" i="26" s="1"/>
  <c r="H272" i="26"/>
  <c r="J272" i="26"/>
  <c r="O272" i="26" s="1"/>
  <c r="R272" i="26" s="1"/>
  <c r="N385" i="26"/>
  <c r="N414" i="26" s="1"/>
  <c r="N480" i="26" s="1"/>
  <c r="O119" i="26"/>
  <c r="N310" i="26"/>
  <c r="N339" i="26" s="1"/>
  <c r="N462" i="26" s="1"/>
  <c r="N180" i="26"/>
  <c r="N217" i="26" s="1"/>
  <c r="N246" i="26" s="1"/>
  <c r="O98" i="26"/>
  <c r="H313" i="26"/>
  <c r="H342" i="26" s="1"/>
  <c r="H465" i="26" s="1"/>
  <c r="H183" i="26"/>
  <c r="H220" i="26" s="1"/>
  <c r="H249" i="26" s="1"/>
  <c r="G101" i="26"/>
  <c r="O317" i="26"/>
  <c r="O346" i="26" s="1"/>
  <c r="O469" i="26" s="1"/>
  <c r="P105" i="26"/>
  <c r="H278" i="26"/>
  <c r="J278" i="26"/>
  <c r="O278" i="26" s="1"/>
  <c r="R278" i="26" s="1"/>
  <c r="H390" i="26"/>
  <c r="H419" i="26" s="1"/>
  <c r="H485" i="26" s="1"/>
  <c r="G124" i="26"/>
  <c r="G184" i="26" s="1"/>
  <c r="G221" i="26" s="1"/>
  <c r="G250" i="26" s="1"/>
  <c r="O157" i="26"/>
  <c r="P129" i="26"/>
  <c r="N318" i="26"/>
  <c r="N347" i="26" s="1"/>
  <c r="N470" i="26" s="1"/>
  <c r="N188" i="26"/>
  <c r="N225" i="26" s="1"/>
  <c r="N254" i="26" s="1"/>
  <c r="O106" i="26"/>
  <c r="G128" i="26"/>
  <c r="H394" i="26"/>
  <c r="H423" i="26" s="1"/>
  <c r="H489" i="26" s="1"/>
  <c r="N393" i="26"/>
  <c r="N422" i="26" s="1"/>
  <c r="N488" i="26" s="1"/>
  <c r="O127" i="26"/>
  <c r="H386" i="26"/>
  <c r="H415" i="26" s="1"/>
  <c r="H481" i="26" s="1"/>
  <c r="G120" i="26"/>
  <c r="J275" i="26"/>
  <c r="O275" i="26" s="1"/>
  <c r="R275" i="26" s="1"/>
  <c r="H275" i="26"/>
  <c r="N191" i="26"/>
  <c r="N228" i="26" s="1"/>
  <c r="N257" i="26" s="1"/>
  <c r="O109" i="26"/>
  <c r="O321" i="26" s="1"/>
  <c r="O350" i="26" s="1"/>
  <c r="O473" i="26" s="1"/>
  <c r="O392" i="26"/>
  <c r="O421" i="26" s="1"/>
  <c r="O487" i="26" s="1"/>
  <c r="P126" i="26"/>
  <c r="G471" i="26"/>
  <c r="G150" i="26"/>
  <c r="G149" i="26"/>
  <c r="G189" i="26"/>
  <c r="H148" i="26"/>
  <c r="F107" i="26"/>
  <c r="F319" i="26" s="1"/>
  <c r="F348" i="26" s="1"/>
  <c r="F471" i="26" s="1"/>
  <c r="H391" i="26"/>
  <c r="H420" i="26" s="1"/>
  <c r="H486" i="26" s="1"/>
  <c r="G125" i="26"/>
  <c r="H385" i="26"/>
  <c r="H414" i="26" s="1"/>
  <c r="H480" i="26" s="1"/>
  <c r="G119" i="26"/>
  <c r="M241" i="26"/>
  <c r="N312" i="26"/>
  <c r="N341" i="26" s="1"/>
  <c r="N464" i="26" s="1"/>
  <c r="N182" i="26"/>
  <c r="N219" i="26" s="1"/>
  <c r="N248" i="26" s="1"/>
  <c r="O100" i="26"/>
  <c r="J271" i="26"/>
  <c r="O271" i="26" s="1"/>
  <c r="R271" i="26" s="1"/>
  <c r="H271" i="26"/>
  <c r="G158" i="26"/>
  <c r="G157" i="26"/>
  <c r="H156" i="26"/>
  <c r="F129" i="26"/>
  <c r="F395" i="26" s="1"/>
  <c r="F424" i="26" s="1"/>
  <c r="F490" i="26" s="1"/>
  <c r="J273" i="26"/>
  <c r="O273" i="26" s="1"/>
  <c r="R273" i="26" s="1"/>
  <c r="H273" i="26"/>
  <c r="H192" i="26"/>
  <c r="G110" i="26"/>
  <c r="G322" i="26" s="1"/>
  <c r="G351" i="26" s="1"/>
  <c r="G474" i="26" s="1"/>
  <c r="N181" i="26"/>
  <c r="N218" i="26" s="1"/>
  <c r="N247" i="26" s="1"/>
  <c r="O99" i="26"/>
  <c r="N311" i="26"/>
  <c r="N340" i="26" s="1"/>
  <c r="N463" i="26" s="1"/>
  <c r="N386" i="26"/>
  <c r="N415" i="26" s="1"/>
  <c r="N481" i="26" s="1"/>
  <c r="O120" i="26"/>
  <c r="N308" i="26"/>
  <c r="N337" i="26" s="1"/>
  <c r="N460" i="26" s="1"/>
  <c r="N215" i="26"/>
  <c r="N244" i="26" s="1"/>
  <c r="O96" i="26"/>
  <c r="N388" i="26"/>
  <c r="N417" i="26" s="1"/>
  <c r="N483" i="26" s="1"/>
  <c r="O122" i="26"/>
  <c r="H312" i="26"/>
  <c r="H341" i="26" s="1"/>
  <c r="H464" i="26" s="1"/>
  <c r="H182" i="26"/>
  <c r="H219" i="26" s="1"/>
  <c r="H248" i="26" s="1"/>
  <c r="G100" i="26"/>
  <c r="H387" i="26"/>
  <c r="H416" i="26" s="1"/>
  <c r="H482" i="26" s="1"/>
  <c r="G121" i="26"/>
  <c r="N389" i="26"/>
  <c r="N418" i="26" s="1"/>
  <c r="N484" i="26" s="1"/>
  <c r="O123" i="26"/>
  <c r="N192" i="26"/>
  <c r="O110" i="26"/>
  <c r="O322" i="26" s="1"/>
  <c r="O351" i="26" s="1"/>
  <c r="O474" i="26" s="1"/>
  <c r="H316" i="26"/>
  <c r="H345" i="26" s="1"/>
  <c r="H468" i="26" s="1"/>
  <c r="H186" i="26"/>
  <c r="H223" i="26" s="1"/>
  <c r="H252" i="26" s="1"/>
  <c r="G104" i="26"/>
  <c r="I241" i="26"/>
  <c r="H276" i="26"/>
  <c r="J276" i="26"/>
  <c r="O276" i="26" s="1"/>
  <c r="R276" i="26" s="1"/>
  <c r="H315" i="26"/>
  <c r="H344" i="26" s="1"/>
  <c r="H467" i="26" s="1"/>
  <c r="H185" i="26"/>
  <c r="H222" i="26" s="1"/>
  <c r="H251" i="26" s="1"/>
  <c r="G103" i="26"/>
  <c r="H309" i="26"/>
  <c r="H338" i="26" s="1"/>
  <c r="H461" i="26" s="1"/>
  <c r="H179" i="26"/>
  <c r="H216" i="26" s="1"/>
  <c r="H245" i="26" s="1"/>
  <c r="G97" i="26"/>
  <c r="H191" i="26"/>
  <c r="H228" i="26" s="1"/>
  <c r="H257" i="26" s="1"/>
  <c r="G109" i="26"/>
  <c r="G321" i="26" s="1"/>
  <c r="G350" i="26" s="1"/>
  <c r="G473" i="26" s="1"/>
  <c r="J269" i="26"/>
  <c r="O269" i="26" s="1"/>
  <c r="R269" i="26" s="1"/>
  <c r="H269" i="26"/>
  <c r="O384" i="26"/>
  <c r="O413" i="26" s="1"/>
  <c r="O479" i="26" s="1"/>
  <c r="P118" i="26"/>
  <c r="H389" i="26"/>
  <c r="H418" i="26" s="1"/>
  <c r="H484" i="26" s="1"/>
  <c r="G123" i="26"/>
  <c r="H393" i="26"/>
  <c r="H422" i="26" s="1"/>
  <c r="H488" i="26" s="1"/>
  <c r="G127" i="26"/>
  <c r="N391" i="26"/>
  <c r="N420" i="26" s="1"/>
  <c r="N486" i="26" s="1"/>
  <c r="O125" i="26"/>
  <c r="H268" i="26"/>
  <c r="J268" i="26"/>
  <c r="O268" i="26" s="1"/>
  <c r="R268" i="26" s="1"/>
  <c r="N387" i="26"/>
  <c r="N416" i="26" s="1"/>
  <c r="N482" i="26" s="1"/>
  <c r="O121" i="26"/>
  <c r="H310" i="26"/>
  <c r="H339" i="26" s="1"/>
  <c r="H462" i="26" s="1"/>
  <c r="H180" i="26"/>
  <c r="H217" i="26" s="1"/>
  <c r="H246" i="26" s="1"/>
  <c r="G98" i="26"/>
  <c r="H274" i="26"/>
  <c r="J274" i="26"/>
  <c r="O274" i="26" s="1"/>
  <c r="R274" i="26" s="1"/>
  <c r="H318" i="26"/>
  <c r="H347" i="26" s="1"/>
  <c r="H470" i="26" s="1"/>
  <c r="G106" i="26"/>
  <c r="H188" i="26"/>
  <c r="H225" i="26" s="1"/>
  <c r="H254" i="26" s="1"/>
  <c r="O314" i="26"/>
  <c r="O343" i="26" s="1"/>
  <c r="O466" i="26" s="1"/>
  <c r="P102" i="26"/>
  <c r="H388" i="26"/>
  <c r="H417" i="26" s="1"/>
  <c r="H483" i="26" s="1"/>
  <c r="G122" i="26"/>
  <c r="G190" i="26"/>
  <c r="G227" i="26" s="1"/>
  <c r="G256" i="26" s="1"/>
  <c r="F108" i="26"/>
  <c r="F320" i="26" s="1"/>
  <c r="F349" i="26" s="1"/>
  <c r="F472" i="26" s="1"/>
  <c r="N390" i="26"/>
  <c r="N419" i="26" s="1"/>
  <c r="N485" i="26" s="1"/>
  <c r="O124" i="26"/>
  <c r="O184" i="26" s="1"/>
  <c r="O221" i="26" s="1"/>
  <c r="O250" i="26" s="1"/>
  <c r="I335" i="25"/>
  <c r="I360" i="25" s="1"/>
  <c r="I433" i="25" s="1"/>
  <c r="L399" i="25"/>
  <c r="H105" i="25"/>
  <c r="H332" i="25" s="1"/>
  <c r="H357" i="25" s="1"/>
  <c r="H430" i="25" s="1"/>
  <c r="L413" i="25"/>
  <c r="G310" i="25"/>
  <c r="J310" i="25" s="1"/>
  <c r="O310" i="25" s="1"/>
  <c r="S310" i="25" s="1"/>
  <c r="L435" i="25"/>
  <c r="G380" i="25"/>
  <c r="J380" i="25" s="1"/>
  <c r="O380" i="25" s="1"/>
  <c r="S380" i="25" s="1"/>
  <c r="L431" i="25"/>
  <c r="G376" i="25"/>
  <c r="J376" i="25" s="1"/>
  <c r="O376" i="25" s="1"/>
  <c r="S376" i="25" s="1"/>
  <c r="L427" i="25"/>
  <c r="G372" i="25"/>
  <c r="J372" i="25" s="1"/>
  <c r="O372" i="25" s="1"/>
  <c r="S372" i="25" s="1"/>
  <c r="L428" i="25"/>
  <c r="G373" i="25"/>
  <c r="J373" i="25" s="1"/>
  <c r="O373" i="25" s="1"/>
  <c r="S373" i="25" s="1"/>
  <c r="L436" i="25"/>
  <c r="G381" i="25"/>
  <c r="J381" i="25" s="1"/>
  <c r="O381" i="25" s="1"/>
  <c r="S381" i="25" s="1"/>
  <c r="L434" i="25"/>
  <c r="G379" i="25"/>
  <c r="J379" i="25" s="1"/>
  <c r="O379" i="25" s="1"/>
  <c r="S379" i="25" s="1"/>
  <c r="L429" i="25"/>
  <c r="G374" i="25"/>
  <c r="J374" i="25" s="1"/>
  <c r="O374" i="25" s="1"/>
  <c r="S374" i="25" s="1"/>
  <c r="L432" i="25"/>
  <c r="G377" i="25"/>
  <c r="J377" i="25" s="1"/>
  <c r="O377" i="25" s="1"/>
  <c r="S377" i="25" s="1"/>
  <c r="L438" i="25"/>
  <c r="G383" i="25"/>
  <c r="J383" i="25" s="1"/>
  <c r="O383" i="25" s="1"/>
  <c r="S383" i="25" s="1"/>
  <c r="I216" i="25"/>
  <c r="I400" i="25" s="1"/>
  <c r="J212" i="25"/>
  <c r="J396" i="25" s="1"/>
  <c r="K411" i="25"/>
  <c r="M336" i="25"/>
  <c r="M361" i="25" s="1"/>
  <c r="M434" i="25" s="1"/>
  <c r="N109" i="25"/>
  <c r="N158" i="25" s="1"/>
  <c r="N191" i="25" s="1"/>
  <c r="N216" i="25" s="1"/>
  <c r="N104" i="25"/>
  <c r="M331" i="25"/>
  <c r="M356" i="25" s="1"/>
  <c r="M429" i="25" s="1"/>
  <c r="L268" i="25"/>
  <c r="L293" i="25" s="1"/>
  <c r="L155" i="25"/>
  <c r="L188" i="25" s="1"/>
  <c r="L213" i="25" s="1"/>
  <c r="G231" i="25" s="1"/>
  <c r="M86" i="25"/>
  <c r="M334" i="25"/>
  <c r="M359" i="25" s="1"/>
  <c r="M432" i="25" s="1"/>
  <c r="N107" i="25"/>
  <c r="K418" i="25"/>
  <c r="K396" i="25"/>
  <c r="J230" i="25"/>
  <c r="O230" i="25" s="1"/>
  <c r="S230" i="25" s="1"/>
  <c r="N271" i="25"/>
  <c r="N296" i="25" s="1"/>
  <c r="N417" i="25" s="1"/>
  <c r="O89" i="25"/>
  <c r="K420" i="25"/>
  <c r="N339" i="25"/>
  <c r="N364" i="25" s="1"/>
  <c r="N437" i="25" s="1"/>
  <c r="O112" i="25"/>
  <c r="L152" i="25"/>
  <c r="L185" i="25" s="1"/>
  <c r="L210" i="25" s="1"/>
  <c r="G228" i="25" s="1"/>
  <c r="L265" i="25"/>
  <c r="L290" i="25" s="1"/>
  <c r="M83" i="25"/>
  <c r="Q238" i="25"/>
  <c r="K173" i="25"/>
  <c r="K195" i="25"/>
  <c r="K220" i="25" s="1"/>
  <c r="M329" i="25"/>
  <c r="M354" i="25" s="1"/>
  <c r="M427" i="25" s="1"/>
  <c r="N102" i="25"/>
  <c r="K186" i="25"/>
  <c r="K211" i="25" s="1"/>
  <c r="Q229" i="25"/>
  <c r="L272" i="25"/>
  <c r="L297" i="25" s="1"/>
  <c r="L159" i="25"/>
  <c r="L192" i="25" s="1"/>
  <c r="L217" i="25" s="1"/>
  <c r="G235" i="25" s="1"/>
  <c r="M90" i="25"/>
  <c r="J269" i="25"/>
  <c r="J294" i="25" s="1"/>
  <c r="J415" i="25" s="1"/>
  <c r="J156" i="25"/>
  <c r="J189" i="25" s="1"/>
  <c r="I87" i="25"/>
  <c r="L274" i="25"/>
  <c r="L299" i="25" s="1"/>
  <c r="L161" i="25"/>
  <c r="L194" i="25" s="1"/>
  <c r="L219" i="25" s="1"/>
  <c r="G237" i="25" s="1"/>
  <c r="M92" i="25"/>
  <c r="I337" i="25"/>
  <c r="I362" i="25" s="1"/>
  <c r="I435" i="25" s="1"/>
  <c r="H110" i="25"/>
  <c r="I334" i="25"/>
  <c r="I359" i="25" s="1"/>
  <c r="I432" i="25" s="1"/>
  <c r="H107" i="25"/>
  <c r="N103" i="25"/>
  <c r="M330" i="25"/>
  <c r="M355" i="25" s="1"/>
  <c r="M428" i="25" s="1"/>
  <c r="L273" i="25"/>
  <c r="L298" i="25" s="1"/>
  <c r="L160" i="25"/>
  <c r="L193" i="25" s="1"/>
  <c r="L218" i="25" s="1"/>
  <c r="G236" i="25" s="1"/>
  <c r="M91" i="25"/>
  <c r="K184" i="25"/>
  <c r="K209" i="25" s="1"/>
  <c r="Q227" i="25"/>
  <c r="L134" i="25"/>
  <c r="M333" i="25"/>
  <c r="M358" i="25" s="1"/>
  <c r="M431" i="25" s="1"/>
  <c r="N106" i="25"/>
  <c r="J265" i="25"/>
  <c r="J290" i="25" s="1"/>
  <c r="J411" i="25" s="1"/>
  <c r="J152" i="25"/>
  <c r="J185" i="25" s="1"/>
  <c r="I83" i="25"/>
  <c r="M337" i="25"/>
  <c r="M362" i="25" s="1"/>
  <c r="M435" i="25" s="1"/>
  <c r="N110" i="25"/>
  <c r="Q236" i="25"/>
  <c r="K193" i="25"/>
  <c r="K218" i="25" s="1"/>
  <c r="L264" i="25"/>
  <c r="L289" i="25" s="1"/>
  <c r="L151" i="25"/>
  <c r="L184" i="25" s="1"/>
  <c r="L209" i="25" s="1"/>
  <c r="G227" i="25" s="1"/>
  <c r="M82" i="25"/>
  <c r="K414" i="25"/>
  <c r="K421" i="25"/>
  <c r="K412" i="25"/>
  <c r="Q235" i="25"/>
  <c r="K192" i="25"/>
  <c r="K217" i="25" s="1"/>
  <c r="L163" i="25"/>
  <c r="M94" i="25"/>
  <c r="H335" i="25"/>
  <c r="H360" i="25" s="1"/>
  <c r="H433" i="25" s="1"/>
  <c r="G108" i="25"/>
  <c r="I336" i="25"/>
  <c r="I361" i="25" s="1"/>
  <c r="I434" i="25" s="1"/>
  <c r="H109" i="25"/>
  <c r="H158" i="25" s="1"/>
  <c r="H191" i="25" s="1"/>
  <c r="I329" i="25"/>
  <c r="I354" i="25" s="1"/>
  <c r="I427" i="25" s="1"/>
  <c r="H102" i="25"/>
  <c r="M158" i="25"/>
  <c r="M191" i="25" s="1"/>
  <c r="M216" i="25" s="1"/>
  <c r="L269" i="25"/>
  <c r="L294" i="25" s="1"/>
  <c r="L156" i="25"/>
  <c r="L189" i="25" s="1"/>
  <c r="L214" i="25" s="1"/>
  <c r="G232" i="25" s="1"/>
  <c r="M87" i="25"/>
  <c r="M338" i="25"/>
  <c r="M363" i="25" s="1"/>
  <c r="M436" i="25" s="1"/>
  <c r="N111" i="25"/>
  <c r="J274" i="25"/>
  <c r="J299" i="25" s="1"/>
  <c r="J420" i="25" s="1"/>
  <c r="J161" i="25"/>
  <c r="J194" i="25" s="1"/>
  <c r="I92" i="25"/>
  <c r="I331" i="25"/>
  <c r="I356" i="25" s="1"/>
  <c r="I429" i="25" s="1"/>
  <c r="H104" i="25"/>
  <c r="N335" i="25"/>
  <c r="N360" i="25" s="1"/>
  <c r="N433" i="25" s="1"/>
  <c r="O108" i="25"/>
  <c r="K410" i="25"/>
  <c r="L162" i="25"/>
  <c r="K171" i="25" s="1"/>
  <c r="L275" i="25"/>
  <c r="L300" i="25" s="1"/>
  <c r="L125" i="25"/>
  <c r="M93" i="25"/>
  <c r="J275" i="25"/>
  <c r="J300" i="25" s="1"/>
  <c r="J421" i="25" s="1"/>
  <c r="J162" i="25"/>
  <c r="J125" i="25"/>
  <c r="J123" i="25"/>
  <c r="K122" i="25"/>
  <c r="I93" i="25"/>
  <c r="L153" i="25"/>
  <c r="L186" i="25" s="1"/>
  <c r="L211" i="25" s="1"/>
  <c r="G229" i="25" s="1"/>
  <c r="L266" i="25"/>
  <c r="L291" i="25" s="1"/>
  <c r="M84" i="25"/>
  <c r="J163" i="25"/>
  <c r="I94" i="25"/>
  <c r="L164" i="25"/>
  <c r="M95" i="25"/>
  <c r="K189" i="25"/>
  <c r="K214" i="25" s="1"/>
  <c r="Q232" i="25"/>
  <c r="M340" i="25"/>
  <c r="M365" i="25" s="1"/>
  <c r="M438" i="25" s="1"/>
  <c r="M135" i="25"/>
  <c r="N113" i="25"/>
  <c r="N132" i="25" s="1"/>
  <c r="M267" i="25"/>
  <c r="M292" i="25" s="1"/>
  <c r="M413" i="25" s="1"/>
  <c r="N85" i="25"/>
  <c r="M154" i="25"/>
  <c r="M187" i="25" s="1"/>
  <c r="M212" i="25" s="1"/>
  <c r="I340" i="25"/>
  <c r="I365" i="25" s="1"/>
  <c r="I438" i="25" s="1"/>
  <c r="I135" i="25"/>
  <c r="I133" i="25"/>
  <c r="J132" i="25"/>
  <c r="J134" i="25" s="1"/>
  <c r="H113" i="25"/>
  <c r="J160" i="25"/>
  <c r="J193" i="25" s="1"/>
  <c r="I91" i="25"/>
  <c r="J273" i="25"/>
  <c r="J298" i="25" s="1"/>
  <c r="J419" i="25" s="1"/>
  <c r="J264" i="25"/>
  <c r="J289" i="25" s="1"/>
  <c r="J410" i="25" s="1"/>
  <c r="J151" i="25"/>
  <c r="J184" i="25" s="1"/>
  <c r="J209" i="25" s="1"/>
  <c r="I82" i="25"/>
  <c r="J268" i="25"/>
  <c r="J293" i="25" s="1"/>
  <c r="J414" i="25" s="1"/>
  <c r="J155" i="25"/>
  <c r="J188" i="25" s="1"/>
  <c r="I86" i="25"/>
  <c r="H271" i="25"/>
  <c r="H296" i="25" s="1"/>
  <c r="H417" i="25" s="1"/>
  <c r="G89" i="25"/>
  <c r="L122" i="25"/>
  <c r="L165" i="25"/>
  <c r="L148" i="25" s="1"/>
  <c r="L167" i="25" s="1"/>
  <c r="M96" i="25"/>
  <c r="I333" i="25"/>
  <c r="I358" i="25" s="1"/>
  <c r="I431" i="25" s="1"/>
  <c r="H106" i="25"/>
  <c r="I330" i="25"/>
  <c r="I355" i="25" s="1"/>
  <c r="I428" i="25" s="1"/>
  <c r="H103" i="25"/>
  <c r="M132" i="25"/>
  <c r="K185" i="25"/>
  <c r="K210" i="25" s="1"/>
  <c r="Q228" i="25"/>
  <c r="K419" i="25"/>
  <c r="K188" i="25"/>
  <c r="K213" i="25" s="1"/>
  <c r="Q231" i="25"/>
  <c r="K123" i="25"/>
  <c r="J234" i="25"/>
  <c r="O234" i="25" s="1"/>
  <c r="S234" i="25" s="1"/>
  <c r="H339" i="25"/>
  <c r="H364" i="25" s="1"/>
  <c r="H437" i="25" s="1"/>
  <c r="G112" i="25"/>
  <c r="J266" i="25"/>
  <c r="J291" i="25" s="1"/>
  <c r="J412" i="25" s="1"/>
  <c r="J153" i="25"/>
  <c r="J186" i="25" s="1"/>
  <c r="I84" i="25"/>
  <c r="J272" i="25"/>
  <c r="J297" i="25" s="1"/>
  <c r="J418" i="25" s="1"/>
  <c r="I90" i="25"/>
  <c r="J159" i="25"/>
  <c r="J192" i="25" s="1"/>
  <c r="J165" i="25"/>
  <c r="J148" i="25" s="1"/>
  <c r="J167" i="25" s="1"/>
  <c r="I96" i="25"/>
  <c r="I338" i="25"/>
  <c r="I363" i="25" s="1"/>
  <c r="I436" i="25" s="1"/>
  <c r="H111" i="25"/>
  <c r="I95" i="25"/>
  <c r="J164" i="25"/>
  <c r="I267" i="25"/>
  <c r="I292" i="25" s="1"/>
  <c r="I413" i="25" s="1"/>
  <c r="I154" i="25"/>
  <c r="I187" i="25" s="1"/>
  <c r="H85" i="25"/>
  <c r="K415" i="25"/>
  <c r="Q237" i="25"/>
  <c r="K194" i="25"/>
  <c r="K219" i="25" s="1"/>
  <c r="L396" i="25"/>
  <c r="W212" i="25"/>
  <c r="B52" i="24"/>
  <c r="B51" i="24"/>
  <c r="B50" i="24"/>
  <c r="B49" i="24"/>
  <c r="B48" i="24"/>
  <c r="B47" i="24"/>
  <c r="B46" i="24"/>
  <c r="B45" i="24"/>
  <c r="B44" i="24"/>
  <c r="W43" i="24"/>
  <c r="B43" i="24"/>
  <c r="W42" i="24"/>
  <c r="B42" i="24"/>
  <c r="W41" i="24"/>
  <c r="B41" i="24"/>
  <c r="W40" i="24"/>
  <c r="B40" i="24"/>
  <c r="W39" i="24"/>
  <c r="B39" i="24"/>
  <c r="B38" i="24"/>
  <c r="B31" i="24"/>
  <c r="B30" i="24"/>
  <c r="B29" i="24"/>
  <c r="B28" i="24"/>
  <c r="B27" i="24"/>
  <c r="B26" i="24"/>
  <c r="B25" i="24"/>
  <c r="B24" i="24"/>
  <c r="B23" i="24"/>
  <c r="W22" i="24"/>
  <c r="B22" i="24"/>
  <c r="W21" i="24"/>
  <c r="B21" i="24"/>
  <c r="W20" i="24"/>
  <c r="B20" i="24"/>
  <c r="W19" i="24"/>
  <c r="B19" i="24"/>
  <c r="W18" i="24"/>
  <c r="B18" i="24"/>
  <c r="B17" i="24"/>
  <c r="H215" i="26" l="1"/>
  <c r="H244" i="26" s="1"/>
  <c r="H241" i="26" s="1"/>
  <c r="G195" i="26"/>
  <c r="G226" i="26"/>
  <c r="G255" i="26" s="1"/>
  <c r="M202" i="26"/>
  <c r="N195" i="26"/>
  <c r="U175" i="26"/>
  <c r="U174" i="26"/>
  <c r="N201" i="26"/>
  <c r="N204" i="26"/>
  <c r="N226" i="26"/>
  <c r="N255" i="26" s="1"/>
  <c r="H202" i="26"/>
  <c r="T296" i="31"/>
  <c r="T325" i="31" s="1"/>
  <c r="T205" i="31"/>
  <c r="T234" i="31" s="1"/>
  <c r="T368" i="31"/>
  <c r="T397" i="31" s="1"/>
  <c r="U115" i="31"/>
  <c r="T188" i="31"/>
  <c r="T210" i="31"/>
  <c r="T239" i="31" s="1"/>
  <c r="T372" i="31"/>
  <c r="T401" i="31" s="1"/>
  <c r="U119" i="31"/>
  <c r="S186" i="31"/>
  <c r="S187" i="31" s="1"/>
  <c r="U298" i="31"/>
  <c r="U327" i="31" s="1"/>
  <c r="U207" i="31"/>
  <c r="U236" i="31" s="1"/>
  <c r="U374" i="31"/>
  <c r="U403" i="31" s="1"/>
  <c r="V121" i="31"/>
  <c r="V374" i="31" s="1"/>
  <c r="V403" i="31" s="1"/>
  <c r="T185" i="31"/>
  <c r="T200" i="31"/>
  <c r="T229" i="31" s="1"/>
  <c r="T291" i="31"/>
  <c r="T320" i="31" s="1"/>
  <c r="T375" i="31"/>
  <c r="T404" i="31" s="1"/>
  <c r="U122" i="31"/>
  <c r="T377" i="31"/>
  <c r="T406" i="31" s="1"/>
  <c r="T148" i="31"/>
  <c r="U124" i="31"/>
  <c r="T208" i="31"/>
  <c r="T237" i="31" s="1"/>
  <c r="U371" i="31"/>
  <c r="U400" i="31" s="1"/>
  <c r="V118" i="31"/>
  <c r="V371" i="31" s="1"/>
  <c r="V400" i="31" s="1"/>
  <c r="S149" i="31"/>
  <c r="U299" i="31"/>
  <c r="U328" i="31" s="1"/>
  <c r="T292" i="31"/>
  <c r="T321" i="31" s="1"/>
  <c r="T201" i="31"/>
  <c r="T230" i="31" s="1"/>
  <c r="U294" i="31"/>
  <c r="U323" i="31" s="1"/>
  <c r="U203" i="31"/>
  <c r="U232" i="31" s="1"/>
  <c r="T147" i="31"/>
  <c r="T150" i="31" s="1"/>
  <c r="V293" i="31"/>
  <c r="V322" i="31" s="1"/>
  <c r="T369" i="31"/>
  <c r="T398" i="31" s="1"/>
  <c r="U116" i="31"/>
  <c r="T202" i="31"/>
  <c r="T231" i="31" s="1"/>
  <c r="T199" i="31"/>
  <c r="T228" i="31" s="1"/>
  <c r="T290" i="31"/>
  <c r="T319" i="31" s="1"/>
  <c r="U366" i="31"/>
  <c r="U395" i="31" s="1"/>
  <c r="V113" i="31"/>
  <c r="V366" i="31" s="1"/>
  <c r="V395" i="31" s="1"/>
  <c r="T295" i="31"/>
  <c r="T324" i="31" s="1"/>
  <c r="T204" i="31"/>
  <c r="T233" i="31" s="1"/>
  <c r="U370" i="31"/>
  <c r="U399" i="31" s="1"/>
  <c r="V117" i="31"/>
  <c r="V370" i="31" s="1"/>
  <c r="V399" i="31" s="1"/>
  <c r="T142" i="31"/>
  <c r="T367" i="31"/>
  <c r="T396" i="31" s="1"/>
  <c r="U114" i="31"/>
  <c r="T297" i="31"/>
  <c r="T326" i="31" s="1"/>
  <c r="T206" i="31"/>
  <c r="T235" i="31" s="1"/>
  <c r="U139" i="31"/>
  <c r="T300" i="31"/>
  <c r="T329" i="31" s="1"/>
  <c r="T209" i="31"/>
  <c r="T238" i="31" s="1"/>
  <c r="T376" i="31"/>
  <c r="T405" i="31" s="1"/>
  <c r="U123" i="31"/>
  <c r="U126" i="31"/>
  <c r="V139" i="31"/>
  <c r="U140" i="31"/>
  <c r="U301" i="31"/>
  <c r="U330" i="31" s="1"/>
  <c r="F131" i="26"/>
  <c r="G397" i="26"/>
  <c r="G426" i="26" s="1"/>
  <c r="G492" i="26" s="1"/>
  <c r="S125" i="28"/>
  <c r="R378" i="28"/>
  <c r="R407" i="28" s="1"/>
  <c r="R472" i="28" s="1"/>
  <c r="O148" i="26"/>
  <c r="O319" i="26"/>
  <c r="O348" i="26" s="1"/>
  <c r="O471" i="26" s="1"/>
  <c r="S126" i="28"/>
  <c r="R379" i="28"/>
  <c r="R408" i="28" s="1"/>
  <c r="R473" i="28" s="1"/>
  <c r="E132" i="26"/>
  <c r="F398" i="26"/>
  <c r="F427" i="26" s="1"/>
  <c r="F493" i="26" s="1"/>
  <c r="R147" i="28"/>
  <c r="R377" i="28"/>
  <c r="R406" i="28" s="1"/>
  <c r="R471" i="28" s="1"/>
  <c r="Q185" i="28"/>
  <c r="S127" i="28"/>
  <c r="R380" i="28"/>
  <c r="R409" i="28" s="1"/>
  <c r="R474" i="28" s="1"/>
  <c r="R139" i="28"/>
  <c r="R301" i="28"/>
  <c r="R330" i="28" s="1"/>
  <c r="R453" i="28" s="1"/>
  <c r="R178" i="28"/>
  <c r="P130" i="26"/>
  <c r="O396" i="26"/>
  <c r="O425" i="26" s="1"/>
  <c r="O491" i="26" s="1"/>
  <c r="C125" i="28"/>
  <c r="D378" i="28"/>
  <c r="D407" i="28" s="1"/>
  <c r="O105" i="25"/>
  <c r="O332" i="25" s="1"/>
  <c r="O357" i="25" s="1"/>
  <c r="O430" i="25" s="1"/>
  <c r="C127" i="28"/>
  <c r="D380" i="28"/>
  <c r="D409" i="28" s="1"/>
  <c r="E186" i="28"/>
  <c r="P132" i="26"/>
  <c r="O398" i="26"/>
  <c r="O427" i="26" s="1"/>
  <c r="O493" i="26" s="1"/>
  <c r="E188" i="28"/>
  <c r="P156" i="26"/>
  <c r="P395" i="26"/>
  <c r="P424" i="26" s="1"/>
  <c r="P490" i="26" s="1"/>
  <c r="P131" i="26"/>
  <c r="O397" i="26"/>
  <c r="O426" i="26" s="1"/>
  <c r="O492" i="26" s="1"/>
  <c r="C126" i="28"/>
  <c r="D379" i="28"/>
  <c r="D408" i="28" s="1"/>
  <c r="E130" i="26"/>
  <c r="F396" i="26"/>
  <c r="F425" i="26" s="1"/>
  <c r="F491" i="26" s="1"/>
  <c r="I270" i="25"/>
  <c r="I295" i="25" s="1"/>
  <c r="I416" i="25" s="1"/>
  <c r="H88" i="25"/>
  <c r="M270" i="25"/>
  <c r="M295" i="25" s="1"/>
  <c r="M416" i="25" s="1"/>
  <c r="M157" i="25"/>
  <c r="M190" i="25" s="1"/>
  <c r="M215" i="25" s="1"/>
  <c r="N88" i="25"/>
  <c r="L416" i="25"/>
  <c r="G313" i="25"/>
  <c r="J313" i="25" s="1"/>
  <c r="O313" i="25" s="1"/>
  <c r="S313" i="25" s="1"/>
  <c r="O149" i="26"/>
  <c r="N150" i="26"/>
  <c r="N151" i="26" s="1"/>
  <c r="O189" i="26"/>
  <c r="P107" i="26"/>
  <c r="P148" i="26" s="1"/>
  <c r="O190" i="26"/>
  <c r="O227" i="26" s="1"/>
  <c r="O256" i="26" s="1"/>
  <c r="P108" i="26"/>
  <c r="H151" i="26"/>
  <c r="N196" i="26"/>
  <c r="N229" i="26"/>
  <c r="N258" i="26" s="1"/>
  <c r="H196" i="26"/>
  <c r="H229" i="26"/>
  <c r="H258" i="26" s="1"/>
  <c r="H204" i="26"/>
  <c r="I201" i="26"/>
  <c r="I203" i="26" s="1"/>
  <c r="H226" i="26"/>
  <c r="H255" i="26" s="1"/>
  <c r="P187" i="28"/>
  <c r="Q141" i="28"/>
  <c r="Q142" i="28" s="1"/>
  <c r="R291" i="28"/>
  <c r="R320" i="28" s="1"/>
  <c r="R443" i="28" s="1"/>
  <c r="R167" i="28"/>
  <c r="R200" i="28" s="1"/>
  <c r="R229" i="28" s="1"/>
  <c r="S94" i="28"/>
  <c r="D149" i="28"/>
  <c r="D148" i="28"/>
  <c r="E147" i="28"/>
  <c r="E150" i="28" s="1"/>
  <c r="C124" i="28"/>
  <c r="C177" i="28" s="1"/>
  <c r="R180" i="28"/>
  <c r="R163" i="28" s="1"/>
  <c r="R182" i="28" s="1"/>
  <c r="S107" i="28"/>
  <c r="S304" i="28" s="1"/>
  <c r="S333" i="28" s="1"/>
  <c r="S456" i="28" s="1"/>
  <c r="D366" i="28"/>
  <c r="D395" i="28" s="1"/>
  <c r="C113" i="28"/>
  <c r="C366" i="28" s="1"/>
  <c r="C395" i="28" s="1"/>
  <c r="R299" i="28"/>
  <c r="R328" i="28" s="1"/>
  <c r="R451" i="28" s="1"/>
  <c r="R175" i="28"/>
  <c r="R208" i="28" s="1"/>
  <c r="R237" i="28" s="1"/>
  <c r="S102" i="28"/>
  <c r="R372" i="28"/>
  <c r="R401" i="28" s="1"/>
  <c r="R466" i="28" s="1"/>
  <c r="S119" i="28"/>
  <c r="R296" i="28"/>
  <c r="R325" i="28" s="1"/>
  <c r="R448" i="28" s="1"/>
  <c r="R172" i="28"/>
  <c r="R205" i="28" s="1"/>
  <c r="R234" i="28" s="1"/>
  <c r="S99" i="28"/>
  <c r="D372" i="28"/>
  <c r="D401" i="28" s="1"/>
  <c r="C119" i="28"/>
  <c r="C372" i="28" s="1"/>
  <c r="C401" i="28" s="1"/>
  <c r="D139" i="28"/>
  <c r="D142" i="28" s="1"/>
  <c r="C301" i="28"/>
  <c r="C330" i="28" s="1"/>
  <c r="C141" i="28"/>
  <c r="C140" i="28"/>
  <c r="D177" i="28"/>
  <c r="D368" i="28"/>
  <c r="D397" i="28" s="1"/>
  <c r="C115" i="28"/>
  <c r="C368" i="28" s="1"/>
  <c r="C397" i="28" s="1"/>
  <c r="R366" i="28"/>
  <c r="R395" i="28" s="1"/>
  <c r="R460" i="28" s="1"/>
  <c r="S113" i="28"/>
  <c r="D180" i="28"/>
  <c r="D163" i="28" s="1"/>
  <c r="D182" i="28" s="1"/>
  <c r="C107" i="28"/>
  <c r="C180" i="28" s="1"/>
  <c r="D295" i="28"/>
  <c r="D324" i="28" s="1"/>
  <c r="D171" i="28"/>
  <c r="D204" i="28" s="1"/>
  <c r="D233" i="28" s="1"/>
  <c r="C98" i="28"/>
  <c r="D179" i="28"/>
  <c r="C106" i="28"/>
  <c r="C179" i="28" s="1"/>
  <c r="D373" i="28"/>
  <c r="D402" i="28" s="1"/>
  <c r="C120" i="28"/>
  <c r="C373" i="28" s="1"/>
  <c r="C402" i="28" s="1"/>
  <c r="R292" i="28"/>
  <c r="R321" i="28" s="1"/>
  <c r="R444" i="28" s="1"/>
  <c r="R168" i="28"/>
  <c r="R201" i="28" s="1"/>
  <c r="R230" i="28" s="1"/>
  <c r="S95" i="28"/>
  <c r="R290" i="28"/>
  <c r="R319" i="28" s="1"/>
  <c r="R442" i="28" s="1"/>
  <c r="R166" i="28"/>
  <c r="R199" i="28" s="1"/>
  <c r="R228" i="28" s="1"/>
  <c r="S93" i="28"/>
  <c r="C299" i="28"/>
  <c r="C328" i="28" s="1"/>
  <c r="D173" i="28"/>
  <c r="D206" i="28" s="1"/>
  <c r="D235" i="28" s="1"/>
  <c r="R294" i="28"/>
  <c r="R323" i="28" s="1"/>
  <c r="R446" i="28" s="1"/>
  <c r="R170" i="28"/>
  <c r="R203" i="28" s="1"/>
  <c r="R232" i="28" s="1"/>
  <c r="S97" i="28"/>
  <c r="D367" i="28"/>
  <c r="D396" i="28" s="1"/>
  <c r="C114" i="28"/>
  <c r="C367" i="28" s="1"/>
  <c r="C396" i="28" s="1"/>
  <c r="R177" i="28"/>
  <c r="R185" i="28" s="1"/>
  <c r="R140" i="28"/>
  <c r="S104" i="28"/>
  <c r="Q210" i="28"/>
  <c r="Q239" i="28" s="1"/>
  <c r="Q188" i="28"/>
  <c r="R373" i="28"/>
  <c r="R402" i="28" s="1"/>
  <c r="R467" i="28" s="1"/>
  <c r="S120" i="28"/>
  <c r="D376" i="28"/>
  <c r="D405" i="28" s="1"/>
  <c r="C123" i="28"/>
  <c r="C376" i="28" s="1"/>
  <c r="C405" i="28" s="1"/>
  <c r="C293" i="28"/>
  <c r="C322" i="28" s="1"/>
  <c r="D172" i="28"/>
  <c r="D205" i="28" s="1"/>
  <c r="D234" i="28" s="1"/>
  <c r="D369" i="28"/>
  <c r="D398" i="28" s="1"/>
  <c r="C116" i="28"/>
  <c r="C369" i="28" s="1"/>
  <c r="C398" i="28" s="1"/>
  <c r="D290" i="28"/>
  <c r="D319" i="28" s="1"/>
  <c r="D166" i="28"/>
  <c r="D199" i="28" s="1"/>
  <c r="D228" i="28" s="1"/>
  <c r="C93" i="28"/>
  <c r="R370" i="28"/>
  <c r="R399" i="28" s="1"/>
  <c r="R464" i="28" s="1"/>
  <c r="S117" i="28"/>
  <c r="D375" i="28"/>
  <c r="D404" i="28" s="1"/>
  <c r="C122" i="28"/>
  <c r="C375" i="28" s="1"/>
  <c r="C404" i="28" s="1"/>
  <c r="C300" i="28"/>
  <c r="C329" i="28" s="1"/>
  <c r="R295" i="28"/>
  <c r="R324" i="28" s="1"/>
  <c r="R447" i="28" s="1"/>
  <c r="R171" i="28"/>
  <c r="R204" i="28" s="1"/>
  <c r="R233" i="28" s="1"/>
  <c r="S98" i="28"/>
  <c r="R293" i="28"/>
  <c r="R322" i="28" s="1"/>
  <c r="R445" i="28" s="1"/>
  <c r="R169" i="28"/>
  <c r="R202" i="28" s="1"/>
  <c r="R231" i="28" s="1"/>
  <c r="S96" i="28"/>
  <c r="S179" i="28"/>
  <c r="T106" i="28"/>
  <c r="R367" i="28"/>
  <c r="R396" i="28" s="1"/>
  <c r="R461" i="28" s="1"/>
  <c r="S114" i="28"/>
  <c r="D371" i="28"/>
  <c r="D400" i="28" s="1"/>
  <c r="C118" i="28"/>
  <c r="C371" i="28" s="1"/>
  <c r="C400" i="28" s="1"/>
  <c r="R300" i="28"/>
  <c r="R329" i="28" s="1"/>
  <c r="R452" i="28" s="1"/>
  <c r="R176" i="28"/>
  <c r="R209" i="28" s="1"/>
  <c r="R238" i="28" s="1"/>
  <c r="S103" i="28"/>
  <c r="D291" i="28"/>
  <c r="D320" i="28" s="1"/>
  <c r="D167" i="28"/>
  <c r="D200" i="28" s="1"/>
  <c r="D229" i="28" s="1"/>
  <c r="C94" i="28"/>
  <c r="T105" i="28"/>
  <c r="S178" i="28"/>
  <c r="C297" i="28"/>
  <c r="C326" i="28" s="1"/>
  <c r="R298" i="28"/>
  <c r="R327" i="28" s="1"/>
  <c r="R450" i="28" s="1"/>
  <c r="R174" i="28"/>
  <c r="R207" i="28" s="1"/>
  <c r="R236" i="28" s="1"/>
  <c r="S101" i="28"/>
  <c r="R148" i="28"/>
  <c r="R150" i="28" s="1"/>
  <c r="S124" i="28"/>
  <c r="R371" i="28"/>
  <c r="R400" i="28" s="1"/>
  <c r="R465" i="28" s="1"/>
  <c r="S118" i="28"/>
  <c r="C296" i="28"/>
  <c r="C325" i="28" s="1"/>
  <c r="D178" i="28"/>
  <c r="C105" i="28"/>
  <c r="C178" i="28" s="1"/>
  <c r="R369" i="28"/>
  <c r="R398" i="28" s="1"/>
  <c r="R463" i="28" s="1"/>
  <c r="S116" i="28"/>
  <c r="C298" i="28"/>
  <c r="C327" i="28" s="1"/>
  <c r="D294" i="28"/>
  <c r="D323" i="28" s="1"/>
  <c r="D170" i="28"/>
  <c r="D203" i="28" s="1"/>
  <c r="D232" i="28" s="1"/>
  <c r="C97" i="28"/>
  <c r="D374" i="28"/>
  <c r="D403" i="28" s="1"/>
  <c r="C121" i="28"/>
  <c r="C374" i="28" s="1"/>
  <c r="C403" i="28" s="1"/>
  <c r="Q150" i="28"/>
  <c r="D175" i="28"/>
  <c r="D208" i="28" s="1"/>
  <c r="D237" i="28" s="1"/>
  <c r="R374" i="28"/>
  <c r="R403" i="28" s="1"/>
  <c r="R468" i="28" s="1"/>
  <c r="S121" i="28"/>
  <c r="R375" i="28"/>
  <c r="R404" i="28" s="1"/>
  <c r="R469" i="28" s="1"/>
  <c r="S122" i="28"/>
  <c r="R376" i="28"/>
  <c r="R405" i="28" s="1"/>
  <c r="R470" i="28" s="1"/>
  <c r="S123" i="28"/>
  <c r="Q149" i="28"/>
  <c r="D370" i="28"/>
  <c r="D399" i="28" s="1"/>
  <c r="C117" i="28"/>
  <c r="C370" i="28" s="1"/>
  <c r="C399" i="28" s="1"/>
  <c r="R297" i="28"/>
  <c r="R326" i="28" s="1"/>
  <c r="R449" i="28" s="1"/>
  <c r="R173" i="28"/>
  <c r="R206" i="28" s="1"/>
  <c r="R235" i="28" s="1"/>
  <c r="S100" i="28"/>
  <c r="R368" i="28"/>
  <c r="R397" i="28" s="1"/>
  <c r="R462" i="28" s="1"/>
  <c r="S115" i="28"/>
  <c r="D292" i="28"/>
  <c r="D321" i="28" s="1"/>
  <c r="D168" i="28"/>
  <c r="D201" i="28" s="1"/>
  <c r="D230" i="28" s="1"/>
  <c r="C95" i="28"/>
  <c r="E225" i="28"/>
  <c r="H159" i="26"/>
  <c r="G317" i="26"/>
  <c r="G346" i="26" s="1"/>
  <c r="G469" i="26" s="1"/>
  <c r="G187" i="26"/>
  <c r="G224" i="26" s="1"/>
  <c r="G253" i="26" s="1"/>
  <c r="M203" i="26"/>
  <c r="O159" i="26"/>
  <c r="O158" i="26"/>
  <c r="F190" i="26"/>
  <c r="F227" i="26" s="1"/>
  <c r="F256" i="26" s="1"/>
  <c r="E108" i="26"/>
  <c r="E320" i="26" s="1"/>
  <c r="E349" i="26" s="1"/>
  <c r="E472" i="26" s="1"/>
  <c r="G310" i="26"/>
  <c r="G339" i="26" s="1"/>
  <c r="G462" i="26" s="1"/>
  <c r="G180" i="26"/>
  <c r="G217" i="26" s="1"/>
  <c r="G246" i="26" s="1"/>
  <c r="F98" i="26"/>
  <c r="G393" i="26"/>
  <c r="G422" i="26" s="1"/>
  <c r="G488" i="26" s="1"/>
  <c r="F127" i="26"/>
  <c r="P384" i="26"/>
  <c r="P413" i="26" s="1"/>
  <c r="P479" i="26" s="1"/>
  <c r="Q118" i="26"/>
  <c r="G316" i="26"/>
  <c r="G345" i="26" s="1"/>
  <c r="G468" i="26" s="1"/>
  <c r="F104" i="26"/>
  <c r="G186" i="26"/>
  <c r="G223" i="26" s="1"/>
  <c r="G252" i="26" s="1"/>
  <c r="N241" i="26"/>
  <c r="O386" i="26"/>
  <c r="O415" i="26" s="1"/>
  <c r="O481" i="26" s="1"/>
  <c r="P120" i="26"/>
  <c r="O312" i="26"/>
  <c r="O341" i="26" s="1"/>
  <c r="O464" i="26" s="1"/>
  <c r="O182" i="26"/>
  <c r="O219" i="26" s="1"/>
  <c r="O248" i="26" s="1"/>
  <c r="P100" i="26"/>
  <c r="G391" i="26"/>
  <c r="G420" i="26" s="1"/>
  <c r="G486" i="26" s="1"/>
  <c r="F125" i="26"/>
  <c r="G386" i="26"/>
  <c r="G415" i="26" s="1"/>
  <c r="G481" i="26" s="1"/>
  <c r="F120" i="26"/>
  <c r="O385" i="26"/>
  <c r="O480" i="26" s="1"/>
  <c r="P119" i="26"/>
  <c r="O313" i="26"/>
  <c r="O342" i="26" s="1"/>
  <c r="O465" i="26" s="1"/>
  <c r="O183" i="26"/>
  <c r="O220" i="26" s="1"/>
  <c r="O249" i="26" s="1"/>
  <c r="P101" i="26"/>
  <c r="O315" i="26"/>
  <c r="O344" i="26" s="1"/>
  <c r="O467" i="26" s="1"/>
  <c r="P103" i="26"/>
  <c r="O185" i="26"/>
  <c r="O222" i="26" s="1"/>
  <c r="O251" i="26" s="1"/>
  <c r="F384" i="26"/>
  <c r="F413" i="26" s="1"/>
  <c r="F479" i="26" s="1"/>
  <c r="E118" i="26"/>
  <c r="G318" i="26"/>
  <c r="G347" i="26" s="1"/>
  <c r="G470" i="26" s="1"/>
  <c r="G188" i="26"/>
  <c r="G225" i="26" s="1"/>
  <c r="G254" i="26" s="1"/>
  <c r="F106" i="26"/>
  <c r="G309" i="26"/>
  <c r="G338" i="26" s="1"/>
  <c r="G461" i="26" s="1"/>
  <c r="G179" i="26"/>
  <c r="G216" i="26" s="1"/>
  <c r="G245" i="26" s="1"/>
  <c r="F97" i="26"/>
  <c r="Q126" i="26"/>
  <c r="P392" i="26"/>
  <c r="P421" i="26" s="1"/>
  <c r="P487" i="26" s="1"/>
  <c r="O310" i="26"/>
  <c r="O339" i="26" s="1"/>
  <c r="O462" i="26" s="1"/>
  <c r="O180" i="26"/>
  <c r="O217" i="26" s="1"/>
  <c r="O246" i="26" s="1"/>
  <c r="P98" i="26"/>
  <c r="F314" i="26"/>
  <c r="F343" i="26" s="1"/>
  <c r="F466" i="26" s="1"/>
  <c r="E102" i="26"/>
  <c r="G311" i="26"/>
  <c r="G340" i="26" s="1"/>
  <c r="G463" i="26" s="1"/>
  <c r="G181" i="26"/>
  <c r="G218" i="26" s="1"/>
  <c r="G247" i="26" s="1"/>
  <c r="F99" i="26"/>
  <c r="P124" i="26"/>
  <c r="P184" i="26" s="1"/>
  <c r="P221" i="26" s="1"/>
  <c r="P250" i="26" s="1"/>
  <c r="O390" i="26"/>
  <c r="O419" i="26" s="1"/>
  <c r="O485" i="26" s="1"/>
  <c r="G388" i="26"/>
  <c r="G417" i="26" s="1"/>
  <c r="G483" i="26" s="1"/>
  <c r="F122" i="26"/>
  <c r="O391" i="26"/>
  <c r="O420" i="26" s="1"/>
  <c r="O486" i="26" s="1"/>
  <c r="P125" i="26"/>
  <c r="G389" i="26"/>
  <c r="G418" i="26" s="1"/>
  <c r="G484" i="26" s="1"/>
  <c r="F123" i="26"/>
  <c r="G312" i="26"/>
  <c r="G341" i="26" s="1"/>
  <c r="G464" i="26" s="1"/>
  <c r="G182" i="26"/>
  <c r="G219" i="26" s="1"/>
  <c r="G248" i="26" s="1"/>
  <c r="F100" i="26"/>
  <c r="F158" i="26"/>
  <c r="F157" i="26"/>
  <c r="E129" i="26"/>
  <c r="E395" i="26" s="1"/>
  <c r="E424" i="26" s="1"/>
  <c r="E490" i="26" s="1"/>
  <c r="G156" i="26"/>
  <c r="G159" i="26" s="1"/>
  <c r="G385" i="26"/>
  <c r="G414" i="26" s="1"/>
  <c r="G480" i="26" s="1"/>
  <c r="F119" i="26"/>
  <c r="F189" i="26"/>
  <c r="G148" i="26"/>
  <c r="G151" i="26" s="1"/>
  <c r="F150" i="26"/>
  <c r="F149" i="26"/>
  <c r="E107" i="26"/>
  <c r="E319" i="26" s="1"/>
  <c r="E348" i="26" s="1"/>
  <c r="E471" i="26" s="1"/>
  <c r="O393" i="26"/>
  <c r="O422" i="26" s="1"/>
  <c r="O488" i="26" s="1"/>
  <c r="P127" i="26"/>
  <c r="P187" i="26" s="1"/>
  <c r="P224" i="26" s="1"/>
  <c r="P253" i="26" s="1"/>
  <c r="O318" i="26"/>
  <c r="O347" i="26" s="1"/>
  <c r="O470" i="26" s="1"/>
  <c r="O188" i="26"/>
  <c r="O225" i="26" s="1"/>
  <c r="O254" i="26" s="1"/>
  <c r="P106" i="26"/>
  <c r="O187" i="26"/>
  <c r="O224" i="26" s="1"/>
  <c r="O253" i="26" s="1"/>
  <c r="O394" i="26"/>
  <c r="O423" i="26" s="1"/>
  <c r="O489" i="26" s="1"/>
  <c r="P128" i="26"/>
  <c r="G308" i="26"/>
  <c r="G337" i="26" s="1"/>
  <c r="G460" i="26" s="1"/>
  <c r="G178" i="26"/>
  <c r="G215" i="26" s="1"/>
  <c r="G244" i="26" s="1"/>
  <c r="F96" i="26"/>
  <c r="P314" i="26"/>
  <c r="P343" i="26" s="1"/>
  <c r="P466" i="26" s="1"/>
  <c r="Q102" i="26"/>
  <c r="G315" i="26"/>
  <c r="G344" i="26" s="1"/>
  <c r="G467" i="26" s="1"/>
  <c r="G185" i="26"/>
  <c r="G222" i="26" s="1"/>
  <c r="G251" i="26" s="1"/>
  <c r="F103" i="26"/>
  <c r="H201" i="26"/>
  <c r="G202" i="26"/>
  <c r="G204" i="26"/>
  <c r="G390" i="26"/>
  <c r="G419" i="26" s="1"/>
  <c r="G485" i="26" s="1"/>
  <c r="F124" i="26"/>
  <c r="G313" i="26"/>
  <c r="G342" i="26" s="1"/>
  <c r="G465" i="26" s="1"/>
  <c r="G183" i="26"/>
  <c r="G220" i="26" s="1"/>
  <c r="G249" i="26" s="1"/>
  <c r="F101" i="26"/>
  <c r="O309" i="26"/>
  <c r="O338" i="26" s="1"/>
  <c r="O461" i="26" s="1"/>
  <c r="O179" i="26"/>
  <c r="O216" i="26" s="1"/>
  <c r="O245" i="26" s="1"/>
  <c r="P97" i="26"/>
  <c r="O387" i="26"/>
  <c r="O416" i="26" s="1"/>
  <c r="O482" i="26" s="1"/>
  <c r="P121" i="26"/>
  <c r="O389" i="26"/>
  <c r="O418" i="26" s="1"/>
  <c r="O484" i="26" s="1"/>
  <c r="P123" i="26"/>
  <c r="O388" i="26"/>
  <c r="O417" i="26" s="1"/>
  <c r="O483" i="26" s="1"/>
  <c r="P122" i="26"/>
  <c r="G192" i="26"/>
  <c r="G229" i="26" s="1"/>
  <c r="G258" i="26" s="1"/>
  <c r="F110" i="26"/>
  <c r="F322" i="26" s="1"/>
  <c r="F351" i="26" s="1"/>
  <c r="F474" i="26" s="1"/>
  <c r="G394" i="26"/>
  <c r="G423" i="26" s="1"/>
  <c r="G489" i="26" s="1"/>
  <c r="F128" i="26"/>
  <c r="P157" i="26"/>
  <c r="Q129" i="26"/>
  <c r="P317" i="26"/>
  <c r="P346" i="26" s="1"/>
  <c r="P469" i="26" s="1"/>
  <c r="Q105" i="26"/>
  <c r="F392" i="26"/>
  <c r="F421" i="26" s="1"/>
  <c r="F487" i="26" s="1"/>
  <c r="E126" i="26"/>
  <c r="E105" i="26"/>
  <c r="F317" i="26"/>
  <c r="F346" i="26" s="1"/>
  <c r="F469" i="26" s="1"/>
  <c r="G191" i="26"/>
  <c r="G228" i="26" s="1"/>
  <c r="G257" i="26" s="1"/>
  <c r="F109" i="26"/>
  <c r="F321" i="26" s="1"/>
  <c r="F350" i="26" s="1"/>
  <c r="F473" i="26" s="1"/>
  <c r="O192" i="26"/>
  <c r="O229" i="26" s="1"/>
  <c r="O258" i="26" s="1"/>
  <c r="P110" i="26"/>
  <c r="P322" i="26" s="1"/>
  <c r="P351" i="26" s="1"/>
  <c r="P474" i="26" s="1"/>
  <c r="G387" i="26"/>
  <c r="G416" i="26" s="1"/>
  <c r="G482" i="26" s="1"/>
  <c r="F121" i="26"/>
  <c r="O308" i="26"/>
  <c r="O337" i="26" s="1"/>
  <c r="O460" i="26" s="1"/>
  <c r="P96" i="26"/>
  <c r="O215" i="26"/>
  <c r="O244" i="26" s="1"/>
  <c r="O311" i="26"/>
  <c r="O340" i="26" s="1"/>
  <c r="O463" i="26" s="1"/>
  <c r="P99" i="26"/>
  <c r="O181" i="26"/>
  <c r="O218" i="26" s="1"/>
  <c r="O247" i="26" s="1"/>
  <c r="O191" i="26"/>
  <c r="O228" i="26" s="1"/>
  <c r="O257" i="26" s="1"/>
  <c r="P109" i="26"/>
  <c r="P321" i="26" s="1"/>
  <c r="P350" i="26" s="1"/>
  <c r="P473" i="26" s="1"/>
  <c r="O316" i="26"/>
  <c r="O345" i="26" s="1"/>
  <c r="O468" i="26" s="1"/>
  <c r="O186" i="26"/>
  <c r="O223" i="26" s="1"/>
  <c r="O252" i="26" s="1"/>
  <c r="P104" i="26"/>
  <c r="G105" i="25"/>
  <c r="F105" i="25" s="1"/>
  <c r="K400" i="25"/>
  <c r="M133" i="25"/>
  <c r="M134" i="25" s="1"/>
  <c r="L421" i="25"/>
  <c r="G318" i="25"/>
  <c r="J318" i="25" s="1"/>
  <c r="O318" i="25" s="1"/>
  <c r="S318" i="25" s="1"/>
  <c r="L419" i="25"/>
  <c r="G316" i="25"/>
  <c r="J316" i="25" s="1"/>
  <c r="O316" i="25" s="1"/>
  <c r="S316" i="25" s="1"/>
  <c r="L411" i="25"/>
  <c r="G308" i="25"/>
  <c r="J308" i="25" s="1"/>
  <c r="O308" i="25" s="1"/>
  <c r="S308" i="25" s="1"/>
  <c r="L415" i="25"/>
  <c r="G312" i="25"/>
  <c r="J312" i="25" s="1"/>
  <c r="O312" i="25" s="1"/>
  <c r="S312" i="25" s="1"/>
  <c r="L410" i="25"/>
  <c r="G307" i="25"/>
  <c r="J307" i="25" s="1"/>
  <c r="O307" i="25" s="1"/>
  <c r="S307" i="25" s="1"/>
  <c r="L420" i="25"/>
  <c r="G317" i="25"/>
  <c r="J317" i="25" s="1"/>
  <c r="O317" i="25" s="1"/>
  <c r="S317" i="25" s="1"/>
  <c r="L412" i="25"/>
  <c r="G309" i="25"/>
  <c r="J309" i="25" s="1"/>
  <c r="O309" i="25" s="1"/>
  <c r="S309" i="25" s="1"/>
  <c r="L418" i="25"/>
  <c r="G315" i="25"/>
  <c r="J315" i="25" s="1"/>
  <c r="O315" i="25" s="1"/>
  <c r="S315" i="25" s="1"/>
  <c r="L414" i="25"/>
  <c r="G311" i="25"/>
  <c r="J311" i="25" s="1"/>
  <c r="O311" i="25" s="1"/>
  <c r="S311" i="25" s="1"/>
  <c r="J217" i="25"/>
  <c r="J401" i="25" s="1"/>
  <c r="J218" i="25"/>
  <c r="J402" i="25" s="1"/>
  <c r="J210" i="25"/>
  <c r="J394" i="25" s="1"/>
  <c r="J213" i="25"/>
  <c r="J397" i="25" s="1"/>
  <c r="I212" i="25"/>
  <c r="I396" i="25" s="1"/>
  <c r="J219" i="25"/>
  <c r="J403" i="25" s="1"/>
  <c r="K124" i="25"/>
  <c r="J211" i="25"/>
  <c r="J395" i="25" s="1"/>
  <c r="J214" i="25"/>
  <c r="J398" i="25" s="1"/>
  <c r="H216" i="25"/>
  <c r="H400" i="25" s="1"/>
  <c r="K403" i="25"/>
  <c r="J237" i="25"/>
  <c r="O237" i="25" s="1"/>
  <c r="S237" i="25" s="1"/>
  <c r="I266" i="25"/>
  <c r="I291" i="25" s="1"/>
  <c r="I412" i="25" s="1"/>
  <c r="I153" i="25"/>
  <c r="I186" i="25" s="1"/>
  <c r="H84" i="25"/>
  <c r="I264" i="25"/>
  <c r="I289" i="25" s="1"/>
  <c r="I410" i="25" s="1"/>
  <c r="I151" i="25"/>
  <c r="I184" i="25" s="1"/>
  <c r="I209" i="25" s="1"/>
  <c r="H82" i="25"/>
  <c r="N267" i="25"/>
  <c r="N292" i="25" s="1"/>
  <c r="N413" i="25" s="1"/>
  <c r="N154" i="25"/>
  <c r="N187" i="25" s="1"/>
  <c r="N212" i="25" s="1"/>
  <c r="O85" i="25"/>
  <c r="M266" i="25"/>
  <c r="M291" i="25" s="1"/>
  <c r="M412" i="25" s="1"/>
  <c r="N84" i="25"/>
  <c r="M153" i="25"/>
  <c r="M186" i="25" s="1"/>
  <c r="M211" i="25" s="1"/>
  <c r="K401" i="25"/>
  <c r="J235" i="25"/>
  <c r="O235" i="25" s="1"/>
  <c r="S235" i="25" s="1"/>
  <c r="L402" i="25"/>
  <c r="W218" i="25"/>
  <c r="H334" i="25"/>
  <c r="H359" i="25" s="1"/>
  <c r="H432" i="25" s="1"/>
  <c r="G107" i="25"/>
  <c r="M274" i="25"/>
  <c r="M299" i="25" s="1"/>
  <c r="M420" i="25" s="1"/>
  <c r="N92" i="25"/>
  <c r="M161" i="25"/>
  <c r="M194" i="25" s="1"/>
  <c r="M219" i="25" s="1"/>
  <c r="L394" i="25"/>
  <c r="W210" i="25"/>
  <c r="O271" i="25"/>
  <c r="O296" i="25" s="1"/>
  <c r="O417" i="25" s="1"/>
  <c r="P89" i="25"/>
  <c r="N334" i="25"/>
  <c r="N359" i="25" s="1"/>
  <c r="N432" i="25" s="1"/>
  <c r="O107" i="25"/>
  <c r="K394" i="25"/>
  <c r="J228" i="25"/>
  <c r="O228" i="25" s="1"/>
  <c r="S228" i="25" s="1"/>
  <c r="H330" i="25"/>
  <c r="H355" i="25" s="1"/>
  <c r="H428" i="25" s="1"/>
  <c r="G103" i="25"/>
  <c r="I268" i="25"/>
  <c r="I293" i="25" s="1"/>
  <c r="I414" i="25" s="1"/>
  <c r="I155" i="25"/>
  <c r="I188" i="25" s="1"/>
  <c r="H86" i="25"/>
  <c r="M125" i="25"/>
  <c r="N93" i="25"/>
  <c r="N122" i="25" s="1"/>
  <c r="M162" i="25"/>
  <c r="L171" i="25" s="1"/>
  <c r="M275" i="25"/>
  <c r="M300" i="25" s="1"/>
  <c r="M421" i="25" s="1"/>
  <c r="M122" i="25"/>
  <c r="O335" i="25"/>
  <c r="O360" i="25" s="1"/>
  <c r="O433" i="25" s="1"/>
  <c r="P108" i="25"/>
  <c r="L398" i="25"/>
  <c r="W214" i="25"/>
  <c r="N337" i="25"/>
  <c r="N362" i="25" s="1"/>
  <c r="N435" i="25" s="1"/>
  <c r="O110" i="25"/>
  <c r="L403" i="25"/>
  <c r="W219" i="25"/>
  <c r="K404" i="25"/>
  <c r="O339" i="25"/>
  <c r="O364" i="25" s="1"/>
  <c r="O437" i="25" s="1"/>
  <c r="P112" i="25"/>
  <c r="I272" i="25"/>
  <c r="I297" i="25" s="1"/>
  <c r="I418" i="25" s="1"/>
  <c r="I159" i="25"/>
  <c r="I192" i="25" s="1"/>
  <c r="H90" i="25"/>
  <c r="G271" i="25"/>
  <c r="G296" i="25" s="1"/>
  <c r="G417" i="25" s="1"/>
  <c r="F89" i="25"/>
  <c r="I165" i="25"/>
  <c r="I148" i="25" s="1"/>
  <c r="I167" i="25" s="1"/>
  <c r="H96" i="25"/>
  <c r="G339" i="25"/>
  <c r="G364" i="25" s="1"/>
  <c r="G437" i="25" s="1"/>
  <c r="F112" i="25"/>
  <c r="H333" i="25"/>
  <c r="H358" i="25" s="1"/>
  <c r="H431" i="25" s="1"/>
  <c r="G106" i="25"/>
  <c r="N96" i="25"/>
  <c r="M165" i="25"/>
  <c r="M148" i="25" s="1"/>
  <c r="M167" i="25" s="1"/>
  <c r="M396" i="25"/>
  <c r="X212" i="25"/>
  <c r="I163" i="25"/>
  <c r="H94" i="25"/>
  <c r="I275" i="25"/>
  <c r="I300" i="25" s="1"/>
  <c r="I421" i="25" s="1"/>
  <c r="I125" i="25"/>
  <c r="I123" i="25"/>
  <c r="J122" i="25"/>
  <c r="J124" i="25" s="1"/>
  <c r="I162" i="25"/>
  <c r="H93" i="25"/>
  <c r="J195" i="25"/>
  <c r="K170" i="25"/>
  <c r="K172" i="25" s="1"/>
  <c r="J171" i="25"/>
  <c r="J173" i="25"/>
  <c r="L123" i="25"/>
  <c r="L124" i="25" s="1"/>
  <c r="H331" i="25"/>
  <c r="H356" i="25" s="1"/>
  <c r="H429" i="25" s="1"/>
  <c r="G104" i="25"/>
  <c r="I274" i="25"/>
  <c r="I299" i="25" s="1"/>
  <c r="I420" i="25" s="1"/>
  <c r="I161" i="25"/>
  <c r="I194" i="25" s="1"/>
  <c r="H92" i="25"/>
  <c r="M400" i="25"/>
  <c r="X216" i="25"/>
  <c r="K402" i="25"/>
  <c r="J236" i="25"/>
  <c r="O236" i="25" s="1"/>
  <c r="S236" i="25" s="1"/>
  <c r="I265" i="25"/>
  <c r="I290" i="25" s="1"/>
  <c r="I411" i="25" s="1"/>
  <c r="I152" i="25"/>
  <c r="I185" i="25" s="1"/>
  <c r="H83" i="25"/>
  <c r="M273" i="25"/>
  <c r="M298" i="25" s="1"/>
  <c r="M419" i="25" s="1"/>
  <c r="M160" i="25"/>
  <c r="M193" i="25" s="1"/>
  <c r="M218" i="25" s="1"/>
  <c r="N91" i="25"/>
  <c r="N330" i="25"/>
  <c r="N355" i="25" s="1"/>
  <c r="N428" i="25" s="1"/>
  <c r="O103" i="25"/>
  <c r="I269" i="25"/>
  <c r="I294" i="25" s="1"/>
  <c r="I415" i="25" s="1"/>
  <c r="I156" i="25"/>
  <c r="I189" i="25" s="1"/>
  <c r="H87" i="25"/>
  <c r="L401" i="25"/>
  <c r="W217" i="25"/>
  <c r="N329" i="25"/>
  <c r="N354" i="25" s="1"/>
  <c r="N427" i="25" s="1"/>
  <c r="O102" i="25"/>
  <c r="L397" i="25"/>
  <c r="W213" i="25"/>
  <c r="N336" i="25"/>
  <c r="N361" i="25" s="1"/>
  <c r="N434" i="25" s="1"/>
  <c r="O109" i="25"/>
  <c r="O158" i="25" s="1"/>
  <c r="O191" i="25" s="1"/>
  <c r="O216" i="25" s="1"/>
  <c r="H154" i="25"/>
  <c r="H187" i="25" s="1"/>
  <c r="H267" i="25"/>
  <c r="H292" i="25" s="1"/>
  <c r="H413" i="25" s="1"/>
  <c r="G85" i="25"/>
  <c r="I164" i="25"/>
  <c r="H95" i="25"/>
  <c r="I273" i="25"/>
  <c r="I298" i="25" s="1"/>
  <c r="I419" i="25" s="1"/>
  <c r="I160" i="25"/>
  <c r="I193" i="25" s="1"/>
  <c r="H91" i="25"/>
  <c r="K398" i="25"/>
  <c r="J232" i="25"/>
  <c r="O232" i="25" s="1"/>
  <c r="S232" i="25" s="1"/>
  <c r="M269" i="25"/>
  <c r="M294" i="25" s="1"/>
  <c r="M415" i="25" s="1"/>
  <c r="M156" i="25"/>
  <c r="M189" i="25" s="1"/>
  <c r="M214" i="25" s="1"/>
  <c r="N87" i="25"/>
  <c r="H329" i="25"/>
  <c r="H354" i="25" s="1"/>
  <c r="H427" i="25" s="1"/>
  <c r="G102" i="25"/>
  <c r="G335" i="25"/>
  <c r="G360" i="25" s="1"/>
  <c r="G433" i="25" s="1"/>
  <c r="F108" i="25"/>
  <c r="M264" i="25"/>
  <c r="M289" i="25" s="1"/>
  <c r="M410" i="25" s="1"/>
  <c r="M151" i="25"/>
  <c r="M184" i="25" s="1"/>
  <c r="M209" i="25" s="1"/>
  <c r="N82" i="25"/>
  <c r="H338" i="25"/>
  <c r="H363" i="25" s="1"/>
  <c r="H436" i="25" s="1"/>
  <c r="G111" i="25"/>
  <c r="K397" i="25"/>
  <c r="J231" i="25"/>
  <c r="O231" i="25" s="1"/>
  <c r="S231" i="25" s="1"/>
  <c r="J393" i="25"/>
  <c r="J206" i="25"/>
  <c r="M164" i="25"/>
  <c r="N95" i="25"/>
  <c r="L393" i="25"/>
  <c r="L206" i="25"/>
  <c r="W209" i="25"/>
  <c r="N400" i="25"/>
  <c r="Y216" i="25"/>
  <c r="I132" i="25"/>
  <c r="I134" i="25" s="1"/>
  <c r="H340" i="25"/>
  <c r="H365" i="25" s="1"/>
  <c r="H438" i="25" s="1"/>
  <c r="G113" i="25"/>
  <c r="H135" i="25"/>
  <c r="H133" i="25"/>
  <c r="N340" i="25"/>
  <c r="N365" i="25" s="1"/>
  <c r="N438" i="25" s="1"/>
  <c r="N135" i="25"/>
  <c r="O113" i="25"/>
  <c r="L395" i="25"/>
  <c r="W211" i="25"/>
  <c r="L195" i="25"/>
  <c r="L220" i="25" s="1"/>
  <c r="G238" i="25" s="1"/>
  <c r="J238" i="25" s="1"/>
  <c r="O238" i="25" s="1"/>
  <c r="S238" i="25" s="1"/>
  <c r="L173" i="25"/>
  <c r="N338" i="25"/>
  <c r="N363" i="25" s="1"/>
  <c r="N436" i="25" s="1"/>
  <c r="O111" i="25"/>
  <c r="H336" i="25"/>
  <c r="H361" i="25" s="1"/>
  <c r="H434" i="25" s="1"/>
  <c r="G109" i="25"/>
  <c r="M163" i="25"/>
  <c r="N94" i="25"/>
  <c r="N333" i="25"/>
  <c r="N358" i="25" s="1"/>
  <c r="N431" i="25" s="1"/>
  <c r="O106" i="25"/>
  <c r="K393" i="25"/>
  <c r="J227" i="25"/>
  <c r="O227" i="25" s="1"/>
  <c r="S227" i="25" s="1"/>
  <c r="H337" i="25"/>
  <c r="H362" i="25" s="1"/>
  <c r="H435" i="25" s="1"/>
  <c r="G110" i="25"/>
  <c r="M272" i="25"/>
  <c r="M297" i="25" s="1"/>
  <c r="M418" i="25" s="1"/>
  <c r="M159" i="25"/>
  <c r="M192" i="25" s="1"/>
  <c r="M217" i="25" s="1"/>
  <c r="N90" i="25"/>
  <c r="K395" i="25"/>
  <c r="J229" i="25"/>
  <c r="O229" i="25" s="1"/>
  <c r="S229" i="25" s="1"/>
  <c r="L170" i="25"/>
  <c r="M265" i="25"/>
  <c r="M290" i="25" s="1"/>
  <c r="M411" i="25" s="1"/>
  <c r="M152" i="25"/>
  <c r="M185" i="25" s="1"/>
  <c r="M210" i="25" s="1"/>
  <c r="N83" i="25"/>
  <c r="M268" i="25"/>
  <c r="M293" i="25" s="1"/>
  <c r="M414" i="25" s="1"/>
  <c r="M155" i="25"/>
  <c r="M188" i="25" s="1"/>
  <c r="M213" i="25" s="1"/>
  <c r="N86" i="25"/>
  <c r="N331" i="25"/>
  <c r="N356" i="25" s="1"/>
  <c r="N429" i="25" s="1"/>
  <c r="O104" i="25"/>
  <c r="B439" i="22"/>
  <c r="B438" i="22"/>
  <c r="B437" i="22"/>
  <c r="B436" i="22"/>
  <c r="B435" i="22"/>
  <c r="B434" i="22"/>
  <c r="B433" i="22"/>
  <c r="B432" i="22"/>
  <c r="B431" i="22"/>
  <c r="B430" i="22"/>
  <c r="B429" i="22"/>
  <c r="B428" i="22"/>
  <c r="P427" i="22"/>
  <c r="O427" i="22"/>
  <c r="N427" i="22"/>
  <c r="M427" i="22"/>
  <c r="L427" i="22"/>
  <c r="K427" i="22"/>
  <c r="J427" i="22"/>
  <c r="I427" i="22"/>
  <c r="H427" i="22"/>
  <c r="G427" i="22"/>
  <c r="F427" i="22"/>
  <c r="E427" i="22"/>
  <c r="D427" i="22"/>
  <c r="C427" i="22"/>
  <c r="B427" i="22"/>
  <c r="P426" i="22"/>
  <c r="O426" i="22"/>
  <c r="N426" i="22"/>
  <c r="M426" i="22"/>
  <c r="L426" i="22"/>
  <c r="K426" i="22"/>
  <c r="J426" i="22"/>
  <c r="I426" i="22"/>
  <c r="H426" i="22"/>
  <c r="G426" i="22"/>
  <c r="F426" i="22"/>
  <c r="E426" i="22"/>
  <c r="D426" i="22"/>
  <c r="A426" i="22"/>
  <c r="B422" i="22"/>
  <c r="B421" i="22"/>
  <c r="B420" i="22"/>
  <c r="B419" i="22"/>
  <c r="B418" i="22"/>
  <c r="B417" i="22"/>
  <c r="B416" i="22"/>
  <c r="B415" i="22"/>
  <c r="B414" i="22"/>
  <c r="B413" i="22"/>
  <c r="B412" i="22"/>
  <c r="B411" i="22"/>
  <c r="P410" i="22"/>
  <c r="O410" i="22"/>
  <c r="N410" i="22"/>
  <c r="M410" i="22"/>
  <c r="L410" i="22"/>
  <c r="K410" i="22"/>
  <c r="J410" i="22"/>
  <c r="I410" i="22"/>
  <c r="H410" i="22"/>
  <c r="G410" i="22"/>
  <c r="F410" i="22"/>
  <c r="E410" i="22"/>
  <c r="D410" i="22"/>
  <c r="C410" i="22"/>
  <c r="B410" i="22"/>
  <c r="P409" i="22"/>
  <c r="O409" i="22"/>
  <c r="N409" i="22"/>
  <c r="M409" i="22"/>
  <c r="L409" i="22"/>
  <c r="K409" i="22"/>
  <c r="J409" i="22"/>
  <c r="I409" i="22"/>
  <c r="H409" i="22"/>
  <c r="G409" i="22"/>
  <c r="F409" i="22"/>
  <c r="E409" i="22"/>
  <c r="D409" i="22"/>
  <c r="A409" i="22"/>
  <c r="B405" i="22"/>
  <c r="B404" i="22"/>
  <c r="B403" i="22"/>
  <c r="B402" i="22"/>
  <c r="B401" i="22"/>
  <c r="B400" i="22"/>
  <c r="B399" i="22"/>
  <c r="B398" i="22"/>
  <c r="B397" i="22"/>
  <c r="B396" i="22"/>
  <c r="B395" i="22"/>
  <c r="B394" i="22"/>
  <c r="P393" i="22"/>
  <c r="O393" i="22"/>
  <c r="N393" i="22"/>
  <c r="M393" i="22"/>
  <c r="L393" i="22"/>
  <c r="K393" i="22"/>
  <c r="J393" i="22"/>
  <c r="I393" i="22"/>
  <c r="H393" i="22"/>
  <c r="G393" i="22"/>
  <c r="F393" i="22"/>
  <c r="E393" i="22"/>
  <c r="D393" i="22"/>
  <c r="C393" i="22"/>
  <c r="B393" i="22"/>
  <c r="A393" i="22"/>
  <c r="P392" i="22"/>
  <c r="O392" i="22"/>
  <c r="N392" i="22"/>
  <c r="M392" i="22"/>
  <c r="L392" i="22"/>
  <c r="K392" i="22"/>
  <c r="J392" i="22"/>
  <c r="I392" i="22"/>
  <c r="H392" i="22"/>
  <c r="G392" i="22"/>
  <c r="F392" i="22"/>
  <c r="E392" i="22"/>
  <c r="D392" i="22"/>
  <c r="A392" i="22"/>
  <c r="F195" i="26" l="1"/>
  <c r="F226" i="26"/>
  <c r="F255" i="26" s="1"/>
  <c r="O195" i="26"/>
  <c r="O226" i="26"/>
  <c r="O255" i="26" s="1"/>
  <c r="V174" i="26"/>
  <c r="V175" i="26"/>
  <c r="P159" i="26"/>
  <c r="H203" i="26"/>
  <c r="O201" i="26"/>
  <c r="G332" i="25"/>
  <c r="G357" i="25" s="1"/>
  <c r="G430" i="25" s="1"/>
  <c r="P105" i="25"/>
  <c r="U210" i="31"/>
  <c r="U239" i="31" s="1"/>
  <c r="U188" i="31"/>
  <c r="U367" i="31"/>
  <c r="U396" i="31" s="1"/>
  <c r="V114" i="31"/>
  <c r="V367" i="31" s="1"/>
  <c r="V396" i="31" s="1"/>
  <c r="U369" i="31"/>
  <c r="U398" i="31" s="1"/>
  <c r="V116" i="31"/>
  <c r="U202" i="31"/>
  <c r="U231" i="31" s="1"/>
  <c r="V140" i="31"/>
  <c r="V301" i="31"/>
  <c r="V330" i="31" s="1"/>
  <c r="U377" i="31"/>
  <c r="U406" i="31" s="1"/>
  <c r="V147" i="31"/>
  <c r="U149" i="31"/>
  <c r="V149" i="31" s="1"/>
  <c r="U148" i="31"/>
  <c r="V124" i="31"/>
  <c r="U147" i="31"/>
  <c r="T149" i="31"/>
  <c r="V126" i="31"/>
  <c r="V203" i="31"/>
  <c r="V232" i="31" s="1"/>
  <c r="V294" i="31"/>
  <c r="V323" i="31" s="1"/>
  <c r="U372" i="31"/>
  <c r="U401" i="31" s="1"/>
  <c r="V119" i="31"/>
  <c r="V372" i="31" s="1"/>
  <c r="V401" i="31" s="1"/>
  <c r="U295" i="31"/>
  <c r="U324" i="31" s="1"/>
  <c r="U204" i="31"/>
  <c r="U233" i="31" s="1"/>
  <c r="U376" i="31"/>
  <c r="U405" i="31" s="1"/>
  <c r="V123" i="31"/>
  <c r="V376" i="31" s="1"/>
  <c r="V405" i="31" s="1"/>
  <c r="U375" i="31"/>
  <c r="U404" i="31" s="1"/>
  <c r="V122" i="31"/>
  <c r="V375" i="31" s="1"/>
  <c r="V404" i="31" s="1"/>
  <c r="U292" i="31"/>
  <c r="U321" i="31" s="1"/>
  <c r="U201" i="31"/>
  <c r="U230" i="31" s="1"/>
  <c r="U300" i="31"/>
  <c r="U329" i="31" s="1"/>
  <c r="U209" i="31"/>
  <c r="U238" i="31" s="1"/>
  <c r="T186" i="31"/>
  <c r="T187" i="31" s="1"/>
  <c r="U185" i="31"/>
  <c r="U208" i="31"/>
  <c r="U237" i="31" s="1"/>
  <c r="U291" i="31"/>
  <c r="U320" i="31" s="1"/>
  <c r="U200" i="31"/>
  <c r="U229" i="31" s="1"/>
  <c r="U368" i="31"/>
  <c r="U397" i="31" s="1"/>
  <c r="V115" i="31"/>
  <c r="V368" i="31" s="1"/>
  <c r="V397" i="31" s="1"/>
  <c r="U290" i="31"/>
  <c r="U319" i="31" s="1"/>
  <c r="U199" i="31"/>
  <c r="U228" i="31" s="1"/>
  <c r="V299" i="31"/>
  <c r="V328" i="31" s="1"/>
  <c r="V208" i="31"/>
  <c r="V237" i="31" s="1"/>
  <c r="U206" i="31"/>
  <c r="U235" i="31" s="1"/>
  <c r="U297" i="31"/>
  <c r="U326" i="31" s="1"/>
  <c r="U296" i="31"/>
  <c r="U325" i="31" s="1"/>
  <c r="U205" i="31"/>
  <c r="U234" i="31" s="1"/>
  <c r="U141" i="31"/>
  <c r="V141" i="31" s="1"/>
  <c r="V207" i="31"/>
  <c r="V236" i="31" s="1"/>
  <c r="V298" i="31"/>
  <c r="V327" i="31" s="1"/>
  <c r="T127" i="28"/>
  <c r="U127" i="28" s="1"/>
  <c r="V127" i="28" s="1"/>
  <c r="S380" i="28"/>
  <c r="S409" i="28" s="1"/>
  <c r="S474" i="28" s="1"/>
  <c r="Q132" i="26"/>
  <c r="P398" i="26"/>
  <c r="P427" i="26" s="1"/>
  <c r="P493" i="26" s="1"/>
  <c r="Q156" i="26"/>
  <c r="Q395" i="26"/>
  <c r="Q424" i="26" s="1"/>
  <c r="Q490" i="26" s="1"/>
  <c r="D132" i="26"/>
  <c r="C132" i="26" s="1"/>
  <c r="C398" i="26" s="1"/>
  <c r="C427" i="26" s="1"/>
  <c r="C493" i="26" s="1"/>
  <c r="E398" i="26"/>
  <c r="E427" i="26" s="1"/>
  <c r="E493" i="26" s="1"/>
  <c r="S147" i="28"/>
  <c r="S377" i="28"/>
  <c r="S406" i="28" s="1"/>
  <c r="S471" i="28" s="1"/>
  <c r="D130" i="26"/>
  <c r="C130" i="26" s="1"/>
  <c r="C396" i="26" s="1"/>
  <c r="C425" i="26" s="1"/>
  <c r="C491" i="26" s="1"/>
  <c r="E396" i="26"/>
  <c r="E425" i="26" s="1"/>
  <c r="E491" i="26" s="1"/>
  <c r="T126" i="28"/>
  <c r="U126" i="28" s="1"/>
  <c r="V126" i="28" s="1"/>
  <c r="S379" i="28"/>
  <c r="S408" i="28" s="1"/>
  <c r="S473" i="28" s="1"/>
  <c r="O204" i="26"/>
  <c r="S139" i="28"/>
  <c r="S301" i="28"/>
  <c r="S330" i="28" s="1"/>
  <c r="S453" i="28" s="1"/>
  <c r="Q130" i="26"/>
  <c r="P396" i="26"/>
  <c r="P425" i="26" s="1"/>
  <c r="P491" i="26" s="1"/>
  <c r="Q108" i="26"/>
  <c r="Q320" i="26" s="1"/>
  <c r="Q349" i="26" s="1"/>
  <c r="Q472" i="26" s="1"/>
  <c r="P320" i="26"/>
  <c r="P349" i="26" s="1"/>
  <c r="P472" i="26" s="1"/>
  <c r="Q131" i="26"/>
  <c r="P397" i="26"/>
  <c r="P426" i="26" s="1"/>
  <c r="P492" i="26" s="1"/>
  <c r="T125" i="28"/>
  <c r="U125" i="28" s="1"/>
  <c r="V125" i="28" s="1"/>
  <c r="S378" i="28"/>
  <c r="S407" i="28" s="1"/>
  <c r="S472" i="28" s="1"/>
  <c r="O150" i="26"/>
  <c r="O151" i="26" s="1"/>
  <c r="P319" i="26"/>
  <c r="P348" i="26" s="1"/>
  <c r="P471" i="26" s="1"/>
  <c r="E131" i="26"/>
  <c r="F397" i="26"/>
  <c r="F426" i="26" s="1"/>
  <c r="F492" i="26" s="1"/>
  <c r="O88" i="25"/>
  <c r="N270" i="25"/>
  <c r="N295" i="25" s="1"/>
  <c r="N416" i="25" s="1"/>
  <c r="N157" i="25"/>
  <c r="N190" i="25" s="1"/>
  <c r="N215" i="25" s="1"/>
  <c r="X215" i="25"/>
  <c r="M399" i="25"/>
  <c r="H270" i="25"/>
  <c r="H295" i="25" s="1"/>
  <c r="H416" i="25" s="1"/>
  <c r="H157" i="25"/>
  <c r="H190" i="25" s="1"/>
  <c r="H215" i="25" s="1"/>
  <c r="H399" i="25" s="1"/>
  <c r="G88" i="25"/>
  <c r="P149" i="26"/>
  <c r="N202" i="26"/>
  <c r="N203" i="26" s="1"/>
  <c r="C173" i="28"/>
  <c r="C206" i="28" s="1"/>
  <c r="C235" i="28" s="1"/>
  <c r="P189" i="26"/>
  <c r="Q107" i="26"/>
  <c r="P190" i="26"/>
  <c r="P227" i="26" s="1"/>
  <c r="P256" i="26" s="1"/>
  <c r="O196" i="26"/>
  <c r="G196" i="26"/>
  <c r="R149" i="28"/>
  <c r="C172" i="28"/>
  <c r="C205" i="28" s="1"/>
  <c r="C234" i="28" s="1"/>
  <c r="R141" i="28"/>
  <c r="R142" i="28" s="1"/>
  <c r="S297" i="28"/>
  <c r="S326" i="28" s="1"/>
  <c r="S449" i="28" s="1"/>
  <c r="T100" i="28"/>
  <c r="S173" i="28"/>
  <c r="S206" i="28" s="1"/>
  <c r="S235" i="28" s="1"/>
  <c r="C294" i="28"/>
  <c r="C323" i="28" s="1"/>
  <c r="C170" i="28"/>
  <c r="C203" i="28" s="1"/>
  <c r="C232" i="28" s="1"/>
  <c r="S299" i="28"/>
  <c r="S328" i="28" s="1"/>
  <c r="S451" i="28" s="1"/>
  <c r="T102" i="28"/>
  <c r="S175" i="28"/>
  <c r="S208" i="28" s="1"/>
  <c r="S237" i="28" s="1"/>
  <c r="S369" i="28"/>
  <c r="S398" i="28" s="1"/>
  <c r="S463" i="28" s="1"/>
  <c r="T116" i="28"/>
  <c r="S293" i="28"/>
  <c r="S322" i="28" s="1"/>
  <c r="S445" i="28" s="1"/>
  <c r="T96" i="28"/>
  <c r="S169" i="28"/>
  <c r="S202" i="28" s="1"/>
  <c r="S231" i="28" s="1"/>
  <c r="R210" i="28"/>
  <c r="R239" i="28" s="1"/>
  <c r="R188" i="28"/>
  <c r="C175" i="28"/>
  <c r="C208" i="28" s="1"/>
  <c r="C237" i="28" s="1"/>
  <c r="C295" i="28"/>
  <c r="C324" i="28" s="1"/>
  <c r="C171" i="28"/>
  <c r="C204" i="28" s="1"/>
  <c r="C233" i="28" s="1"/>
  <c r="C210" i="28"/>
  <c r="C239" i="28" s="1"/>
  <c r="C188" i="28"/>
  <c r="C186" i="28"/>
  <c r="D185" i="28"/>
  <c r="C292" i="28"/>
  <c r="C321" i="28" s="1"/>
  <c r="C168" i="28"/>
  <c r="C201" i="28" s="1"/>
  <c r="C230" i="28" s="1"/>
  <c r="S376" i="28"/>
  <c r="S405" i="28" s="1"/>
  <c r="S470" i="28" s="1"/>
  <c r="T123" i="28"/>
  <c r="S374" i="28"/>
  <c r="S403" i="28" s="1"/>
  <c r="S468" i="28" s="1"/>
  <c r="T121" i="28"/>
  <c r="S298" i="28"/>
  <c r="S327" i="28" s="1"/>
  <c r="S450" i="28" s="1"/>
  <c r="T101" i="28"/>
  <c r="S174" i="28"/>
  <c r="S207" i="28" s="1"/>
  <c r="S236" i="28" s="1"/>
  <c r="D225" i="28"/>
  <c r="Q186" i="28"/>
  <c r="Q187" i="28" s="1"/>
  <c r="S292" i="28"/>
  <c r="S321" i="28" s="1"/>
  <c r="S444" i="28" s="1"/>
  <c r="T95" i="28"/>
  <c r="S168" i="28"/>
  <c r="S201" i="28" s="1"/>
  <c r="S230" i="28" s="1"/>
  <c r="C139" i="28"/>
  <c r="C142" i="28" s="1"/>
  <c r="S372" i="28"/>
  <c r="S401" i="28" s="1"/>
  <c r="S466" i="28" s="1"/>
  <c r="T119" i="28"/>
  <c r="S375" i="28"/>
  <c r="S404" i="28" s="1"/>
  <c r="S469" i="28" s="1"/>
  <c r="T122" i="28"/>
  <c r="U105" i="28"/>
  <c r="S300" i="28"/>
  <c r="S329" i="28" s="1"/>
  <c r="S452" i="28" s="1"/>
  <c r="T103" i="28"/>
  <c r="S176" i="28"/>
  <c r="S209" i="28" s="1"/>
  <c r="S238" i="28" s="1"/>
  <c r="S295" i="28"/>
  <c r="S324" i="28" s="1"/>
  <c r="S447" i="28" s="1"/>
  <c r="T98" i="28"/>
  <c r="S171" i="28"/>
  <c r="S204" i="28" s="1"/>
  <c r="S233" i="28" s="1"/>
  <c r="S291" i="28"/>
  <c r="S320" i="28" s="1"/>
  <c r="S443" i="28" s="1"/>
  <c r="T94" i="28"/>
  <c r="S167" i="28"/>
  <c r="S200" i="28" s="1"/>
  <c r="S229" i="28" s="1"/>
  <c r="T115" i="28"/>
  <c r="S368" i="28"/>
  <c r="S397" i="28" s="1"/>
  <c r="S462" i="28" s="1"/>
  <c r="T124" i="28"/>
  <c r="S149" i="28" s="1"/>
  <c r="S148" i="28"/>
  <c r="C291" i="28"/>
  <c r="C320" i="28" s="1"/>
  <c r="C167" i="28"/>
  <c r="C200" i="28" s="1"/>
  <c r="C229" i="28" s="1"/>
  <c r="S367" i="28"/>
  <c r="S396" i="28" s="1"/>
  <c r="S461" i="28" s="1"/>
  <c r="T114" i="28"/>
  <c r="C290" i="28"/>
  <c r="C319" i="28" s="1"/>
  <c r="C166" i="28"/>
  <c r="C199" i="28" s="1"/>
  <c r="C228" i="28" s="1"/>
  <c r="T104" i="28"/>
  <c r="S141" i="28" s="1"/>
  <c r="S177" i="28"/>
  <c r="S140" i="28"/>
  <c r="S294" i="28"/>
  <c r="S323" i="28" s="1"/>
  <c r="S446" i="28" s="1"/>
  <c r="T97" i="28"/>
  <c r="S170" i="28"/>
  <c r="S203" i="28" s="1"/>
  <c r="S232" i="28" s="1"/>
  <c r="S180" i="28"/>
  <c r="S163" i="28" s="1"/>
  <c r="S182" i="28" s="1"/>
  <c r="T107" i="28"/>
  <c r="C174" i="28"/>
  <c r="C207" i="28" s="1"/>
  <c r="C236" i="28" s="1"/>
  <c r="S371" i="28"/>
  <c r="S400" i="28" s="1"/>
  <c r="S465" i="28" s="1"/>
  <c r="T118" i="28"/>
  <c r="T179" i="28"/>
  <c r="U106" i="28"/>
  <c r="C176" i="28"/>
  <c r="C209" i="28" s="1"/>
  <c r="C238" i="28" s="1"/>
  <c r="S370" i="28"/>
  <c r="S399" i="28" s="1"/>
  <c r="S464" i="28" s="1"/>
  <c r="T117" i="28"/>
  <c r="C169" i="28"/>
  <c r="C202" i="28" s="1"/>
  <c r="C231" i="28" s="1"/>
  <c r="S373" i="28"/>
  <c r="S402" i="28" s="1"/>
  <c r="S467" i="28" s="1"/>
  <c r="T120" i="28"/>
  <c r="S290" i="28"/>
  <c r="S319" i="28" s="1"/>
  <c r="S442" i="28" s="1"/>
  <c r="T93" i="28"/>
  <c r="S166" i="28"/>
  <c r="S199" i="28" s="1"/>
  <c r="S228" i="28" s="1"/>
  <c r="S366" i="28"/>
  <c r="S395" i="28" s="1"/>
  <c r="S460" i="28" s="1"/>
  <c r="T113" i="28"/>
  <c r="E185" i="28"/>
  <c r="E187" i="28" s="1"/>
  <c r="D186" i="28"/>
  <c r="D210" i="28"/>
  <c r="D239" i="28" s="1"/>
  <c r="D188" i="28"/>
  <c r="S296" i="28"/>
  <c r="S325" i="28" s="1"/>
  <c r="S448" i="28" s="1"/>
  <c r="T99" i="28"/>
  <c r="S172" i="28"/>
  <c r="S205" i="28" s="1"/>
  <c r="S234" i="28" s="1"/>
  <c r="C377" i="28"/>
  <c r="C406" i="28" s="1"/>
  <c r="D147" i="28"/>
  <c r="D150" i="28" s="1"/>
  <c r="C149" i="28"/>
  <c r="C148" i="28"/>
  <c r="P158" i="26"/>
  <c r="P388" i="26"/>
  <c r="P417" i="26" s="1"/>
  <c r="P483" i="26" s="1"/>
  <c r="Q122" i="26"/>
  <c r="P387" i="26"/>
  <c r="P416" i="26" s="1"/>
  <c r="P482" i="26" s="1"/>
  <c r="Q121" i="26"/>
  <c r="P309" i="26"/>
  <c r="P338" i="26" s="1"/>
  <c r="P461" i="26" s="1"/>
  <c r="P179" i="26"/>
  <c r="P216" i="26" s="1"/>
  <c r="P245" i="26" s="1"/>
  <c r="Q97" i="26"/>
  <c r="P316" i="26"/>
  <c r="P345" i="26" s="1"/>
  <c r="P468" i="26" s="1"/>
  <c r="P186" i="26"/>
  <c r="P223" i="26" s="1"/>
  <c r="P252" i="26" s="1"/>
  <c r="Q104" i="26"/>
  <c r="P308" i="26"/>
  <c r="P337" i="26" s="1"/>
  <c r="P460" i="26" s="1"/>
  <c r="P215" i="26"/>
  <c r="P244" i="26" s="1"/>
  <c r="Q96" i="26"/>
  <c r="P394" i="26"/>
  <c r="P423" i="26" s="1"/>
  <c r="P489" i="26" s="1"/>
  <c r="Q128" i="26"/>
  <c r="F309" i="26"/>
  <c r="F338" i="26" s="1"/>
  <c r="F461" i="26" s="1"/>
  <c r="F179" i="26"/>
  <c r="F216" i="26" s="1"/>
  <c r="F245" i="26" s="1"/>
  <c r="E97" i="26"/>
  <c r="E190" i="26"/>
  <c r="E227" i="26" s="1"/>
  <c r="E256" i="26" s="1"/>
  <c r="D108" i="26"/>
  <c r="P311" i="26"/>
  <c r="P340" i="26" s="1"/>
  <c r="P463" i="26" s="1"/>
  <c r="P181" i="26"/>
  <c r="P218" i="26" s="1"/>
  <c r="P247" i="26" s="1"/>
  <c r="Q99" i="26"/>
  <c r="Q317" i="26"/>
  <c r="Q346" i="26" s="1"/>
  <c r="Q469" i="26" s="1"/>
  <c r="R105" i="26"/>
  <c r="S105" i="26" s="1"/>
  <c r="R129" i="26"/>
  <c r="Q157" i="26"/>
  <c r="F394" i="26"/>
  <c r="F423" i="26" s="1"/>
  <c r="F489" i="26" s="1"/>
  <c r="E128" i="26"/>
  <c r="F192" i="26"/>
  <c r="F229" i="26" s="1"/>
  <c r="F258" i="26" s="1"/>
  <c r="E110" i="26"/>
  <c r="E322" i="26" s="1"/>
  <c r="E351" i="26" s="1"/>
  <c r="E474" i="26" s="1"/>
  <c r="P389" i="26"/>
  <c r="P418" i="26" s="1"/>
  <c r="P484" i="26" s="1"/>
  <c r="Q123" i="26"/>
  <c r="F390" i="26"/>
  <c r="F419" i="26" s="1"/>
  <c r="F485" i="26" s="1"/>
  <c r="E124" i="26"/>
  <c r="E184" i="26" s="1"/>
  <c r="E221" i="26" s="1"/>
  <c r="E250" i="26" s="1"/>
  <c r="F308" i="26"/>
  <c r="F337" i="26" s="1"/>
  <c r="F460" i="26" s="1"/>
  <c r="E96" i="26"/>
  <c r="F178" i="26"/>
  <c r="F215" i="26" s="1"/>
  <c r="F244" i="26" s="1"/>
  <c r="G201" i="26"/>
  <c r="G203" i="26" s="1"/>
  <c r="F202" i="26"/>
  <c r="F204" i="26"/>
  <c r="D129" i="26"/>
  <c r="E157" i="26"/>
  <c r="F156" i="26"/>
  <c r="F159" i="26" s="1"/>
  <c r="E158" i="26"/>
  <c r="F312" i="26"/>
  <c r="F341" i="26" s="1"/>
  <c r="F464" i="26" s="1"/>
  <c r="F182" i="26"/>
  <c r="F219" i="26" s="1"/>
  <c r="F248" i="26" s="1"/>
  <c r="E100" i="26"/>
  <c r="P390" i="26"/>
  <c r="P419" i="26" s="1"/>
  <c r="P485" i="26" s="1"/>
  <c r="Q124" i="26"/>
  <c r="Q184" i="26" s="1"/>
  <c r="Q221" i="26" s="1"/>
  <c r="Q250" i="26" s="1"/>
  <c r="E314" i="26"/>
  <c r="E343" i="26" s="1"/>
  <c r="E466" i="26" s="1"/>
  <c r="D102" i="26"/>
  <c r="C102" i="26" s="1"/>
  <c r="C314" i="26" s="1"/>
  <c r="C343" i="26" s="1"/>
  <c r="P315" i="26"/>
  <c r="P344" i="26" s="1"/>
  <c r="P467" i="26" s="1"/>
  <c r="P185" i="26"/>
  <c r="P222" i="26" s="1"/>
  <c r="P251" i="26" s="1"/>
  <c r="Q103" i="26"/>
  <c r="P386" i="26"/>
  <c r="P415" i="26" s="1"/>
  <c r="P481" i="26" s="1"/>
  <c r="Q120" i="26"/>
  <c r="Q384" i="26"/>
  <c r="Q413" i="26" s="1"/>
  <c r="Q479" i="26" s="1"/>
  <c r="R118" i="26"/>
  <c r="S118" i="26" s="1"/>
  <c r="F310" i="26"/>
  <c r="F339" i="26" s="1"/>
  <c r="F462" i="26" s="1"/>
  <c r="F180" i="26"/>
  <c r="F217" i="26" s="1"/>
  <c r="F246" i="26" s="1"/>
  <c r="E98" i="26"/>
  <c r="O241" i="26"/>
  <c r="E392" i="26"/>
  <c r="E421" i="26" s="1"/>
  <c r="E487" i="26" s="1"/>
  <c r="D126" i="26"/>
  <c r="C126" i="26" s="1"/>
  <c r="C392" i="26" s="1"/>
  <c r="C421" i="26" s="1"/>
  <c r="C487" i="26" s="1"/>
  <c r="F185" i="26"/>
  <c r="F222" i="26" s="1"/>
  <c r="F251" i="26" s="1"/>
  <c r="F315" i="26"/>
  <c r="F344" i="26" s="1"/>
  <c r="F467" i="26" s="1"/>
  <c r="E103" i="26"/>
  <c r="P318" i="26"/>
  <c r="P347" i="26" s="1"/>
  <c r="P470" i="26" s="1"/>
  <c r="P188" i="26"/>
  <c r="P225" i="26" s="1"/>
  <c r="P254" i="26" s="1"/>
  <c r="Q106" i="26"/>
  <c r="Q392" i="26"/>
  <c r="Q421" i="26" s="1"/>
  <c r="Q487" i="26" s="1"/>
  <c r="R126" i="26"/>
  <c r="S126" i="26" s="1"/>
  <c r="F318" i="26"/>
  <c r="F347" i="26" s="1"/>
  <c r="F470" i="26" s="1"/>
  <c r="F188" i="26"/>
  <c r="F225" i="26" s="1"/>
  <c r="F254" i="26" s="1"/>
  <c r="E106" i="26"/>
  <c r="P313" i="26"/>
  <c r="P342" i="26" s="1"/>
  <c r="P465" i="26" s="1"/>
  <c r="P183" i="26"/>
  <c r="P220" i="26" s="1"/>
  <c r="P249" i="26" s="1"/>
  <c r="Q101" i="26"/>
  <c r="F316" i="26"/>
  <c r="F345" i="26" s="1"/>
  <c r="F468" i="26" s="1"/>
  <c r="F186" i="26"/>
  <c r="F223" i="26" s="1"/>
  <c r="F252" i="26" s="1"/>
  <c r="E104" i="26"/>
  <c r="F393" i="26"/>
  <c r="F422" i="26" s="1"/>
  <c r="F488" i="26" s="1"/>
  <c r="E127" i="26"/>
  <c r="E187" i="26" s="1"/>
  <c r="E224" i="26" s="1"/>
  <c r="E253" i="26" s="1"/>
  <c r="P192" i="26"/>
  <c r="P229" i="26" s="1"/>
  <c r="P258" i="26" s="1"/>
  <c r="Q110" i="26"/>
  <c r="Q322" i="26" s="1"/>
  <c r="Q351" i="26" s="1"/>
  <c r="Q474" i="26" s="1"/>
  <c r="F187" i="26"/>
  <c r="F224" i="26" s="1"/>
  <c r="F253" i="26" s="1"/>
  <c r="E189" i="26"/>
  <c r="F148" i="26"/>
  <c r="F151" i="26" s="1"/>
  <c r="E150" i="26"/>
  <c r="E149" i="26"/>
  <c r="D107" i="26"/>
  <c r="C107" i="26" s="1"/>
  <c r="C319" i="26" s="1"/>
  <c r="C348" i="26" s="1"/>
  <c r="P391" i="26"/>
  <c r="P420" i="26" s="1"/>
  <c r="P486" i="26" s="1"/>
  <c r="Q125" i="26"/>
  <c r="P385" i="26"/>
  <c r="P414" i="26" s="1"/>
  <c r="P480" i="26" s="1"/>
  <c r="Q119" i="26"/>
  <c r="F391" i="26"/>
  <c r="F420" i="26" s="1"/>
  <c r="F486" i="26" s="1"/>
  <c r="E125" i="26"/>
  <c r="P191" i="26"/>
  <c r="P228" i="26" s="1"/>
  <c r="P257" i="26" s="1"/>
  <c r="Q109" i="26"/>
  <c r="Q321" i="26" s="1"/>
  <c r="Q350" i="26" s="1"/>
  <c r="Q473" i="26" s="1"/>
  <c r="F387" i="26"/>
  <c r="E121" i="26"/>
  <c r="F191" i="26"/>
  <c r="F228" i="26" s="1"/>
  <c r="F257" i="26" s="1"/>
  <c r="E109" i="26"/>
  <c r="E321" i="26" s="1"/>
  <c r="E350" i="26" s="1"/>
  <c r="E473" i="26" s="1"/>
  <c r="E317" i="26"/>
  <c r="E346" i="26" s="1"/>
  <c r="E469" i="26" s="1"/>
  <c r="D105" i="26"/>
  <c r="C105" i="26" s="1"/>
  <c r="C317" i="26" s="1"/>
  <c r="C346" i="26" s="1"/>
  <c r="F183" i="26"/>
  <c r="F220" i="26" s="1"/>
  <c r="F249" i="26" s="1"/>
  <c r="F313" i="26"/>
  <c r="F342" i="26" s="1"/>
  <c r="F465" i="26" s="1"/>
  <c r="E101" i="26"/>
  <c r="Q314" i="26"/>
  <c r="Q343" i="26" s="1"/>
  <c r="Q466" i="26" s="1"/>
  <c r="R102" i="26"/>
  <c r="S102" i="26" s="1"/>
  <c r="G241" i="26"/>
  <c r="P393" i="26"/>
  <c r="P422" i="26" s="1"/>
  <c r="P488" i="26" s="1"/>
  <c r="Q127" i="26"/>
  <c r="F385" i="26"/>
  <c r="E119" i="26"/>
  <c r="F389" i="26"/>
  <c r="E123" i="26"/>
  <c r="F388" i="26"/>
  <c r="E122" i="26"/>
  <c r="F181" i="26"/>
  <c r="F218" i="26" s="1"/>
  <c r="F247" i="26" s="1"/>
  <c r="F311" i="26"/>
  <c r="F340" i="26" s="1"/>
  <c r="F463" i="26" s="1"/>
  <c r="E99" i="26"/>
  <c r="F184" i="26"/>
  <c r="F221" i="26" s="1"/>
  <c r="F250" i="26" s="1"/>
  <c r="P310" i="26"/>
  <c r="P339" i="26" s="1"/>
  <c r="P462" i="26" s="1"/>
  <c r="P180" i="26"/>
  <c r="P217" i="26" s="1"/>
  <c r="P246" i="26" s="1"/>
  <c r="Q98" i="26"/>
  <c r="E384" i="26"/>
  <c r="E413" i="26" s="1"/>
  <c r="E479" i="26" s="1"/>
  <c r="D118" i="26"/>
  <c r="C118" i="26" s="1"/>
  <c r="C384" i="26" s="1"/>
  <c r="C413" i="26" s="1"/>
  <c r="C479" i="26" s="1"/>
  <c r="F386" i="26"/>
  <c r="F415" i="26" s="1"/>
  <c r="F481" i="26" s="1"/>
  <c r="E120" i="26"/>
  <c r="P312" i="26"/>
  <c r="P341" i="26" s="1"/>
  <c r="P464" i="26" s="1"/>
  <c r="P182" i="26"/>
  <c r="P219" i="26" s="1"/>
  <c r="P248" i="26" s="1"/>
  <c r="Q100" i="26"/>
  <c r="H212" i="25"/>
  <c r="H396" i="25" s="1"/>
  <c r="I219" i="25"/>
  <c r="I403" i="25" s="1"/>
  <c r="J220" i="25"/>
  <c r="J404" i="25" s="1"/>
  <c r="I214" i="25"/>
  <c r="I398" i="25" s="1"/>
  <c r="I210" i="25"/>
  <c r="I394" i="25" s="1"/>
  <c r="I217" i="25"/>
  <c r="I401" i="25" s="1"/>
  <c r="I213" i="25"/>
  <c r="I397" i="25" s="1"/>
  <c r="I218" i="25"/>
  <c r="I402" i="25" s="1"/>
  <c r="I211" i="25"/>
  <c r="I395" i="25" s="1"/>
  <c r="N272" i="25"/>
  <c r="N297" i="25" s="1"/>
  <c r="N418" i="25" s="1"/>
  <c r="O90" i="25"/>
  <c r="N159" i="25"/>
  <c r="N192" i="25" s="1"/>
  <c r="N217" i="25" s="1"/>
  <c r="M206" i="25"/>
  <c r="M393" i="25"/>
  <c r="X209" i="25"/>
  <c r="G331" i="25"/>
  <c r="G356" i="25" s="1"/>
  <c r="G429" i="25" s="1"/>
  <c r="F104" i="25"/>
  <c r="I195" i="25"/>
  <c r="I173" i="25"/>
  <c r="J170" i="25"/>
  <c r="J172" i="25" s="1"/>
  <c r="I171" i="25"/>
  <c r="O337" i="25"/>
  <c r="O362" i="25" s="1"/>
  <c r="O435" i="25" s="1"/>
  <c r="P110" i="25"/>
  <c r="O400" i="25"/>
  <c r="Z216" i="25"/>
  <c r="I393" i="25"/>
  <c r="I206" i="25"/>
  <c r="L172" i="25"/>
  <c r="N163" i="25"/>
  <c r="O94" i="25"/>
  <c r="O338" i="25"/>
  <c r="O363" i="25" s="1"/>
  <c r="O436" i="25" s="1"/>
  <c r="P111" i="25"/>
  <c r="O340" i="25"/>
  <c r="O365" i="25" s="1"/>
  <c r="O438" i="25" s="1"/>
  <c r="P113" i="25"/>
  <c r="O135" i="25"/>
  <c r="H163" i="25"/>
  <c r="G94" i="25"/>
  <c r="F332" i="25"/>
  <c r="F357" i="25" s="1"/>
  <c r="F430" i="25" s="1"/>
  <c r="E105" i="25"/>
  <c r="M395" i="25"/>
  <c r="X211" i="25"/>
  <c r="N265" i="25"/>
  <c r="N290" i="25" s="1"/>
  <c r="N411" i="25" s="1"/>
  <c r="N152" i="25"/>
  <c r="N185" i="25" s="1"/>
  <c r="N210" i="25" s="1"/>
  <c r="O83" i="25"/>
  <c r="O132" i="25"/>
  <c r="F335" i="25"/>
  <c r="F360" i="25" s="1"/>
  <c r="F433" i="25" s="1"/>
  <c r="E108" i="25"/>
  <c r="N269" i="25"/>
  <c r="N294" i="25" s="1"/>
  <c r="N415" i="25" s="1"/>
  <c r="N156" i="25"/>
  <c r="N189" i="25" s="1"/>
  <c r="N214" i="25" s="1"/>
  <c r="O87" i="25"/>
  <c r="H164" i="25"/>
  <c r="G95" i="25"/>
  <c r="O329" i="25"/>
  <c r="O354" i="25" s="1"/>
  <c r="O427" i="25" s="1"/>
  <c r="P102" i="25"/>
  <c r="H269" i="25"/>
  <c r="H294" i="25" s="1"/>
  <c r="H415" i="25" s="1"/>
  <c r="H156" i="25"/>
  <c r="H189" i="25" s="1"/>
  <c r="G87" i="25"/>
  <c r="H265" i="25"/>
  <c r="H290" i="25" s="1"/>
  <c r="H411" i="25" s="1"/>
  <c r="H152" i="25"/>
  <c r="H185" i="25" s="1"/>
  <c r="G83" i="25"/>
  <c r="N165" i="25"/>
  <c r="N148" i="25" s="1"/>
  <c r="N167" i="25" s="1"/>
  <c r="O96" i="25"/>
  <c r="P339" i="25"/>
  <c r="P364" i="25" s="1"/>
  <c r="P437" i="25" s="1"/>
  <c r="Q112" i="25"/>
  <c r="N153" i="25"/>
  <c r="N186" i="25" s="1"/>
  <c r="N211" i="25" s="1"/>
  <c r="O84" i="25"/>
  <c r="N266" i="25"/>
  <c r="N291" i="25" s="1"/>
  <c r="N412" i="25" s="1"/>
  <c r="H153" i="25"/>
  <c r="H186" i="25" s="1"/>
  <c r="H266" i="25"/>
  <c r="H291" i="25" s="1"/>
  <c r="H412" i="25" s="1"/>
  <c r="G84" i="25"/>
  <c r="M397" i="25"/>
  <c r="X213" i="25"/>
  <c r="G340" i="25"/>
  <c r="G365" i="25" s="1"/>
  <c r="G438" i="25" s="1"/>
  <c r="F113" i="25"/>
  <c r="G133" i="25"/>
  <c r="H132" i="25"/>
  <c r="H134" i="25" s="1"/>
  <c r="G135" i="25"/>
  <c r="G329" i="25"/>
  <c r="G354" i="25" s="1"/>
  <c r="G427" i="25" s="1"/>
  <c r="F102" i="25"/>
  <c r="G267" i="25"/>
  <c r="G292" i="25" s="1"/>
  <c r="G413" i="25" s="1"/>
  <c r="F85" i="25"/>
  <c r="G154" i="25"/>
  <c r="G187" i="25" s="1"/>
  <c r="M402" i="25"/>
  <c r="X218" i="25"/>
  <c r="F271" i="25"/>
  <c r="F296" i="25" s="1"/>
  <c r="F417" i="25" s="1"/>
  <c r="E89" i="25"/>
  <c r="P335" i="25"/>
  <c r="P360" i="25" s="1"/>
  <c r="P433" i="25" s="1"/>
  <c r="Q108" i="25"/>
  <c r="M195" i="25"/>
  <c r="M220" i="25" s="1"/>
  <c r="M173" i="25"/>
  <c r="M403" i="25"/>
  <c r="X219" i="25"/>
  <c r="O154" i="25"/>
  <c r="O187" i="25" s="1"/>
  <c r="O212" i="25" s="1"/>
  <c r="O267" i="25"/>
  <c r="O292" i="25" s="1"/>
  <c r="O413" i="25" s="1"/>
  <c r="P85" i="25"/>
  <c r="O331" i="25"/>
  <c r="O356" i="25" s="1"/>
  <c r="O429" i="25" s="1"/>
  <c r="P104" i="25"/>
  <c r="M401" i="25"/>
  <c r="X217" i="25"/>
  <c r="L404" i="25"/>
  <c r="W220" i="25"/>
  <c r="O330" i="25"/>
  <c r="O355" i="25" s="1"/>
  <c r="O428" i="25" s="1"/>
  <c r="P103" i="25"/>
  <c r="H274" i="25"/>
  <c r="H299" i="25" s="1"/>
  <c r="H420" i="25" s="1"/>
  <c r="H161" i="25"/>
  <c r="H194" i="25" s="1"/>
  <c r="G92" i="25"/>
  <c r="H165" i="25"/>
  <c r="H148" i="25" s="1"/>
  <c r="H167" i="25" s="1"/>
  <c r="G96" i="25"/>
  <c r="N275" i="25"/>
  <c r="N300" i="25" s="1"/>
  <c r="N421" i="25" s="1"/>
  <c r="N125" i="25"/>
  <c r="N162" i="25"/>
  <c r="O93" i="25"/>
  <c r="N123" i="25" s="1"/>
  <c r="N124" i="25" s="1"/>
  <c r="H155" i="25"/>
  <c r="H188" i="25" s="1"/>
  <c r="H268" i="25"/>
  <c r="H293" i="25" s="1"/>
  <c r="H414" i="25" s="1"/>
  <c r="G86" i="25"/>
  <c r="G330" i="25"/>
  <c r="G355" i="25" s="1"/>
  <c r="G428" i="25" s="1"/>
  <c r="F103" i="25"/>
  <c r="O334" i="25"/>
  <c r="O359" i="25" s="1"/>
  <c r="O432" i="25" s="1"/>
  <c r="P107" i="25"/>
  <c r="N161" i="25"/>
  <c r="N194" i="25" s="1"/>
  <c r="N219" i="25" s="1"/>
  <c r="N274" i="25"/>
  <c r="N299" i="25" s="1"/>
  <c r="N420" i="25" s="1"/>
  <c r="O92" i="25"/>
  <c r="N396" i="25"/>
  <c r="Y212" i="25"/>
  <c r="N268" i="25"/>
  <c r="N293" i="25" s="1"/>
  <c r="N414" i="25" s="1"/>
  <c r="N155" i="25"/>
  <c r="N188" i="25" s="1"/>
  <c r="N213" i="25" s="1"/>
  <c r="O86" i="25"/>
  <c r="M394" i="25"/>
  <c r="X210" i="25"/>
  <c r="G337" i="25"/>
  <c r="G362" i="25" s="1"/>
  <c r="G435" i="25" s="1"/>
  <c r="F110" i="25"/>
  <c r="O333" i="25"/>
  <c r="O358" i="25" s="1"/>
  <c r="O431" i="25" s="1"/>
  <c r="P106" i="25"/>
  <c r="G336" i="25"/>
  <c r="G361" i="25" s="1"/>
  <c r="G434" i="25" s="1"/>
  <c r="F109" i="25"/>
  <c r="M170" i="25"/>
  <c r="N133" i="25"/>
  <c r="N134" i="25" s="1"/>
  <c r="N164" i="25"/>
  <c r="O95" i="25"/>
  <c r="Q105" i="25"/>
  <c r="P332" i="25"/>
  <c r="P357" i="25" s="1"/>
  <c r="P430" i="25" s="1"/>
  <c r="G338" i="25"/>
  <c r="G363" i="25" s="1"/>
  <c r="G436" i="25" s="1"/>
  <c r="F111" i="25"/>
  <c r="N264" i="25"/>
  <c r="N289" i="25" s="1"/>
  <c r="N410" i="25" s="1"/>
  <c r="O82" i="25"/>
  <c r="N151" i="25"/>
  <c r="N184" i="25" s="1"/>
  <c r="N209" i="25" s="1"/>
  <c r="M398" i="25"/>
  <c r="X214" i="25"/>
  <c r="H273" i="25"/>
  <c r="H298" i="25" s="1"/>
  <c r="H419" i="25" s="1"/>
  <c r="H160" i="25"/>
  <c r="H193" i="25" s="1"/>
  <c r="G91" i="25"/>
  <c r="O336" i="25"/>
  <c r="O361" i="25" s="1"/>
  <c r="O434" i="25" s="1"/>
  <c r="P109" i="25"/>
  <c r="P158" i="25" s="1"/>
  <c r="P191" i="25" s="1"/>
  <c r="N273" i="25"/>
  <c r="N298" i="25" s="1"/>
  <c r="N419" i="25" s="1"/>
  <c r="N160" i="25"/>
  <c r="N193" i="25" s="1"/>
  <c r="N218" i="25" s="1"/>
  <c r="O91" i="25"/>
  <c r="H275" i="25"/>
  <c r="H300" i="25" s="1"/>
  <c r="H421" i="25" s="1"/>
  <c r="H162" i="25"/>
  <c r="I122" i="25"/>
  <c r="I124" i="25" s="1"/>
  <c r="H125" i="25"/>
  <c r="H123" i="25"/>
  <c r="G93" i="25"/>
  <c r="G333" i="25"/>
  <c r="G358" i="25" s="1"/>
  <c r="G431" i="25" s="1"/>
  <c r="F106" i="25"/>
  <c r="F339" i="25"/>
  <c r="F364" i="25" s="1"/>
  <c r="F437" i="25" s="1"/>
  <c r="E112" i="25"/>
  <c r="G158" i="25"/>
  <c r="G191" i="25" s="1"/>
  <c r="H159" i="25"/>
  <c r="H192" i="25" s="1"/>
  <c r="H272" i="25"/>
  <c r="H297" i="25" s="1"/>
  <c r="H418" i="25" s="1"/>
  <c r="G90" i="25"/>
  <c r="M123" i="25"/>
  <c r="M124" i="25" s="1"/>
  <c r="P271" i="25"/>
  <c r="P296" i="25" s="1"/>
  <c r="P417" i="25" s="1"/>
  <c r="Q89" i="25"/>
  <c r="G334" i="25"/>
  <c r="G359" i="25" s="1"/>
  <c r="G432" i="25" s="1"/>
  <c r="F107" i="25"/>
  <c r="H151" i="25"/>
  <c r="H184" i="25" s="1"/>
  <c r="H209" i="25" s="1"/>
  <c r="H264" i="25"/>
  <c r="H289" i="25" s="1"/>
  <c r="H410" i="25" s="1"/>
  <c r="G82" i="25"/>
  <c r="F418" i="26" l="1"/>
  <c r="F484" i="26" s="1"/>
  <c r="F414" i="26"/>
  <c r="F480" i="26" s="1"/>
  <c r="F416" i="26"/>
  <c r="F482" i="26" s="1"/>
  <c r="F417" i="26"/>
  <c r="F483" i="26" s="1"/>
  <c r="T102" i="26"/>
  <c r="S314" i="26"/>
  <c r="S343" i="26" s="1"/>
  <c r="S466" i="26" s="1"/>
  <c r="T118" i="26"/>
  <c r="S384" i="26"/>
  <c r="T126" i="26"/>
  <c r="S392" i="26"/>
  <c r="T105" i="26"/>
  <c r="S317" i="26"/>
  <c r="S346" i="26" s="1"/>
  <c r="S469" i="26" s="1"/>
  <c r="E195" i="26"/>
  <c r="E226" i="26"/>
  <c r="E255" i="26" s="1"/>
  <c r="P195" i="26"/>
  <c r="P226" i="26"/>
  <c r="P255" i="26" s="1"/>
  <c r="D395" i="26"/>
  <c r="D424" i="26" s="1"/>
  <c r="D490" i="26" s="1"/>
  <c r="C129" i="26"/>
  <c r="C395" i="26" s="1"/>
  <c r="C424" i="26" s="1"/>
  <c r="C490" i="26" s="1"/>
  <c r="R395" i="26"/>
  <c r="R424" i="26" s="1"/>
  <c r="R490" i="26" s="1"/>
  <c r="S129" i="26"/>
  <c r="D320" i="26"/>
  <c r="D349" i="26" s="1"/>
  <c r="D472" i="26" s="1"/>
  <c r="C108" i="26"/>
  <c r="C320" i="26" s="1"/>
  <c r="C349" i="26" s="1"/>
  <c r="C472" i="26" s="1"/>
  <c r="Q190" i="26"/>
  <c r="Q227" i="26" s="1"/>
  <c r="Q256" i="26" s="1"/>
  <c r="R108" i="26"/>
  <c r="Q159" i="26"/>
  <c r="O202" i="26"/>
  <c r="O203" i="26" s="1"/>
  <c r="V142" i="31"/>
  <c r="U142" i="31"/>
  <c r="V296" i="31"/>
  <c r="V325" i="31" s="1"/>
  <c r="V205" i="31"/>
  <c r="V234" i="31" s="1"/>
  <c r="V200" i="31"/>
  <c r="V229" i="31" s="1"/>
  <c r="V291" i="31"/>
  <c r="V320" i="31" s="1"/>
  <c r="V295" i="31"/>
  <c r="V324" i="31" s="1"/>
  <c r="V204" i="31"/>
  <c r="V233" i="31" s="1"/>
  <c r="V206" i="31"/>
  <c r="V235" i="31" s="1"/>
  <c r="V297" i="31"/>
  <c r="V326" i="31" s="1"/>
  <c r="V210" i="31"/>
  <c r="V239" i="31" s="1"/>
  <c r="V188" i="31"/>
  <c r="V300" i="31"/>
  <c r="V329" i="31" s="1"/>
  <c r="V209" i="31"/>
  <c r="V238" i="31" s="1"/>
  <c r="V369" i="31"/>
  <c r="V398" i="31" s="1"/>
  <c r="V202" i="31"/>
  <c r="V231" i="31" s="1"/>
  <c r="V290" i="31"/>
  <c r="V319" i="31" s="1"/>
  <c r="V199" i="31"/>
  <c r="V228" i="31" s="1"/>
  <c r="V292" i="31"/>
  <c r="V321" i="31" s="1"/>
  <c r="V201" i="31"/>
  <c r="V230" i="31" s="1"/>
  <c r="U186" i="31"/>
  <c r="U187" i="31" s="1"/>
  <c r="U150" i="31"/>
  <c r="V185" i="31"/>
  <c r="V377" i="31"/>
  <c r="V406" i="31" s="1"/>
  <c r="V148" i="31"/>
  <c r="V150" i="31" s="1"/>
  <c r="D396" i="26"/>
  <c r="D425" i="26" s="1"/>
  <c r="D491" i="26" s="1"/>
  <c r="S150" i="28"/>
  <c r="R131" i="26"/>
  <c r="S131" i="26" s="1"/>
  <c r="Q397" i="26"/>
  <c r="Q426" i="26" s="1"/>
  <c r="Q492" i="26" s="1"/>
  <c r="D398" i="26"/>
  <c r="D427" i="26" s="1"/>
  <c r="D493" i="26" s="1"/>
  <c r="D150" i="26"/>
  <c r="D319" i="26"/>
  <c r="D348" i="26" s="1"/>
  <c r="D471" i="26" s="1"/>
  <c r="R130" i="26"/>
  <c r="S130" i="26" s="1"/>
  <c r="Q396" i="26"/>
  <c r="Q425" i="26" s="1"/>
  <c r="Q491" i="26" s="1"/>
  <c r="P150" i="26"/>
  <c r="P151" i="26" s="1"/>
  <c r="Q319" i="26"/>
  <c r="Q348" i="26" s="1"/>
  <c r="Q471" i="26" s="1"/>
  <c r="R132" i="26"/>
  <c r="S132" i="26" s="1"/>
  <c r="Q398" i="26"/>
  <c r="Q427" i="26" s="1"/>
  <c r="Q493" i="26" s="1"/>
  <c r="T178" i="28"/>
  <c r="D131" i="26"/>
  <c r="C131" i="26" s="1"/>
  <c r="C397" i="26" s="1"/>
  <c r="C426" i="26" s="1"/>
  <c r="C492" i="26" s="1"/>
  <c r="E397" i="26"/>
  <c r="E426" i="26" s="1"/>
  <c r="E492" i="26" s="1"/>
  <c r="Q148" i="26"/>
  <c r="F88" i="25"/>
  <c r="G270" i="25"/>
  <c r="G295" i="25" s="1"/>
  <c r="G416" i="25" s="1"/>
  <c r="G157" i="25"/>
  <c r="G190" i="25" s="1"/>
  <c r="G215" i="25" s="1"/>
  <c r="G399" i="25" s="1"/>
  <c r="N399" i="25"/>
  <c r="Y215" i="25"/>
  <c r="O270" i="25"/>
  <c r="O295" i="25" s="1"/>
  <c r="O416" i="25" s="1"/>
  <c r="O157" i="25"/>
  <c r="O190" i="25" s="1"/>
  <c r="O215" i="25" s="1"/>
  <c r="P88" i="25"/>
  <c r="R107" i="26"/>
  <c r="S107" i="26" s="1"/>
  <c r="Q149" i="26"/>
  <c r="Q189" i="26"/>
  <c r="P201" i="26"/>
  <c r="P204" i="26"/>
  <c r="P196" i="26"/>
  <c r="F196" i="26"/>
  <c r="C147" i="28"/>
  <c r="C150" i="28" s="1"/>
  <c r="T139" i="28"/>
  <c r="S142" i="28"/>
  <c r="T290" i="28"/>
  <c r="T319" i="28" s="1"/>
  <c r="T166" i="28"/>
  <c r="T199" i="28" s="1"/>
  <c r="T228" i="28" s="1"/>
  <c r="U93" i="28"/>
  <c r="T294" i="28"/>
  <c r="T323" i="28" s="1"/>
  <c r="T170" i="28"/>
  <c r="T203" i="28" s="1"/>
  <c r="T232" i="28" s="1"/>
  <c r="U97" i="28"/>
  <c r="T377" i="28"/>
  <c r="T406" i="28" s="1"/>
  <c r="T148" i="28"/>
  <c r="U124" i="28"/>
  <c r="U147" i="28" s="1"/>
  <c r="T368" i="28"/>
  <c r="T397" i="28" s="1"/>
  <c r="U115" i="28"/>
  <c r="T300" i="28"/>
  <c r="T329" i="28" s="1"/>
  <c r="T176" i="28"/>
  <c r="T209" i="28" s="1"/>
  <c r="T238" i="28" s="1"/>
  <c r="U103" i="28"/>
  <c r="T375" i="28"/>
  <c r="T404" i="28" s="1"/>
  <c r="U122" i="28"/>
  <c r="T376" i="28"/>
  <c r="T405" i="28" s="1"/>
  <c r="U123" i="28"/>
  <c r="D187" i="28"/>
  <c r="T366" i="28"/>
  <c r="T395" i="28" s="1"/>
  <c r="U113" i="28"/>
  <c r="T370" i="28"/>
  <c r="T399" i="28" s="1"/>
  <c r="U117" i="28"/>
  <c r="T180" i="28"/>
  <c r="T163" i="28" s="1"/>
  <c r="T182" i="28" s="1"/>
  <c r="U107" i="28"/>
  <c r="T301" i="28"/>
  <c r="T330" i="28" s="1"/>
  <c r="T177" i="28"/>
  <c r="S186" i="28" s="1"/>
  <c r="T140" i="28"/>
  <c r="U104" i="28"/>
  <c r="T141" i="28" s="1"/>
  <c r="T147" i="28"/>
  <c r="T295" i="28"/>
  <c r="T324" i="28" s="1"/>
  <c r="T171" i="28"/>
  <c r="T204" i="28" s="1"/>
  <c r="T233" i="28" s="1"/>
  <c r="U98" i="28"/>
  <c r="C185" i="28"/>
  <c r="C187" i="28" s="1"/>
  <c r="T293" i="28"/>
  <c r="T322" i="28" s="1"/>
  <c r="T169" i="28"/>
  <c r="T202" i="28" s="1"/>
  <c r="T231" i="28" s="1"/>
  <c r="U96" i="28"/>
  <c r="T296" i="28"/>
  <c r="T325" i="28" s="1"/>
  <c r="T172" i="28"/>
  <c r="T205" i="28" s="1"/>
  <c r="T234" i="28" s="1"/>
  <c r="U99" i="28"/>
  <c r="S210" i="28"/>
  <c r="S239" i="28" s="1"/>
  <c r="S188" i="28"/>
  <c r="R186" i="28"/>
  <c r="R187" i="28" s="1"/>
  <c r="T369" i="28"/>
  <c r="T398" i="28" s="1"/>
  <c r="U116" i="28"/>
  <c r="T297" i="28"/>
  <c r="T326" i="28" s="1"/>
  <c r="T173" i="28"/>
  <c r="T206" i="28" s="1"/>
  <c r="T235" i="28" s="1"/>
  <c r="U100" i="28"/>
  <c r="U179" i="28"/>
  <c r="V106" i="28"/>
  <c r="V179" i="28" s="1"/>
  <c r="T298" i="28"/>
  <c r="T327" i="28" s="1"/>
  <c r="T174" i="28"/>
  <c r="T207" i="28" s="1"/>
  <c r="T236" i="28" s="1"/>
  <c r="U101" i="28"/>
  <c r="T373" i="28"/>
  <c r="T402" i="28" s="1"/>
  <c r="U120" i="28"/>
  <c r="T371" i="28"/>
  <c r="T400" i="28" s="1"/>
  <c r="U118" i="28"/>
  <c r="T367" i="28"/>
  <c r="T396" i="28" s="1"/>
  <c r="U114" i="28"/>
  <c r="T291" i="28"/>
  <c r="T320" i="28" s="1"/>
  <c r="T167" i="28"/>
  <c r="T200" i="28" s="1"/>
  <c r="T229" i="28" s="1"/>
  <c r="U94" i="28"/>
  <c r="U178" i="28"/>
  <c r="V105" i="28"/>
  <c r="V178" i="28" s="1"/>
  <c r="T372" i="28"/>
  <c r="T401" i="28" s="1"/>
  <c r="U119" i="28"/>
  <c r="T292" i="28"/>
  <c r="T321" i="28" s="1"/>
  <c r="T168" i="28"/>
  <c r="T201" i="28" s="1"/>
  <c r="T230" i="28" s="1"/>
  <c r="U95" i="28"/>
  <c r="T374" i="28"/>
  <c r="T403" i="28" s="1"/>
  <c r="U121" i="28"/>
  <c r="S185" i="28"/>
  <c r="T299" i="28"/>
  <c r="T328" i="28" s="1"/>
  <c r="T175" i="28"/>
  <c r="T208" i="28" s="1"/>
  <c r="T237" i="28" s="1"/>
  <c r="U102" i="28"/>
  <c r="E388" i="26"/>
  <c r="E417" i="26" s="1"/>
  <c r="E483" i="26" s="1"/>
  <c r="D122" i="26"/>
  <c r="C122" i="26" s="1"/>
  <c r="C388" i="26" s="1"/>
  <c r="C417" i="26" s="1"/>
  <c r="C483" i="26" s="1"/>
  <c r="E385" i="26"/>
  <c r="E414" i="26" s="1"/>
  <c r="E480" i="26" s="1"/>
  <c r="D119" i="26"/>
  <c r="C119" i="26" s="1"/>
  <c r="C385" i="26" s="1"/>
  <c r="C414" i="26" s="1"/>
  <c r="C480" i="26" s="1"/>
  <c r="E191" i="26"/>
  <c r="E228" i="26" s="1"/>
  <c r="E257" i="26" s="1"/>
  <c r="D109" i="26"/>
  <c r="Q191" i="26"/>
  <c r="Q228" i="26" s="1"/>
  <c r="Q257" i="26" s="1"/>
  <c r="R109" i="26"/>
  <c r="Q192" i="26"/>
  <c r="R110" i="26"/>
  <c r="E393" i="26"/>
  <c r="E422" i="26" s="1"/>
  <c r="E488" i="26" s="1"/>
  <c r="D127" i="26"/>
  <c r="C127" i="26" s="1"/>
  <c r="C393" i="26" s="1"/>
  <c r="C422" i="26" s="1"/>
  <c r="C488" i="26" s="1"/>
  <c r="E315" i="26"/>
  <c r="E344" i="26" s="1"/>
  <c r="E467" i="26" s="1"/>
  <c r="E185" i="26"/>
  <c r="E222" i="26" s="1"/>
  <c r="E251" i="26" s="1"/>
  <c r="D103" i="26"/>
  <c r="C103" i="26" s="1"/>
  <c r="C315" i="26" s="1"/>
  <c r="C344" i="26" s="1"/>
  <c r="E180" i="26"/>
  <c r="E217" i="26" s="1"/>
  <c r="E246" i="26" s="1"/>
  <c r="E310" i="26"/>
  <c r="E339" i="26" s="1"/>
  <c r="E462" i="26" s="1"/>
  <c r="D98" i="26"/>
  <c r="C98" i="26" s="1"/>
  <c r="C310" i="26" s="1"/>
  <c r="C339" i="26" s="1"/>
  <c r="R157" i="26"/>
  <c r="D190" i="26"/>
  <c r="D227" i="26" s="1"/>
  <c r="D256" i="26" s="1"/>
  <c r="P241" i="26"/>
  <c r="Q387" i="26"/>
  <c r="Q416" i="26" s="1"/>
  <c r="Q482" i="26" s="1"/>
  <c r="R121" i="26"/>
  <c r="S121" i="26" s="1"/>
  <c r="E386" i="26"/>
  <c r="E415" i="26" s="1"/>
  <c r="E481" i="26" s="1"/>
  <c r="D120" i="26"/>
  <c r="C120" i="26" s="1"/>
  <c r="C386" i="26" s="1"/>
  <c r="C415" i="26" s="1"/>
  <c r="C481" i="26" s="1"/>
  <c r="Q310" i="26"/>
  <c r="Q339" i="26" s="1"/>
  <c r="Q462" i="26" s="1"/>
  <c r="Q180" i="26"/>
  <c r="Q217" i="26" s="1"/>
  <c r="Q246" i="26" s="1"/>
  <c r="R98" i="26"/>
  <c r="S98" i="26" s="1"/>
  <c r="E311" i="26"/>
  <c r="E340" i="26" s="1"/>
  <c r="E463" i="26" s="1"/>
  <c r="E181" i="26"/>
  <c r="E218" i="26" s="1"/>
  <c r="E247" i="26" s="1"/>
  <c r="D99" i="26"/>
  <c r="C99" i="26" s="1"/>
  <c r="C311" i="26" s="1"/>
  <c r="C340" i="26" s="1"/>
  <c r="E313" i="26"/>
  <c r="E342" i="26" s="1"/>
  <c r="E465" i="26" s="1"/>
  <c r="D101" i="26"/>
  <c r="C101" i="26" s="1"/>
  <c r="C313" i="26" s="1"/>
  <c r="C342" i="26" s="1"/>
  <c r="E183" i="26"/>
  <c r="E220" i="26" s="1"/>
  <c r="E249" i="26" s="1"/>
  <c r="D317" i="26"/>
  <c r="D346" i="26" s="1"/>
  <c r="D469" i="26" s="1"/>
  <c r="Q385" i="26"/>
  <c r="Q414" i="26" s="1"/>
  <c r="Q480" i="26" s="1"/>
  <c r="R119" i="26"/>
  <c r="S119" i="26" s="1"/>
  <c r="R392" i="26"/>
  <c r="R421" i="26" s="1"/>
  <c r="R487" i="26" s="1"/>
  <c r="Q318" i="26"/>
  <c r="Q347" i="26" s="1"/>
  <c r="Q470" i="26" s="1"/>
  <c r="R106" i="26"/>
  <c r="S106" i="26" s="1"/>
  <c r="Q188" i="26"/>
  <c r="Q225" i="26" s="1"/>
  <c r="Q254" i="26" s="1"/>
  <c r="Q386" i="26"/>
  <c r="Q415" i="26" s="1"/>
  <c r="Q481" i="26" s="1"/>
  <c r="R120" i="26"/>
  <c r="S120" i="26" s="1"/>
  <c r="Q390" i="26"/>
  <c r="Q419" i="26" s="1"/>
  <c r="Q485" i="26" s="1"/>
  <c r="R124" i="26"/>
  <c r="D157" i="26"/>
  <c r="E156" i="26"/>
  <c r="E159" i="26" s="1"/>
  <c r="D158" i="26"/>
  <c r="E390" i="26"/>
  <c r="E419" i="26" s="1"/>
  <c r="E485" i="26" s="1"/>
  <c r="D124" i="26"/>
  <c r="E192" i="26"/>
  <c r="D110" i="26"/>
  <c r="R156" i="26"/>
  <c r="Q181" i="26"/>
  <c r="Q218" i="26" s="1"/>
  <c r="Q247" i="26" s="1"/>
  <c r="R99" i="26"/>
  <c r="S99" i="26" s="1"/>
  <c r="Q311" i="26"/>
  <c r="Q340" i="26" s="1"/>
  <c r="Q463" i="26" s="1"/>
  <c r="Q309" i="26"/>
  <c r="Q338" i="26" s="1"/>
  <c r="Q461" i="26" s="1"/>
  <c r="Q179" i="26"/>
  <c r="Q216" i="26" s="1"/>
  <c r="Q245" i="26" s="1"/>
  <c r="R97" i="26"/>
  <c r="S97" i="26" s="1"/>
  <c r="Q312" i="26"/>
  <c r="Q341" i="26" s="1"/>
  <c r="Q464" i="26" s="1"/>
  <c r="Q182" i="26"/>
  <c r="Q219" i="26" s="1"/>
  <c r="Q248" i="26" s="1"/>
  <c r="R100" i="26"/>
  <c r="S100" i="26" s="1"/>
  <c r="E389" i="26"/>
  <c r="E418" i="26" s="1"/>
  <c r="E484" i="26" s="1"/>
  <c r="D123" i="26"/>
  <c r="C123" i="26" s="1"/>
  <c r="C389" i="26" s="1"/>
  <c r="C418" i="26" s="1"/>
  <c r="C484" i="26" s="1"/>
  <c r="Q393" i="26"/>
  <c r="Q422" i="26" s="1"/>
  <c r="Q488" i="26" s="1"/>
  <c r="R127" i="26"/>
  <c r="E387" i="26"/>
  <c r="E416" i="26" s="1"/>
  <c r="E482" i="26" s="1"/>
  <c r="D121" i="26"/>
  <c r="C121" i="26" s="1"/>
  <c r="C387" i="26" s="1"/>
  <c r="C416" i="26" s="1"/>
  <c r="C482" i="26" s="1"/>
  <c r="E186" i="26"/>
  <c r="E223" i="26" s="1"/>
  <c r="E252" i="26" s="1"/>
  <c r="D104" i="26"/>
  <c r="C104" i="26" s="1"/>
  <c r="C316" i="26" s="1"/>
  <c r="C345" i="26" s="1"/>
  <c r="E316" i="26"/>
  <c r="E345" i="26" s="1"/>
  <c r="E468" i="26" s="1"/>
  <c r="D106" i="26"/>
  <c r="C106" i="26" s="1"/>
  <c r="C318" i="26" s="1"/>
  <c r="C347" i="26" s="1"/>
  <c r="E188" i="26"/>
  <c r="E225" i="26" s="1"/>
  <c r="E254" i="26" s="1"/>
  <c r="E318" i="26"/>
  <c r="E347" i="26" s="1"/>
  <c r="E470" i="26" s="1"/>
  <c r="D314" i="26"/>
  <c r="D343" i="26" s="1"/>
  <c r="D466" i="26" s="1"/>
  <c r="F241" i="26"/>
  <c r="R317" i="26"/>
  <c r="R346" i="26" s="1"/>
  <c r="R469" i="26" s="1"/>
  <c r="E309" i="26"/>
  <c r="E338" i="26" s="1"/>
  <c r="E461" i="26" s="1"/>
  <c r="D97" i="26"/>
  <c r="C97" i="26" s="1"/>
  <c r="C309" i="26" s="1"/>
  <c r="C338" i="26" s="1"/>
  <c r="E179" i="26"/>
  <c r="E216" i="26" s="1"/>
  <c r="E245" i="26" s="1"/>
  <c r="Q316" i="26"/>
  <c r="Q345" i="26" s="1"/>
  <c r="Q468" i="26" s="1"/>
  <c r="Q186" i="26"/>
  <c r="Q223" i="26" s="1"/>
  <c r="Q252" i="26" s="1"/>
  <c r="R104" i="26"/>
  <c r="S104" i="26" s="1"/>
  <c r="Q388" i="26"/>
  <c r="Q417" i="26" s="1"/>
  <c r="Q483" i="26" s="1"/>
  <c r="R122" i="26"/>
  <c r="S122" i="26" s="1"/>
  <c r="D384" i="26"/>
  <c r="D413" i="26" s="1"/>
  <c r="D479" i="26" s="1"/>
  <c r="R314" i="26"/>
  <c r="R343" i="26" s="1"/>
  <c r="R466" i="26" s="1"/>
  <c r="E391" i="26"/>
  <c r="E420" i="26" s="1"/>
  <c r="E486" i="26" s="1"/>
  <c r="D125" i="26"/>
  <c r="C125" i="26" s="1"/>
  <c r="C391" i="26" s="1"/>
  <c r="C420" i="26" s="1"/>
  <c r="C486" i="26" s="1"/>
  <c r="Q391" i="26"/>
  <c r="Q420" i="26" s="1"/>
  <c r="Q486" i="26" s="1"/>
  <c r="R125" i="26"/>
  <c r="S125" i="26" s="1"/>
  <c r="E148" i="26"/>
  <c r="E151" i="26" s="1"/>
  <c r="C150" i="26"/>
  <c r="D149" i="26"/>
  <c r="D189" i="26"/>
  <c r="E204" i="26"/>
  <c r="E202" i="26"/>
  <c r="F201" i="26"/>
  <c r="F203" i="26" s="1"/>
  <c r="Q313" i="26"/>
  <c r="Q342" i="26" s="1"/>
  <c r="Q465" i="26" s="1"/>
  <c r="Q183" i="26"/>
  <c r="Q220" i="26" s="1"/>
  <c r="Q249" i="26" s="1"/>
  <c r="R101" i="26"/>
  <c r="S101" i="26" s="1"/>
  <c r="D392" i="26"/>
  <c r="D421" i="26" s="1"/>
  <c r="D487" i="26" s="1"/>
  <c r="R384" i="26"/>
  <c r="R413" i="26" s="1"/>
  <c r="R479" i="26" s="1"/>
  <c r="Q185" i="26"/>
  <c r="Q222" i="26" s="1"/>
  <c r="Q251" i="26" s="1"/>
  <c r="R103" i="26"/>
  <c r="S103" i="26" s="1"/>
  <c r="Q315" i="26"/>
  <c r="Q344" i="26" s="1"/>
  <c r="Q467" i="26" s="1"/>
  <c r="E182" i="26"/>
  <c r="E219" i="26" s="1"/>
  <c r="E248" i="26" s="1"/>
  <c r="D100" i="26"/>
  <c r="C100" i="26" s="1"/>
  <c r="C312" i="26" s="1"/>
  <c r="C341" i="26" s="1"/>
  <c r="E312" i="26"/>
  <c r="E341" i="26" s="1"/>
  <c r="E464" i="26" s="1"/>
  <c r="E178" i="26"/>
  <c r="E215" i="26" s="1"/>
  <c r="E244" i="26" s="1"/>
  <c r="E308" i="26"/>
  <c r="E337" i="26" s="1"/>
  <c r="E460" i="26" s="1"/>
  <c r="D96" i="26"/>
  <c r="C96" i="26" s="1"/>
  <c r="C308" i="26" s="1"/>
  <c r="C337" i="26" s="1"/>
  <c r="Q389" i="26"/>
  <c r="Q418" i="26" s="1"/>
  <c r="Q484" i="26" s="1"/>
  <c r="R123" i="26"/>
  <c r="S123" i="26" s="1"/>
  <c r="E394" i="26"/>
  <c r="E423" i="26" s="1"/>
  <c r="E489" i="26" s="1"/>
  <c r="D128" i="26"/>
  <c r="C128" i="26" s="1"/>
  <c r="C394" i="26" s="1"/>
  <c r="C423" i="26" s="1"/>
  <c r="C489" i="26" s="1"/>
  <c r="Q158" i="26"/>
  <c r="Q187" i="26"/>
  <c r="Q224" i="26" s="1"/>
  <c r="Q253" i="26" s="1"/>
  <c r="Q394" i="26"/>
  <c r="Q423" i="26" s="1"/>
  <c r="Q489" i="26" s="1"/>
  <c r="R128" i="26"/>
  <c r="S128" i="26" s="1"/>
  <c r="Q308" i="26"/>
  <c r="Q337" i="26" s="1"/>
  <c r="Q460" i="26" s="1"/>
  <c r="Q215" i="26"/>
  <c r="Q244" i="26" s="1"/>
  <c r="R96" i="26"/>
  <c r="S96" i="26" s="1"/>
  <c r="H218" i="25"/>
  <c r="H402" i="25" s="1"/>
  <c r="O122" i="25"/>
  <c r="G212" i="25"/>
  <c r="G396" i="25" s="1"/>
  <c r="H213" i="25"/>
  <c r="H397" i="25" s="1"/>
  <c r="H211" i="25"/>
  <c r="H395" i="25" s="1"/>
  <c r="H214" i="25"/>
  <c r="H398" i="25" s="1"/>
  <c r="H217" i="25"/>
  <c r="H401" i="25" s="1"/>
  <c r="G216" i="25"/>
  <c r="G400" i="25" s="1"/>
  <c r="P216" i="25"/>
  <c r="P400" i="25" s="1"/>
  <c r="H219" i="25"/>
  <c r="H403" i="25" s="1"/>
  <c r="H210" i="25"/>
  <c r="H394" i="25" s="1"/>
  <c r="I220" i="25"/>
  <c r="I404" i="25" s="1"/>
  <c r="F334" i="25"/>
  <c r="F359" i="25" s="1"/>
  <c r="F432" i="25" s="1"/>
  <c r="E107" i="25"/>
  <c r="F333" i="25"/>
  <c r="F358" i="25" s="1"/>
  <c r="F431" i="25" s="1"/>
  <c r="E106" i="25"/>
  <c r="O273" i="25"/>
  <c r="O298" i="25" s="1"/>
  <c r="O419" i="25" s="1"/>
  <c r="P91" i="25"/>
  <c r="O160" i="25"/>
  <c r="O193" i="25" s="1"/>
  <c r="O218" i="25" s="1"/>
  <c r="G273" i="25"/>
  <c r="G298" i="25" s="1"/>
  <c r="G419" i="25" s="1"/>
  <c r="G160" i="25"/>
  <c r="G193" i="25" s="1"/>
  <c r="F91" i="25"/>
  <c r="F338" i="25"/>
  <c r="F363" i="25" s="1"/>
  <c r="F436" i="25" s="1"/>
  <c r="E111" i="25"/>
  <c r="F336" i="25"/>
  <c r="F361" i="25" s="1"/>
  <c r="F434" i="25" s="1"/>
  <c r="E109" i="25"/>
  <c r="E158" i="25" s="1"/>
  <c r="E191" i="25" s="1"/>
  <c r="O268" i="25"/>
  <c r="O293" i="25" s="1"/>
  <c r="O414" i="25" s="1"/>
  <c r="O155" i="25"/>
  <c r="O188" i="25" s="1"/>
  <c r="O213" i="25" s="1"/>
  <c r="P86" i="25"/>
  <c r="P334" i="25"/>
  <c r="P359" i="25" s="1"/>
  <c r="P432" i="25" s="1"/>
  <c r="Q107" i="25"/>
  <c r="N195" i="25"/>
  <c r="N220" i="25" s="1"/>
  <c r="N173" i="25"/>
  <c r="O396" i="25"/>
  <c r="Z212" i="25"/>
  <c r="N170" i="25"/>
  <c r="F340" i="25"/>
  <c r="F365" i="25" s="1"/>
  <c r="F438" i="25" s="1"/>
  <c r="E113" i="25"/>
  <c r="F135" i="25"/>
  <c r="F133" i="25"/>
  <c r="G132" i="25"/>
  <c r="G134" i="25" s="1"/>
  <c r="E335" i="25"/>
  <c r="E360" i="25" s="1"/>
  <c r="E433" i="25" s="1"/>
  <c r="D108" i="25"/>
  <c r="P338" i="25"/>
  <c r="P363" i="25" s="1"/>
  <c r="P436" i="25" s="1"/>
  <c r="Q111" i="25"/>
  <c r="N401" i="25"/>
  <c r="Y217" i="25"/>
  <c r="G264" i="25"/>
  <c r="G289" i="25" s="1"/>
  <c r="G410" i="25" s="1"/>
  <c r="G151" i="25"/>
  <c r="G184" i="25" s="1"/>
  <c r="G209" i="25" s="1"/>
  <c r="F82" i="25"/>
  <c r="N393" i="25"/>
  <c r="Y209" i="25"/>
  <c r="N206" i="25"/>
  <c r="E271" i="25"/>
  <c r="E296" i="25" s="1"/>
  <c r="E417" i="25" s="1"/>
  <c r="D89" i="25"/>
  <c r="F267" i="25"/>
  <c r="F292" i="25" s="1"/>
  <c r="F413" i="25" s="1"/>
  <c r="F154" i="25"/>
  <c r="F187" i="25" s="1"/>
  <c r="E85" i="25"/>
  <c r="O269" i="25"/>
  <c r="O294" i="25" s="1"/>
  <c r="O415" i="25" s="1"/>
  <c r="O156" i="25"/>
  <c r="O189" i="25" s="1"/>
  <c r="O214" i="25" s="1"/>
  <c r="P87" i="25"/>
  <c r="G163" i="25"/>
  <c r="F94" i="25"/>
  <c r="P340" i="25"/>
  <c r="P365" i="25" s="1"/>
  <c r="P438" i="25" s="1"/>
  <c r="Q113" i="25"/>
  <c r="Q132" i="25" s="1"/>
  <c r="P135" i="25"/>
  <c r="P337" i="25"/>
  <c r="P362" i="25" s="1"/>
  <c r="P435" i="25" s="1"/>
  <c r="Q110" i="25"/>
  <c r="O272" i="25"/>
  <c r="O297" i="25" s="1"/>
  <c r="O418" i="25" s="1"/>
  <c r="O159" i="25"/>
  <c r="O192" i="25" s="1"/>
  <c r="O217" i="25" s="1"/>
  <c r="P90" i="25"/>
  <c r="Q271" i="25"/>
  <c r="Q296" i="25" s="1"/>
  <c r="Q417" i="25" s="1"/>
  <c r="R89" i="25"/>
  <c r="G272" i="25"/>
  <c r="G297" i="25" s="1"/>
  <c r="G418" i="25" s="1"/>
  <c r="G159" i="25"/>
  <c r="G192" i="25" s="1"/>
  <c r="F90" i="25"/>
  <c r="E339" i="25"/>
  <c r="E364" i="25" s="1"/>
  <c r="E437" i="25" s="1"/>
  <c r="D112" i="25"/>
  <c r="G275" i="25"/>
  <c r="G300" i="25" s="1"/>
  <c r="G421" i="25" s="1"/>
  <c r="F93" i="25"/>
  <c r="G162" i="25"/>
  <c r="G123" i="25"/>
  <c r="H122" i="25"/>
  <c r="H124" i="25" s="1"/>
  <c r="G125" i="25"/>
  <c r="H173" i="25"/>
  <c r="I170" i="25"/>
  <c r="I172" i="25" s="1"/>
  <c r="H195" i="25"/>
  <c r="H171" i="25"/>
  <c r="P336" i="25"/>
  <c r="P361" i="25" s="1"/>
  <c r="P434" i="25" s="1"/>
  <c r="Q109" i="25"/>
  <c r="Q158" i="25" s="1"/>
  <c r="Q191" i="25" s="1"/>
  <c r="Q216" i="25" s="1"/>
  <c r="Q400" i="25" s="1"/>
  <c r="O264" i="25"/>
  <c r="O289" i="25" s="1"/>
  <c r="O410" i="25" s="1"/>
  <c r="O151" i="25"/>
  <c r="O184" i="25" s="1"/>
  <c r="O209" i="25" s="1"/>
  <c r="P82" i="25"/>
  <c r="Q106" i="25"/>
  <c r="P333" i="25"/>
  <c r="P358" i="25" s="1"/>
  <c r="P431" i="25" s="1"/>
  <c r="F330" i="25"/>
  <c r="F355" i="25" s="1"/>
  <c r="F428" i="25" s="1"/>
  <c r="E103" i="25"/>
  <c r="P330" i="25"/>
  <c r="P355" i="25" s="1"/>
  <c r="P428" i="25" s="1"/>
  <c r="Q103" i="25"/>
  <c r="P267" i="25"/>
  <c r="P292" i="25" s="1"/>
  <c r="P413" i="25" s="1"/>
  <c r="P154" i="25"/>
  <c r="P187" i="25" s="1"/>
  <c r="Q85" i="25"/>
  <c r="M404" i="25"/>
  <c r="X220" i="25"/>
  <c r="F158" i="25"/>
  <c r="F191" i="25" s="1"/>
  <c r="G269" i="25"/>
  <c r="G294" i="25" s="1"/>
  <c r="G415" i="25" s="1"/>
  <c r="G156" i="25"/>
  <c r="G189" i="25" s="1"/>
  <c r="F87" i="25"/>
  <c r="N398" i="25"/>
  <c r="Y214" i="25"/>
  <c r="P83" i="25"/>
  <c r="O265" i="25"/>
  <c r="O290" i="25" s="1"/>
  <c r="O411" i="25" s="1"/>
  <c r="O152" i="25"/>
  <c r="O185" i="25" s="1"/>
  <c r="O210" i="25" s="1"/>
  <c r="P132" i="25"/>
  <c r="O163" i="25"/>
  <c r="P94" i="25"/>
  <c r="O164" i="25"/>
  <c r="P95" i="25"/>
  <c r="F337" i="25"/>
  <c r="F362" i="25" s="1"/>
  <c r="F435" i="25" s="1"/>
  <c r="E110" i="25"/>
  <c r="G268" i="25"/>
  <c r="G293" i="25" s="1"/>
  <c r="G414" i="25" s="1"/>
  <c r="G155" i="25"/>
  <c r="G188" i="25" s="1"/>
  <c r="F86" i="25"/>
  <c r="P331" i="25"/>
  <c r="P356" i="25" s="1"/>
  <c r="P429" i="25" s="1"/>
  <c r="Q104" i="25"/>
  <c r="F84" i="25"/>
  <c r="G266" i="25"/>
  <c r="G291" i="25" s="1"/>
  <c r="G412" i="25" s="1"/>
  <c r="G153" i="25"/>
  <c r="G186" i="25" s="1"/>
  <c r="O266" i="25"/>
  <c r="O291" i="25" s="1"/>
  <c r="O412" i="25" s="1"/>
  <c r="O153" i="25"/>
  <c r="O186" i="25" s="1"/>
  <c r="O211" i="25" s="1"/>
  <c r="P84" i="25"/>
  <c r="N402" i="25"/>
  <c r="Y218" i="25"/>
  <c r="N397" i="25"/>
  <c r="Y213" i="25"/>
  <c r="O161" i="25"/>
  <c r="O194" i="25" s="1"/>
  <c r="O219" i="25" s="1"/>
  <c r="O274" i="25"/>
  <c r="O299" i="25" s="1"/>
  <c r="O420" i="25" s="1"/>
  <c r="P92" i="25"/>
  <c r="F96" i="25"/>
  <c r="G165" i="25"/>
  <c r="G148" i="25" s="1"/>
  <c r="G167" i="25" s="1"/>
  <c r="N395" i="25"/>
  <c r="Y211" i="25"/>
  <c r="O165" i="25"/>
  <c r="O148" i="25" s="1"/>
  <c r="O167" i="25" s="1"/>
  <c r="P96" i="25"/>
  <c r="P329" i="25"/>
  <c r="P354" i="25" s="1"/>
  <c r="P427" i="25" s="1"/>
  <c r="Q102" i="25"/>
  <c r="H393" i="25"/>
  <c r="H206" i="25"/>
  <c r="Q332" i="25"/>
  <c r="Q357" i="25" s="1"/>
  <c r="Q430" i="25" s="1"/>
  <c r="R105" i="25"/>
  <c r="N403" i="25"/>
  <c r="Y219" i="25"/>
  <c r="O275" i="25"/>
  <c r="O300" i="25" s="1"/>
  <c r="O421" i="25" s="1"/>
  <c r="O162" i="25"/>
  <c r="N171" i="25" s="1"/>
  <c r="P93" i="25"/>
  <c r="P122" i="25" s="1"/>
  <c r="O125" i="25"/>
  <c r="G274" i="25"/>
  <c r="G299" i="25" s="1"/>
  <c r="G420" i="25" s="1"/>
  <c r="F92" i="25"/>
  <c r="G161" i="25"/>
  <c r="G194" i="25" s="1"/>
  <c r="M171" i="25"/>
  <c r="M172" i="25" s="1"/>
  <c r="Q335" i="25"/>
  <c r="Q360" i="25" s="1"/>
  <c r="Q433" i="25" s="1"/>
  <c r="R108" i="25"/>
  <c r="F329" i="25"/>
  <c r="F354" i="25" s="1"/>
  <c r="F427" i="25" s="1"/>
  <c r="E102" i="25"/>
  <c r="Q339" i="25"/>
  <c r="Q364" i="25" s="1"/>
  <c r="Q437" i="25" s="1"/>
  <c r="R112" i="25"/>
  <c r="G152" i="25"/>
  <c r="G185" i="25" s="1"/>
  <c r="F83" i="25"/>
  <c r="G265" i="25"/>
  <c r="G290" i="25" s="1"/>
  <c r="G411" i="25" s="1"/>
  <c r="G164" i="25"/>
  <c r="F95" i="25"/>
  <c r="N394" i="25"/>
  <c r="Y210" i="25"/>
  <c r="E332" i="25"/>
  <c r="E357" i="25" s="1"/>
  <c r="E430" i="25" s="1"/>
  <c r="D105" i="25"/>
  <c r="O133" i="25"/>
  <c r="O134" i="25" s="1"/>
  <c r="F331" i="25"/>
  <c r="F356" i="25" s="1"/>
  <c r="F429" i="25" s="1"/>
  <c r="E104" i="25"/>
  <c r="AM156" i="22"/>
  <c r="AM157" i="22"/>
  <c r="AM158" i="22"/>
  <c r="AM159" i="22"/>
  <c r="AM160" i="22"/>
  <c r="AM161" i="22"/>
  <c r="AM162" i="22"/>
  <c r="AM163" i="22"/>
  <c r="AM164" i="22"/>
  <c r="AM165" i="22"/>
  <c r="AM166" i="22"/>
  <c r="AM167" i="22"/>
  <c r="AM168" i="22"/>
  <c r="AM169" i="22"/>
  <c r="AM170" i="22"/>
  <c r="AL157" i="22"/>
  <c r="AL158" i="22"/>
  <c r="AL159" i="22"/>
  <c r="AL160" i="22"/>
  <c r="AL161" i="22"/>
  <c r="AL162" i="22"/>
  <c r="AL163" i="22"/>
  <c r="AL164" i="22"/>
  <c r="AL165" i="22"/>
  <c r="AL166" i="22"/>
  <c r="AL167" i="22"/>
  <c r="AL168" i="22"/>
  <c r="AL169" i="22"/>
  <c r="AL170" i="22"/>
  <c r="AL156" i="22"/>
  <c r="I373" i="22"/>
  <c r="I308" i="22"/>
  <c r="I228" i="22"/>
  <c r="L150" i="22"/>
  <c r="M150" i="22" s="1"/>
  <c r="N150" i="22" s="1"/>
  <c r="O150" i="22" s="1"/>
  <c r="P150" i="22" s="1"/>
  <c r="Q150" i="22" s="1"/>
  <c r="R150" i="22" s="1"/>
  <c r="S150" i="22" s="1"/>
  <c r="T150" i="22" s="1"/>
  <c r="U150" i="22" s="1"/>
  <c r="J150" i="22"/>
  <c r="I150" i="22" s="1"/>
  <c r="H150" i="22" s="1"/>
  <c r="G150" i="22" s="1"/>
  <c r="F150" i="22" s="1"/>
  <c r="E150" i="22" s="1"/>
  <c r="D150" i="22" s="1"/>
  <c r="AI147" i="22"/>
  <c r="L146" i="22"/>
  <c r="M146" i="22" s="1"/>
  <c r="N146" i="22" s="1"/>
  <c r="O146" i="22" s="1"/>
  <c r="P146" i="22" s="1"/>
  <c r="Q146" i="22" s="1"/>
  <c r="R146" i="22" s="1"/>
  <c r="S146" i="22" s="1"/>
  <c r="T146" i="22" s="1"/>
  <c r="U146" i="22" s="1"/>
  <c r="J146" i="22"/>
  <c r="I146" i="22" s="1"/>
  <c r="H146" i="22" s="1"/>
  <c r="G146" i="22" s="1"/>
  <c r="F146" i="22" s="1"/>
  <c r="E146" i="22" s="1"/>
  <c r="D146" i="22" s="1"/>
  <c r="C146" i="22" s="1"/>
  <c r="AK55" i="22"/>
  <c r="AL55" i="22" s="1"/>
  <c r="AF105" i="22" s="1"/>
  <c r="AK54" i="22"/>
  <c r="AL54" i="22" s="1"/>
  <c r="AF104" i="22" s="1"/>
  <c r="AK53" i="22"/>
  <c r="AL53" i="22" s="1"/>
  <c r="AF103" i="22" s="1"/>
  <c r="H53" i="22"/>
  <c r="AK52" i="22"/>
  <c r="AL52" i="22" s="1"/>
  <c r="AF102" i="22" s="1"/>
  <c r="H52" i="22"/>
  <c r="AK51" i="22"/>
  <c r="AL51" i="22" s="1"/>
  <c r="AF101" i="22" s="1"/>
  <c r="H51" i="22"/>
  <c r="AK50" i="22"/>
  <c r="AL50" i="22" s="1"/>
  <c r="AF100" i="22" s="1"/>
  <c r="H50" i="22"/>
  <c r="AK49" i="22"/>
  <c r="AL49" i="22" s="1"/>
  <c r="AF99" i="22" s="1"/>
  <c r="H49" i="22"/>
  <c r="AK48" i="22"/>
  <c r="AJ48" i="22"/>
  <c r="H48" i="22"/>
  <c r="AJ47" i="22"/>
  <c r="AL47" i="22" s="1"/>
  <c r="AF97" i="22" s="1"/>
  <c r="H47" i="22"/>
  <c r="AJ46" i="22"/>
  <c r="AI46" i="22"/>
  <c r="H46" i="22"/>
  <c r="AI45" i="22"/>
  <c r="AL45" i="22" s="1"/>
  <c r="AF95" i="22" s="1"/>
  <c r="H45" i="22"/>
  <c r="AI44" i="22"/>
  <c r="AL44" i="22" s="1"/>
  <c r="AF94" i="22" s="1"/>
  <c r="H44" i="22"/>
  <c r="AI43" i="22"/>
  <c r="AL43" i="22" s="1"/>
  <c r="AF93" i="22" s="1"/>
  <c r="H43" i="22"/>
  <c r="AI42" i="22"/>
  <c r="AL42" i="22" s="1"/>
  <c r="AF92" i="22" s="1"/>
  <c r="H42" i="22"/>
  <c r="AI41" i="22"/>
  <c r="AL41" i="22" s="1"/>
  <c r="AF91" i="22" s="1"/>
  <c r="H41" i="22"/>
  <c r="H40" i="22"/>
  <c r="H39" i="22"/>
  <c r="P36" i="22"/>
  <c r="O36" i="22"/>
  <c r="M36" i="22"/>
  <c r="L36" i="22"/>
  <c r="J36" i="22"/>
  <c r="I36" i="22"/>
  <c r="P35" i="22"/>
  <c r="O35" i="22"/>
  <c r="M35" i="22"/>
  <c r="L35" i="22"/>
  <c r="J35" i="22"/>
  <c r="I35" i="22"/>
  <c r="P34" i="22"/>
  <c r="O34" i="22"/>
  <c r="M34" i="22"/>
  <c r="L34" i="22"/>
  <c r="J34" i="22"/>
  <c r="I34" i="22"/>
  <c r="AA388" i="26" l="1"/>
  <c r="AA384" i="26"/>
  <c r="AA386" i="26"/>
  <c r="AA387" i="26"/>
  <c r="T99" i="26"/>
  <c r="S311" i="26"/>
  <c r="S340" i="26" s="1"/>
  <c r="S463" i="26" s="1"/>
  <c r="T101" i="26"/>
  <c r="S313" i="26"/>
  <c r="S342" i="26" s="1"/>
  <c r="S465" i="26" s="1"/>
  <c r="T122" i="26"/>
  <c r="S388" i="26"/>
  <c r="T119" i="26"/>
  <c r="S385" i="26"/>
  <c r="T131" i="26"/>
  <c r="S397" i="26"/>
  <c r="T121" i="26"/>
  <c r="S387" i="26"/>
  <c r="E196" i="26"/>
  <c r="E229" i="26"/>
  <c r="E258" i="26" s="1"/>
  <c r="T123" i="26"/>
  <c r="S389" i="26"/>
  <c r="D195" i="26"/>
  <c r="D226" i="26"/>
  <c r="D255" i="26" s="1"/>
  <c r="T100" i="26"/>
  <c r="S312" i="26"/>
  <c r="S341" i="26" s="1"/>
  <c r="S464" i="26" s="1"/>
  <c r="Q195" i="26"/>
  <c r="Q226" i="26"/>
  <c r="Q255" i="26" s="1"/>
  <c r="T132" i="26"/>
  <c r="S398" i="26"/>
  <c r="U105" i="26"/>
  <c r="T317" i="26"/>
  <c r="T346" i="26" s="1"/>
  <c r="T469" i="26" s="1"/>
  <c r="T129" i="26"/>
  <c r="S395" i="26"/>
  <c r="AN391" i="26"/>
  <c r="S421" i="26"/>
  <c r="S487" i="26" s="1"/>
  <c r="T104" i="26"/>
  <c r="S316" i="26"/>
  <c r="S345" i="26" s="1"/>
  <c r="S468" i="26" s="1"/>
  <c r="T98" i="26"/>
  <c r="S310" i="26"/>
  <c r="S339" i="26" s="1"/>
  <c r="S462" i="26" s="1"/>
  <c r="T107" i="26"/>
  <c r="S319" i="26"/>
  <c r="S348" i="26" s="1"/>
  <c r="S471" i="26" s="1"/>
  <c r="U126" i="26"/>
  <c r="T392" i="26"/>
  <c r="T421" i="26" s="1"/>
  <c r="T487" i="26" s="1"/>
  <c r="T125" i="26"/>
  <c r="S391" i="26"/>
  <c r="T97" i="26"/>
  <c r="S309" i="26"/>
  <c r="S338" i="26" s="1"/>
  <c r="S461" i="26" s="1"/>
  <c r="T103" i="26"/>
  <c r="S315" i="26"/>
  <c r="S344" i="26" s="1"/>
  <c r="S467" i="26" s="1"/>
  <c r="Q196" i="26"/>
  <c r="Q229" i="26"/>
  <c r="Q258" i="26" s="1"/>
  <c r="T96" i="26"/>
  <c r="S308" i="26"/>
  <c r="S337" i="26" s="1"/>
  <c r="S460" i="26" s="1"/>
  <c r="T120" i="26"/>
  <c r="S386" i="26"/>
  <c r="AN383" i="26"/>
  <c r="S413" i="26"/>
  <c r="S479" i="26" s="1"/>
  <c r="T130" i="26"/>
  <c r="S396" i="26"/>
  <c r="U118" i="26"/>
  <c r="T384" i="26"/>
  <c r="T413" i="26" s="1"/>
  <c r="T479" i="26" s="1"/>
  <c r="T128" i="26"/>
  <c r="S394" i="26"/>
  <c r="T106" i="26"/>
  <c r="S318" i="26"/>
  <c r="S347" i="26" s="1"/>
  <c r="S470" i="26" s="1"/>
  <c r="U102" i="26"/>
  <c r="T314" i="26"/>
  <c r="T343" i="26" s="1"/>
  <c r="T466" i="26" s="1"/>
  <c r="R158" i="26"/>
  <c r="R184" i="26"/>
  <c r="R221" i="26" s="1"/>
  <c r="R250" i="26" s="1"/>
  <c r="S124" i="26"/>
  <c r="R187" i="26"/>
  <c r="R224" i="26" s="1"/>
  <c r="R253" i="26" s="1"/>
  <c r="S127" i="26"/>
  <c r="D184" i="26"/>
  <c r="D221" i="26" s="1"/>
  <c r="D250" i="26" s="1"/>
  <c r="C124" i="26"/>
  <c r="C390" i="26" s="1"/>
  <c r="C419" i="26" s="1"/>
  <c r="C485" i="26" s="1"/>
  <c r="C190" i="26"/>
  <c r="C227" i="26" s="1"/>
  <c r="C256" i="26" s="1"/>
  <c r="R148" i="26"/>
  <c r="R150" i="26"/>
  <c r="R189" i="26"/>
  <c r="R226" i="26" s="1"/>
  <c r="R255" i="26" s="1"/>
  <c r="R322" i="26"/>
  <c r="R351" i="26" s="1"/>
  <c r="R474" i="26" s="1"/>
  <c r="S110" i="26"/>
  <c r="R190" i="26"/>
  <c r="R227" i="26" s="1"/>
  <c r="R256" i="26" s="1"/>
  <c r="D322" i="26"/>
  <c r="D351" i="26" s="1"/>
  <c r="D474" i="26" s="1"/>
  <c r="C110" i="26"/>
  <c r="R321" i="26"/>
  <c r="R350" i="26" s="1"/>
  <c r="R473" i="26" s="1"/>
  <c r="S109" i="26"/>
  <c r="R149" i="26"/>
  <c r="D321" i="26"/>
  <c r="D350" i="26" s="1"/>
  <c r="D473" i="26" s="1"/>
  <c r="C109" i="26"/>
  <c r="C321" i="26" s="1"/>
  <c r="C350" i="26" s="1"/>
  <c r="C473" i="26" s="1"/>
  <c r="R320" i="26"/>
  <c r="R349" i="26" s="1"/>
  <c r="R472" i="26" s="1"/>
  <c r="S108" i="26"/>
  <c r="AL48" i="22"/>
  <c r="AF98" i="22" s="1"/>
  <c r="Q204" i="26"/>
  <c r="V186" i="31"/>
  <c r="V187" i="31" s="1"/>
  <c r="R396" i="26"/>
  <c r="R425" i="26" s="1"/>
  <c r="R491" i="26" s="1"/>
  <c r="R398" i="26"/>
  <c r="R427" i="26" s="1"/>
  <c r="R493" i="26" s="1"/>
  <c r="Q150" i="26"/>
  <c r="Q151" i="26" s="1"/>
  <c r="R319" i="26"/>
  <c r="R348" i="26" s="1"/>
  <c r="R471" i="26" s="1"/>
  <c r="R397" i="26"/>
  <c r="R426" i="26" s="1"/>
  <c r="R492" i="26" s="1"/>
  <c r="D397" i="26"/>
  <c r="D426" i="26" s="1"/>
  <c r="D492" i="26" s="1"/>
  <c r="Q201" i="26"/>
  <c r="P270" i="25"/>
  <c r="P295" i="25" s="1"/>
  <c r="P416" i="25" s="1"/>
  <c r="Q88" i="25"/>
  <c r="P157" i="25"/>
  <c r="P190" i="25" s="1"/>
  <c r="P215" i="25" s="1"/>
  <c r="P399" i="25" s="1"/>
  <c r="O399" i="25"/>
  <c r="Z215" i="25"/>
  <c r="P202" i="26"/>
  <c r="E88" i="25"/>
  <c r="F270" i="25"/>
  <c r="F295" i="25" s="1"/>
  <c r="F416" i="25" s="1"/>
  <c r="F157" i="25"/>
  <c r="F190" i="25" s="1"/>
  <c r="F215" i="25" s="1"/>
  <c r="F399" i="25" s="1"/>
  <c r="P203" i="26"/>
  <c r="T150" i="28"/>
  <c r="T185" i="28"/>
  <c r="U139" i="28"/>
  <c r="T142" i="28"/>
  <c r="U371" i="28"/>
  <c r="U400" i="28" s="1"/>
  <c r="V118" i="28"/>
  <c r="V371" i="28" s="1"/>
  <c r="V400" i="28" s="1"/>
  <c r="S187" i="28"/>
  <c r="U299" i="28"/>
  <c r="U328" i="28" s="1"/>
  <c r="U175" i="28"/>
  <c r="U208" i="28" s="1"/>
  <c r="U237" i="28" s="1"/>
  <c r="V102" i="28"/>
  <c r="U374" i="28"/>
  <c r="U403" i="28" s="1"/>
  <c r="V121" i="28"/>
  <c r="V374" i="28" s="1"/>
  <c r="V403" i="28" s="1"/>
  <c r="U367" i="28"/>
  <c r="U396" i="28" s="1"/>
  <c r="V114" i="28"/>
  <c r="V367" i="28" s="1"/>
  <c r="V396" i="28" s="1"/>
  <c r="U373" i="28"/>
  <c r="U402" i="28" s="1"/>
  <c r="V120" i="28"/>
  <c r="V373" i="28" s="1"/>
  <c r="V402" i="28" s="1"/>
  <c r="U293" i="28"/>
  <c r="U322" i="28" s="1"/>
  <c r="U169" i="28"/>
  <c r="U202" i="28" s="1"/>
  <c r="U231" i="28" s="1"/>
  <c r="V96" i="28"/>
  <c r="U295" i="28"/>
  <c r="U324" i="28" s="1"/>
  <c r="U171" i="28"/>
  <c r="U204" i="28" s="1"/>
  <c r="U233" i="28" s="1"/>
  <c r="V98" i="28"/>
  <c r="U301" i="28"/>
  <c r="U330" i="28" s="1"/>
  <c r="U177" i="28"/>
  <c r="T186" i="28" s="1"/>
  <c r="U140" i="28"/>
  <c r="V104" i="28"/>
  <c r="V139" i="28" s="1"/>
  <c r="T210" i="28"/>
  <c r="T239" i="28" s="1"/>
  <c r="T188" i="28"/>
  <c r="U370" i="28"/>
  <c r="U399" i="28" s="1"/>
  <c r="V117" i="28"/>
  <c r="V370" i="28" s="1"/>
  <c r="V399" i="28" s="1"/>
  <c r="U368" i="28"/>
  <c r="U397" i="28" s="1"/>
  <c r="V115" i="28"/>
  <c r="V368" i="28" s="1"/>
  <c r="V397" i="28" s="1"/>
  <c r="U168" i="28"/>
  <c r="U201" i="28" s="1"/>
  <c r="U230" i="28" s="1"/>
  <c r="U292" i="28"/>
  <c r="U321" i="28" s="1"/>
  <c r="V95" i="28"/>
  <c r="U174" i="28"/>
  <c r="U207" i="28" s="1"/>
  <c r="U236" i="28" s="1"/>
  <c r="V101" i="28"/>
  <c r="U298" i="28"/>
  <c r="U327" i="28" s="1"/>
  <c r="U369" i="28"/>
  <c r="U398" i="28" s="1"/>
  <c r="V116" i="28"/>
  <c r="V369" i="28" s="1"/>
  <c r="V398" i="28" s="1"/>
  <c r="V107" i="28"/>
  <c r="V180" i="28" s="1"/>
  <c r="U180" i="28"/>
  <c r="U163" i="28" s="1"/>
  <c r="U182" i="28" s="1"/>
  <c r="U366" i="28"/>
  <c r="U395" i="28" s="1"/>
  <c r="V113" i="28"/>
  <c r="V366" i="28" s="1"/>
  <c r="V395" i="28" s="1"/>
  <c r="U377" i="28"/>
  <c r="U406" i="28" s="1"/>
  <c r="V124" i="28"/>
  <c r="U148" i="28"/>
  <c r="U150" i="28" s="1"/>
  <c r="U166" i="28"/>
  <c r="U199" i="28" s="1"/>
  <c r="U228" i="28" s="1"/>
  <c r="V93" i="28"/>
  <c r="U290" i="28"/>
  <c r="U319" i="28" s="1"/>
  <c r="U297" i="28"/>
  <c r="U326" i="28" s="1"/>
  <c r="U173" i="28"/>
  <c r="U206" i="28" s="1"/>
  <c r="U235" i="28" s="1"/>
  <c r="V100" i="28"/>
  <c r="U375" i="28"/>
  <c r="U404" i="28" s="1"/>
  <c r="V122" i="28"/>
  <c r="V375" i="28" s="1"/>
  <c r="V404" i="28" s="1"/>
  <c r="U170" i="28"/>
  <c r="U203" i="28" s="1"/>
  <c r="U232" i="28" s="1"/>
  <c r="V97" i="28"/>
  <c r="U294" i="28"/>
  <c r="U323" i="28" s="1"/>
  <c r="U372" i="28"/>
  <c r="U401" i="28" s="1"/>
  <c r="V119" i="28"/>
  <c r="V372" i="28" s="1"/>
  <c r="V401" i="28" s="1"/>
  <c r="U291" i="28"/>
  <c r="U320" i="28" s="1"/>
  <c r="U167" i="28"/>
  <c r="U200" i="28" s="1"/>
  <c r="U229" i="28" s="1"/>
  <c r="V94" i="28"/>
  <c r="U172" i="28"/>
  <c r="U205" i="28" s="1"/>
  <c r="U234" i="28" s="1"/>
  <c r="U296" i="28"/>
  <c r="U325" i="28" s="1"/>
  <c r="V99" i="28"/>
  <c r="U376" i="28"/>
  <c r="U405" i="28" s="1"/>
  <c r="V123" i="28"/>
  <c r="V376" i="28" s="1"/>
  <c r="V405" i="28" s="1"/>
  <c r="U176" i="28"/>
  <c r="U209" i="28" s="1"/>
  <c r="U238" i="28" s="1"/>
  <c r="U300" i="28"/>
  <c r="U329" i="28" s="1"/>
  <c r="V103" i="28"/>
  <c r="T149" i="28"/>
  <c r="S156" i="26"/>
  <c r="R159" i="26"/>
  <c r="R394" i="26"/>
  <c r="R423" i="26" s="1"/>
  <c r="R489" i="26" s="1"/>
  <c r="D394" i="26"/>
  <c r="D423" i="26" s="1"/>
  <c r="D489" i="26" s="1"/>
  <c r="D308" i="26"/>
  <c r="D337" i="26" s="1"/>
  <c r="D460" i="26" s="1"/>
  <c r="D178" i="26"/>
  <c r="D215" i="26" s="1"/>
  <c r="D244" i="26" s="1"/>
  <c r="S189" i="26"/>
  <c r="S226" i="26" s="1"/>
  <c r="S255" i="26" s="1"/>
  <c r="S149" i="26"/>
  <c r="S150" i="26"/>
  <c r="S148" i="26"/>
  <c r="R313" i="26"/>
  <c r="R342" i="26" s="1"/>
  <c r="R465" i="26" s="1"/>
  <c r="R183" i="26"/>
  <c r="R220" i="26" s="1"/>
  <c r="R249" i="26" s="1"/>
  <c r="E201" i="26"/>
  <c r="E203" i="26" s="1"/>
  <c r="D204" i="26"/>
  <c r="D202" i="26"/>
  <c r="R316" i="26"/>
  <c r="R345" i="26" s="1"/>
  <c r="R468" i="26" s="1"/>
  <c r="R186" i="26"/>
  <c r="R223" i="26" s="1"/>
  <c r="R252" i="26" s="1"/>
  <c r="D309" i="26"/>
  <c r="D338" i="26" s="1"/>
  <c r="D461" i="26" s="1"/>
  <c r="D179" i="26"/>
  <c r="D216" i="26" s="1"/>
  <c r="D245" i="26" s="1"/>
  <c r="D318" i="26"/>
  <c r="D347" i="26" s="1"/>
  <c r="D470" i="26" s="1"/>
  <c r="D188" i="26"/>
  <c r="D225" i="26" s="1"/>
  <c r="D254" i="26" s="1"/>
  <c r="D390" i="26"/>
  <c r="D419" i="26" s="1"/>
  <c r="D485" i="26" s="1"/>
  <c r="R188" i="26"/>
  <c r="R225" i="26" s="1"/>
  <c r="R254" i="26" s="1"/>
  <c r="R318" i="26"/>
  <c r="R347" i="26" s="1"/>
  <c r="R470" i="26" s="1"/>
  <c r="C469" i="26"/>
  <c r="D313" i="26"/>
  <c r="D342" i="26" s="1"/>
  <c r="D465" i="26" s="1"/>
  <c r="D183" i="26"/>
  <c r="D220" i="26" s="1"/>
  <c r="D249" i="26" s="1"/>
  <c r="D386" i="26"/>
  <c r="D415" i="26" s="1"/>
  <c r="D481" i="26" s="1"/>
  <c r="D393" i="26"/>
  <c r="D422" i="26" s="1"/>
  <c r="D488" i="26" s="1"/>
  <c r="R191" i="26"/>
  <c r="R228" i="26" s="1"/>
  <c r="R257" i="26" s="1"/>
  <c r="D385" i="26"/>
  <c r="D414" i="26" s="1"/>
  <c r="D480" i="26" s="1"/>
  <c r="R308" i="26"/>
  <c r="R337" i="26" s="1"/>
  <c r="R460" i="26" s="1"/>
  <c r="R215" i="26"/>
  <c r="R244" i="26" s="1"/>
  <c r="R391" i="26"/>
  <c r="R420" i="26" s="1"/>
  <c r="R486" i="26" s="1"/>
  <c r="D387" i="26"/>
  <c r="D416" i="26" s="1"/>
  <c r="D482" i="26" s="1"/>
  <c r="D389" i="26"/>
  <c r="D418" i="26" s="1"/>
  <c r="D484" i="26" s="1"/>
  <c r="R386" i="26"/>
  <c r="R415" i="26" s="1"/>
  <c r="R481" i="26" s="1"/>
  <c r="D187" i="26"/>
  <c r="D224" i="26" s="1"/>
  <c r="D253" i="26" s="1"/>
  <c r="R180" i="26"/>
  <c r="R217" i="26" s="1"/>
  <c r="R246" i="26" s="1"/>
  <c r="R310" i="26"/>
  <c r="R339" i="26" s="1"/>
  <c r="R462" i="26" s="1"/>
  <c r="S157" i="26"/>
  <c r="D315" i="26"/>
  <c r="D344" i="26" s="1"/>
  <c r="D467" i="26" s="1"/>
  <c r="D185" i="26"/>
  <c r="D222" i="26" s="1"/>
  <c r="D251" i="26" s="1"/>
  <c r="R389" i="26"/>
  <c r="R418" i="26" s="1"/>
  <c r="R484" i="26" s="1"/>
  <c r="E241" i="26"/>
  <c r="R185" i="26"/>
  <c r="R222" i="26" s="1"/>
  <c r="R251" i="26" s="1"/>
  <c r="R315" i="26"/>
  <c r="R344" i="26" s="1"/>
  <c r="R467" i="26" s="1"/>
  <c r="C471" i="26"/>
  <c r="C149" i="26"/>
  <c r="D148" i="26"/>
  <c r="D151" i="26" s="1"/>
  <c r="C189" i="26"/>
  <c r="R388" i="26"/>
  <c r="R417" i="26" s="1"/>
  <c r="R483" i="26" s="1"/>
  <c r="D316" i="26"/>
  <c r="D345" i="26" s="1"/>
  <c r="D468" i="26" s="1"/>
  <c r="D186" i="26"/>
  <c r="D223" i="26" s="1"/>
  <c r="D252" i="26" s="1"/>
  <c r="R309" i="26"/>
  <c r="R338" i="26" s="1"/>
  <c r="R461" i="26" s="1"/>
  <c r="R179" i="26"/>
  <c r="R216" i="26" s="1"/>
  <c r="R245" i="26" s="1"/>
  <c r="D192" i="26"/>
  <c r="C158" i="26"/>
  <c r="C157" i="26"/>
  <c r="D156" i="26"/>
  <c r="D159" i="26" s="1"/>
  <c r="R385" i="26"/>
  <c r="R414" i="26" s="1"/>
  <c r="R480" i="26" s="1"/>
  <c r="D311" i="26"/>
  <c r="D340" i="26" s="1"/>
  <c r="D463" i="26" s="1"/>
  <c r="D181" i="26"/>
  <c r="D218" i="26" s="1"/>
  <c r="D247" i="26" s="1"/>
  <c r="R387" i="26"/>
  <c r="R416" i="26" s="1"/>
  <c r="R482" i="26" s="1"/>
  <c r="D310" i="26"/>
  <c r="D339" i="26" s="1"/>
  <c r="D462" i="26" s="1"/>
  <c r="D180" i="26"/>
  <c r="D217" i="26" s="1"/>
  <c r="D246" i="26" s="1"/>
  <c r="R192" i="26"/>
  <c r="D191" i="26"/>
  <c r="D228" i="26" s="1"/>
  <c r="D257" i="26" s="1"/>
  <c r="D388" i="26"/>
  <c r="D417" i="26" s="1"/>
  <c r="D483" i="26" s="1"/>
  <c r="D312" i="26"/>
  <c r="D341" i="26" s="1"/>
  <c r="D464" i="26" s="1"/>
  <c r="D182" i="26"/>
  <c r="D219" i="26" s="1"/>
  <c r="D248" i="26" s="1"/>
  <c r="D391" i="26"/>
  <c r="D420" i="26" s="1"/>
  <c r="D486" i="26" s="1"/>
  <c r="C466" i="26"/>
  <c r="R393" i="26"/>
  <c r="R422" i="26" s="1"/>
  <c r="R488" i="26" s="1"/>
  <c r="S187" i="26"/>
  <c r="S224" i="26" s="1"/>
  <c r="S253" i="26" s="1"/>
  <c r="R312" i="26"/>
  <c r="R341" i="26" s="1"/>
  <c r="R464" i="26" s="1"/>
  <c r="R182" i="26"/>
  <c r="R219" i="26" s="1"/>
  <c r="R248" i="26" s="1"/>
  <c r="R181" i="26"/>
  <c r="R218" i="26" s="1"/>
  <c r="R247" i="26" s="1"/>
  <c r="R311" i="26"/>
  <c r="R340" i="26" s="1"/>
  <c r="R463" i="26" s="1"/>
  <c r="R390" i="26"/>
  <c r="R419" i="26" s="1"/>
  <c r="R485" i="26" s="1"/>
  <c r="O123" i="25"/>
  <c r="O124" i="25" s="1"/>
  <c r="E216" i="25"/>
  <c r="E400" i="25" s="1"/>
  <c r="G210" i="25"/>
  <c r="G394" i="25" s="1"/>
  <c r="G214" i="25"/>
  <c r="G398" i="25" s="1"/>
  <c r="G218" i="25"/>
  <c r="G402" i="25" s="1"/>
  <c r="H220" i="25"/>
  <c r="H404" i="25" s="1"/>
  <c r="G213" i="25"/>
  <c r="G397" i="25" s="1"/>
  <c r="F216" i="25"/>
  <c r="F400" i="25" s="1"/>
  <c r="P212" i="25"/>
  <c r="P396" i="25" s="1"/>
  <c r="G219" i="25"/>
  <c r="G403" i="25" s="1"/>
  <c r="G211" i="25"/>
  <c r="G395" i="25" s="1"/>
  <c r="G217" i="25"/>
  <c r="G401" i="25" s="1"/>
  <c r="F212" i="25"/>
  <c r="F396" i="25" s="1"/>
  <c r="O394" i="25"/>
  <c r="Z210" i="25"/>
  <c r="O393" i="25"/>
  <c r="Z209" i="25"/>
  <c r="O206" i="25"/>
  <c r="F275" i="25"/>
  <c r="F300" i="25" s="1"/>
  <c r="F421" i="25" s="1"/>
  <c r="F162" i="25"/>
  <c r="F125" i="25"/>
  <c r="F123" i="25"/>
  <c r="G122" i="25"/>
  <c r="G124" i="25" s="1"/>
  <c r="E93" i="25"/>
  <c r="F272" i="25"/>
  <c r="F297" i="25" s="1"/>
  <c r="F418" i="25" s="1"/>
  <c r="F159" i="25"/>
  <c r="F192" i="25" s="1"/>
  <c r="E90" i="25"/>
  <c r="F163" i="25"/>
  <c r="E94" i="25"/>
  <c r="F151" i="25"/>
  <c r="F184" i="25" s="1"/>
  <c r="F209" i="25" s="1"/>
  <c r="F264" i="25"/>
  <c r="F289" i="25" s="1"/>
  <c r="F410" i="25" s="1"/>
  <c r="E82" i="25"/>
  <c r="E340" i="25"/>
  <c r="E365" i="25" s="1"/>
  <c r="E438" i="25" s="1"/>
  <c r="E135" i="25"/>
  <c r="E133" i="25"/>
  <c r="F132" i="25"/>
  <c r="F134" i="25" s="1"/>
  <c r="D113" i="25"/>
  <c r="O397" i="25"/>
  <c r="Z213" i="25"/>
  <c r="D111" i="25"/>
  <c r="E338" i="25"/>
  <c r="E363" i="25" s="1"/>
  <c r="E436" i="25" s="1"/>
  <c r="E333" i="25"/>
  <c r="E358" i="25" s="1"/>
  <c r="E431" i="25" s="1"/>
  <c r="D106" i="25"/>
  <c r="E331" i="25"/>
  <c r="E356" i="25" s="1"/>
  <c r="E429" i="25" s="1"/>
  <c r="D104" i="25"/>
  <c r="R335" i="25"/>
  <c r="R360" i="25" s="1"/>
  <c r="S108" i="25"/>
  <c r="F274" i="25"/>
  <c r="F299" i="25" s="1"/>
  <c r="F420" i="25" s="1"/>
  <c r="F161" i="25"/>
  <c r="F194" i="25" s="1"/>
  <c r="E92" i="25"/>
  <c r="Q330" i="25"/>
  <c r="Q355" i="25" s="1"/>
  <c r="Q428" i="25" s="1"/>
  <c r="R103" i="25"/>
  <c r="D271" i="25"/>
  <c r="D296" i="25" s="1"/>
  <c r="D417" i="25" s="1"/>
  <c r="P275" i="25"/>
  <c r="P300" i="25" s="1"/>
  <c r="P421" i="25" s="1"/>
  <c r="P162" i="25"/>
  <c r="O171" i="25" s="1"/>
  <c r="P125" i="25"/>
  <c r="Q93" i="25"/>
  <c r="Q122" i="25" s="1"/>
  <c r="F165" i="25"/>
  <c r="F148" i="25" s="1"/>
  <c r="F167" i="25" s="1"/>
  <c r="E96" i="25"/>
  <c r="P153" i="25"/>
  <c r="P186" i="25" s="1"/>
  <c r="P266" i="25"/>
  <c r="P291" i="25" s="1"/>
  <c r="P412" i="25" s="1"/>
  <c r="Q84" i="25"/>
  <c r="F268" i="25"/>
  <c r="F293" i="25" s="1"/>
  <c r="F414" i="25" s="1"/>
  <c r="F155" i="25"/>
  <c r="F188" i="25" s="1"/>
  <c r="E86" i="25"/>
  <c r="P152" i="25"/>
  <c r="P185" i="25" s="1"/>
  <c r="P265" i="25"/>
  <c r="P290" i="25" s="1"/>
  <c r="P411" i="25" s="1"/>
  <c r="Q83" i="25"/>
  <c r="Q267" i="25"/>
  <c r="Q292" i="25" s="1"/>
  <c r="Q413" i="25" s="1"/>
  <c r="Q154" i="25"/>
  <c r="Q187" i="25" s="1"/>
  <c r="Q212" i="25" s="1"/>
  <c r="Q396" i="25" s="1"/>
  <c r="R85" i="25"/>
  <c r="R106" i="25"/>
  <c r="Q333" i="25"/>
  <c r="Q358" i="25" s="1"/>
  <c r="Q431" i="25" s="1"/>
  <c r="Q336" i="25"/>
  <c r="Q361" i="25" s="1"/>
  <c r="Q434" i="25" s="1"/>
  <c r="R109" i="25"/>
  <c r="D339" i="25"/>
  <c r="D364" i="25" s="1"/>
  <c r="D437" i="25" s="1"/>
  <c r="P272" i="25"/>
  <c r="P297" i="25" s="1"/>
  <c r="P418" i="25" s="1"/>
  <c r="P159" i="25"/>
  <c r="P192" i="25" s="1"/>
  <c r="Q90" i="25"/>
  <c r="E267" i="25"/>
  <c r="E292" i="25" s="1"/>
  <c r="E413" i="25" s="1"/>
  <c r="E154" i="25"/>
  <c r="E187" i="25" s="1"/>
  <c r="D85" i="25"/>
  <c r="N172" i="25"/>
  <c r="E336" i="25"/>
  <c r="E361" i="25" s="1"/>
  <c r="E434" i="25" s="1"/>
  <c r="D109" i="25"/>
  <c r="F273" i="25"/>
  <c r="F298" i="25" s="1"/>
  <c r="F419" i="25" s="1"/>
  <c r="F160" i="25"/>
  <c r="F193" i="25" s="1"/>
  <c r="E91" i="25"/>
  <c r="P273" i="25"/>
  <c r="P298" i="25" s="1"/>
  <c r="P419" i="25" s="1"/>
  <c r="P160" i="25"/>
  <c r="P193" i="25" s="1"/>
  <c r="Q91" i="25"/>
  <c r="E334" i="25"/>
  <c r="E359" i="25" s="1"/>
  <c r="E432" i="25" s="1"/>
  <c r="D107" i="25"/>
  <c r="D332" i="25"/>
  <c r="D357" i="25" s="1"/>
  <c r="D430" i="25" s="1"/>
  <c r="F164" i="25"/>
  <c r="E95" i="25"/>
  <c r="R332" i="25"/>
  <c r="R357" i="25" s="1"/>
  <c r="S105" i="25"/>
  <c r="Q331" i="25"/>
  <c r="Q356" i="25" s="1"/>
  <c r="Q429" i="25" s="1"/>
  <c r="R104" i="25"/>
  <c r="F269" i="25"/>
  <c r="F294" i="25" s="1"/>
  <c r="F415" i="25" s="1"/>
  <c r="F156" i="25"/>
  <c r="F189" i="25" s="1"/>
  <c r="E87" i="25"/>
  <c r="O398" i="25"/>
  <c r="Z214" i="25"/>
  <c r="N404" i="25"/>
  <c r="Y220" i="25"/>
  <c r="R339" i="25"/>
  <c r="R364" i="25" s="1"/>
  <c r="S112" i="25"/>
  <c r="P165" i="25"/>
  <c r="P148" i="25" s="1"/>
  <c r="P167" i="25" s="1"/>
  <c r="Q96" i="25"/>
  <c r="O403" i="25"/>
  <c r="Z219" i="25"/>
  <c r="E337" i="25"/>
  <c r="E362" i="25" s="1"/>
  <c r="E435" i="25" s="1"/>
  <c r="D110" i="25"/>
  <c r="P163" i="25"/>
  <c r="Q94" i="25"/>
  <c r="Q337" i="25"/>
  <c r="Q362" i="25" s="1"/>
  <c r="Q435" i="25" s="1"/>
  <c r="R110" i="25"/>
  <c r="Q340" i="25"/>
  <c r="Q365" i="25" s="1"/>
  <c r="Q438" i="25" s="1"/>
  <c r="Q135" i="25"/>
  <c r="R113" i="25"/>
  <c r="R132" i="25" s="1"/>
  <c r="G393" i="25"/>
  <c r="G206" i="25"/>
  <c r="Q338" i="25"/>
  <c r="Q363" i="25" s="1"/>
  <c r="Q436" i="25" s="1"/>
  <c r="R111" i="25"/>
  <c r="R107" i="25"/>
  <c r="Q334" i="25"/>
  <c r="Q359" i="25" s="1"/>
  <c r="Q432" i="25" s="1"/>
  <c r="O402" i="25"/>
  <c r="Z218" i="25"/>
  <c r="F152" i="25"/>
  <c r="F185" i="25" s="1"/>
  <c r="F265" i="25"/>
  <c r="F290" i="25" s="1"/>
  <c r="F411" i="25" s="1"/>
  <c r="E83" i="25"/>
  <c r="E329" i="25"/>
  <c r="E354" i="25" s="1"/>
  <c r="E427" i="25" s="1"/>
  <c r="D102" i="25"/>
  <c r="O195" i="25"/>
  <c r="O220" i="25" s="1"/>
  <c r="O173" i="25"/>
  <c r="Q329" i="25"/>
  <c r="Q354" i="25" s="1"/>
  <c r="Q427" i="25" s="1"/>
  <c r="R102" i="25"/>
  <c r="P274" i="25"/>
  <c r="P299" i="25" s="1"/>
  <c r="P420" i="25" s="1"/>
  <c r="P161" i="25"/>
  <c r="P194" i="25" s="1"/>
  <c r="Q92" i="25"/>
  <c r="O395" i="25"/>
  <c r="Z211" i="25"/>
  <c r="F266" i="25"/>
  <c r="F291" i="25" s="1"/>
  <c r="F412" i="25" s="1"/>
  <c r="F153" i="25"/>
  <c r="F186" i="25" s="1"/>
  <c r="E84" i="25"/>
  <c r="P164" i="25"/>
  <c r="Q95" i="25"/>
  <c r="E330" i="25"/>
  <c r="E355" i="25" s="1"/>
  <c r="E428" i="25" s="1"/>
  <c r="D103" i="25"/>
  <c r="P151" i="25"/>
  <c r="P184" i="25" s="1"/>
  <c r="P209" i="25" s="1"/>
  <c r="P264" i="25"/>
  <c r="P289" i="25" s="1"/>
  <c r="P410" i="25" s="1"/>
  <c r="Q82" i="25"/>
  <c r="G173" i="25"/>
  <c r="G171" i="25"/>
  <c r="G195" i="25"/>
  <c r="H170" i="25"/>
  <c r="H172" i="25" s="1"/>
  <c r="R271" i="25"/>
  <c r="R296" i="25" s="1"/>
  <c r="S89" i="25"/>
  <c r="O401" i="25"/>
  <c r="Z217" i="25"/>
  <c r="P133" i="25"/>
  <c r="P134" i="25" s="1"/>
  <c r="P156" i="25"/>
  <c r="P189" i="25" s="1"/>
  <c r="P269" i="25"/>
  <c r="P294" i="25" s="1"/>
  <c r="P415" i="25" s="1"/>
  <c r="Q87" i="25"/>
  <c r="D335" i="25"/>
  <c r="D360" i="25" s="1"/>
  <c r="D433" i="25" s="1"/>
  <c r="O170" i="25"/>
  <c r="P268" i="25"/>
  <c r="P293" i="25" s="1"/>
  <c r="P414" i="25" s="1"/>
  <c r="P155" i="25"/>
  <c r="P188" i="25" s="1"/>
  <c r="Q86" i="25"/>
  <c r="AL46" i="22"/>
  <c r="AF96" i="22" s="1"/>
  <c r="L39" i="22"/>
  <c r="M39" i="22" s="1"/>
  <c r="J51" i="22"/>
  <c r="P45" i="22"/>
  <c r="K109" i="22" s="1"/>
  <c r="L109" i="22" s="1"/>
  <c r="L336" i="22" s="1"/>
  <c r="L361" i="22" s="1"/>
  <c r="L434" i="22" s="1"/>
  <c r="AO168" i="22"/>
  <c r="AQ168" i="22" s="1"/>
  <c r="AO164" i="22"/>
  <c r="AQ164" i="22" s="1"/>
  <c r="AO160" i="22"/>
  <c r="AQ160" i="22" s="1"/>
  <c r="AO167" i="22"/>
  <c r="AQ167" i="22" s="1"/>
  <c r="AO163" i="22"/>
  <c r="AQ163" i="22" s="1"/>
  <c r="AO159" i="22"/>
  <c r="AQ159" i="22" s="1"/>
  <c r="AO166" i="22"/>
  <c r="AQ166" i="22" s="1"/>
  <c r="AO170" i="22"/>
  <c r="AQ170" i="22" s="1"/>
  <c r="AO162" i="22"/>
  <c r="AQ162" i="22" s="1"/>
  <c r="AO158" i="22"/>
  <c r="AQ158" i="22" s="1"/>
  <c r="AO156" i="22"/>
  <c r="AQ156" i="22" s="1"/>
  <c r="AO169" i="22"/>
  <c r="AQ169" i="22" s="1"/>
  <c r="AO165" i="22"/>
  <c r="AQ165" i="22" s="1"/>
  <c r="AO161" i="22"/>
  <c r="AQ161" i="22" s="1"/>
  <c r="AO157" i="22"/>
  <c r="AQ157" i="22" s="1"/>
  <c r="P48" i="22"/>
  <c r="AE50" i="22" s="1"/>
  <c r="J45" i="22"/>
  <c r="M45" i="22"/>
  <c r="K89" i="22" s="1"/>
  <c r="M47" i="22"/>
  <c r="K91" i="22" s="1"/>
  <c r="M49" i="22"/>
  <c r="K93" i="22" s="1"/>
  <c r="M50" i="22"/>
  <c r="K94" i="22" s="1"/>
  <c r="Q319" i="22" s="1"/>
  <c r="M46" i="22"/>
  <c r="AE75" i="22" s="1"/>
  <c r="M53" i="22"/>
  <c r="AE82" i="22" s="1"/>
  <c r="I40" i="22"/>
  <c r="J40" i="22" s="1"/>
  <c r="I39" i="22"/>
  <c r="J39" i="22" s="1"/>
  <c r="O40" i="22"/>
  <c r="P40" i="22" s="1"/>
  <c r="O39" i="22"/>
  <c r="P39" i="22" s="1"/>
  <c r="I42" i="22"/>
  <c r="J42" i="22" s="1"/>
  <c r="I44" i="22"/>
  <c r="J44" i="22" s="1"/>
  <c r="O42" i="22"/>
  <c r="P42" i="22" s="1"/>
  <c r="O44" i="22"/>
  <c r="P44" i="22" s="1"/>
  <c r="L44" i="22"/>
  <c r="M44" i="22" s="1"/>
  <c r="L43" i="22"/>
  <c r="M43" i="22" s="1"/>
  <c r="L42" i="22"/>
  <c r="M42" i="22" s="1"/>
  <c r="L41" i="22"/>
  <c r="M41" i="22" s="1"/>
  <c r="L40" i="22"/>
  <c r="M40" i="22" s="1"/>
  <c r="I41" i="22"/>
  <c r="J41" i="22" s="1"/>
  <c r="I43" i="22"/>
  <c r="J43" i="22" s="1"/>
  <c r="O41" i="22"/>
  <c r="P41" i="22" s="1"/>
  <c r="O43" i="22"/>
  <c r="P43" i="22" s="1"/>
  <c r="J53" i="22"/>
  <c r="J52" i="22"/>
  <c r="P51" i="22"/>
  <c r="P50" i="22"/>
  <c r="P47" i="22"/>
  <c r="J46" i="22"/>
  <c r="J47" i="22"/>
  <c r="P49" i="22"/>
  <c r="J50" i="22"/>
  <c r="P53" i="22"/>
  <c r="M52" i="22"/>
  <c r="M51" i="22"/>
  <c r="M48" i="22"/>
  <c r="P46" i="22"/>
  <c r="J48" i="22"/>
  <c r="J49" i="22"/>
  <c r="P52" i="22"/>
  <c r="V102" i="26" l="1"/>
  <c r="V314" i="26" s="1"/>
  <c r="V343" i="26" s="1"/>
  <c r="V466" i="26" s="1"/>
  <c r="U314" i="26"/>
  <c r="U343" i="26" s="1"/>
  <c r="U466" i="26" s="1"/>
  <c r="S418" i="26"/>
  <c r="S484" i="26" s="1"/>
  <c r="AN388" i="26"/>
  <c r="R196" i="26"/>
  <c r="R229" i="26"/>
  <c r="R258" i="26" s="1"/>
  <c r="C195" i="26"/>
  <c r="C226" i="26"/>
  <c r="C255" i="26" s="1"/>
  <c r="AN394" i="26"/>
  <c r="S424" i="26"/>
  <c r="S490" i="26" s="1"/>
  <c r="AN386" i="26"/>
  <c r="S416" i="26"/>
  <c r="S482" i="26" s="1"/>
  <c r="U106" i="26"/>
  <c r="T318" i="26"/>
  <c r="T347" i="26" s="1"/>
  <c r="T470" i="26" s="1"/>
  <c r="S423" i="26"/>
  <c r="S489" i="26" s="1"/>
  <c r="AN393" i="26"/>
  <c r="S426" i="26"/>
  <c r="S492" i="26" s="1"/>
  <c r="AN396" i="26"/>
  <c r="T108" i="26"/>
  <c r="S320" i="26"/>
  <c r="S349" i="26" s="1"/>
  <c r="S472" i="26" s="1"/>
  <c r="R204" i="26"/>
  <c r="T127" i="26"/>
  <c r="S393" i="26"/>
  <c r="U128" i="26"/>
  <c r="T394" i="26"/>
  <c r="T423" i="26" s="1"/>
  <c r="T489" i="26" s="1"/>
  <c r="U97" i="26"/>
  <c r="T309" i="26"/>
  <c r="T338" i="26" s="1"/>
  <c r="T461" i="26" s="1"/>
  <c r="V105" i="26"/>
  <c r="V317" i="26" s="1"/>
  <c r="V346" i="26" s="1"/>
  <c r="V469" i="26" s="1"/>
  <c r="U317" i="26"/>
  <c r="U346" i="26" s="1"/>
  <c r="U469" i="26" s="1"/>
  <c r="U131" i="26"/>
  <c r="T397" i="26"/>
  <c r="T426" i="26" s="1"/>
  <c r="T492" i="26" s="1"/>
  <c r="AN390" i="26"/>
  <c r="S420" i="26"/>
  <c r="S486" i="26" s="1"/>
  <c r="S427" i="26"/>
  <c r="S493" i="26" s="1"/>
  <c r="AN397" i="26"/>
  <c r="AN384" i="26"/>
  <c r="S414" i="26"/>
  <c r="S480" i="26" s="1"/>
  <c r="U96" i="26"/>
  <c r="T308" i="26"/>
  <c r="T337" i="26" s="1"/>
  <c r="T460" i="26" s="1"/>
  <c r="U121" i="26"/>
  <c r="T387" i="26"/>
  <c r="T416" i="26" s="1"/>
  <c r="T482" i="26" s="1"/>
  <c r="T124" i="26"/>
  <c r="S390" i="26"/>
  <c r="V118" i="26"/>
  <c r="V384" i="26" s="1"/>
  <c r="V413" i="26" s="1"/>
  <c r="V479" i="26" s="1"/>
  <c r="U384" i="26"/>
  <c r="U413" i="26" s="1"/>
  <c r="U479" i="26" s="1"/>
  <c r="U125" i="26"/>
  <c r="T391" i="26"/>
  <c r="T420" i="26" s="1"/>
  <c r="T486" i="26" s="1"/>
  <c r="U132" i="26"/>
  <c r="T398" i="26"/>
  <c r="T427" i="26" s="1"/>
  <c r="T493" i="26" s="1"/>
  <c r="U119" i="26"/>
  <c r="T385" i="26"/>
  <c r="T414" i="26" s="1"/>
  <c r="T480" i="26" s="1"/>
  <c r="U104" i="26"/>
  <c r="T316" i="26"/>
  <c r="T345" i="26" s="1"/>
  <c r="T468" i="26" s="1"/>
  <c r="U129" i="26"/>
  <c r="T395" i="26"/>
  <c r="T424" i="26" s="1"/>
  <c r="T490" i="26" s="1"/>
  <c r="T109" i="26"/>
  <c r="S321" i="26"/>
  <c r="S350" i="26" s="1"/>
  <c r="S473" i="26" s="1"/>
  <c r="AN395" i="26"/>
  <c r="S425" i="26"/>
  <c r="S491" i="26" s="1"/>
  <c r="AN387" i="26"/>
  <c r="S417" i="26"/>
  <c r="S483" i="26" s="1"/>
  <c r="U123" i="26"/>
  <c r="T389" i="26"/>
  <c r="T418" i="26" s="1"/>
  <c r="T484" i="26" s="1"/>
  <c r="U130" i="26"/>
  <c r="T396" i="26"/>
  <c r="T425" i="26" s="1"/>
  <c r="T491" i="26" s="1"/>
  <c r="V126" i="26"/>
  <c r="V392" i="26" s="1"/>
  <c r="V421" i="26" s="1"/>
  <c r="V487" i="26" s="1"/>
  <c r="U392" i="26"/>
  <c r="U421" i="26" s="1"/>
  <c r="U487" i="26" s="1"/>
  <c r="U122" i="26"/>
  <c r="T388" i="26"/>
  <c r="T417" i="26" s="1"/>
  <c r="T483" i="26" s="1"/>
  <c r="U103" i="26"/>
  <c r="T315" i="26"/>
  <c r="T344" i="26" s="1"/>
  <c r="T467" i="26" s="1"/>
  <c r="C192" i="26"/>
  <c r="C322" i="26"/>
  <c r="C351" i="26" s="1"/>
  <c r="C474" i="26" s="1"/>
  <c r="U101" i="26"/>
  <c r="T313" i="26"/>
  <c r="T342" i="26" s="1"/>
  <c r="T465" i="26" s="1"/>
  <c r="D196" i="26"/>
  <c r="D229" i="26"/>
  <c r="D258" i="26" s="1"/>
  <c r="T156" i="26"/>
  <c r="AN385" i="26"/>
  <c r="S415" i="26"/>
  <c r="S481" i="26" s="1"/>
  <c r="U107" i="26"/>
  <c r="T319" i="26"/>
  <c r="T348" i="26" s="1"/>
  <c r="T471" i="26" s="1"/>
  <c r="U100" i="26"/>
  <c r="T312" i="26"/>
  <c r="T341" i="26" s="1"/>
  <c r="T464" i="26" s="1"/>
  <c r="T110" i="26"/>
  <c r="S322" i="26"/>
  <c r="S351" i="26" s="1"/>
  <c r="S474" i="26" s="1"/>
  <c r="U120" i="26"/>
  <c r="T386" i="26"/>
  <c r="T415" i="26" s="1"/>
  <c r="T481" i="26" s="1"/>
  <c r="U98" i="26"/>
  <c r="T310" i="26"/>
  <c r="T339" i="26" s="1"/>
  <c r="T462" i="26" s="1"/>
  <c r="U99" i="26"/>
  <c r="T311" i="26"/>
  <c r="T340" i="26" s="1"/>
  <c r="T463" i="26" s="1"/>
  <c r="Q202" i="26"/>
  <c r="Q203" i="26" s="1"/>
  <c r="R195" i="26"/>
  <c r="S184" i="26"/>
  <c r="S221" i="26" s="1"/>
  <c r="S250" i="26" s="1"/>
  <c r="R202" i="26"/>
  <c r="S195" i="26"/>
  <c r="R151" i="26"/>
  <c r="R201" i="26"/>
  <c r="S190" i="26"/>
  <c r="S227" i="26" s="1"/>
  <c r="S256" i="26" s="1"/>
  <c r="C191" i="26"/>
  <c r="C228" i="26" s="1"/>
  <c r="C257" i="26" s="1"/>
  <c r="E270" i="25"/>
  <c r="E295" i="25" s="1"/>
  <c r="E416" i="25" s="1"/>
  <c r="E157" i="25"/>
  <c r="E190" i="25" s="1"/>
  <c r="E215" i="25" s="1"/>
  <c r="E399" i="25" s="1"/>
  <c r="D88" i="25"/>
  <c r="Q157" i="25"/>
  <c r="Q190" i="25" s="1"/>
  <c r="Q215" i="25" s="1"/>
  <c r="Q399" i="25" s="1"/>
  <c r="Q270" i="25"/>
  <c r="Q295" i="25" s="1"/>
  <c r="Q416" i="25" s="1"/>
  <c r="R88" i="25"/>
  <c r="K83" i="22"/>
  <c r="K265" i="22" s="1"/>
  <c r="K290" i="22" s="1"/>
  <c r="R39" i="22"/>
  <c r="T39" i="22" s="1"/>
  <c r="AI113" i="22" s="1"/>
  <c r="U141" i="28"/>
  <c r="U142" i="28" s="1"/>
  <c r="T187" i="28"/>
  <c r="V297" i="28"/>
  <c r="V326" i="28" s="1"/>
  <c r="V173" i="28"/>
  <c r="V206" i="28" s="1"/>
  <c r="V235" i="28" s="1"/>
  <c r="V377" i="28"/>
  <c r="V406" i="28" s="1"/>
  <c r="V148" i="28"/>
  <c r="V292" i="28"/>
  <c r="V321" i="28" s="1"/>
  <c r="V168" i="28"/>
  <c r="V201" i="28" s="1"/>
  <c r="V230" i="28" s="1"/>
  <c r="V147" i="28"/>
  <c r="U210" i="28"/>
  <c r="U239" i="28" s="1"/>
  <c r="U188" i="28"/>
  <c r="V295" i="28"/>
  <c r="V324" i="28" s="1"/>
  <c r="V171" i="28"/>
  <c r="V204" i="28" s="1"/>
  <c r="V233" i="28" s="1"/>
  <c r="V296" i="28"/>
  <c r="V325" i="28" s="1"/>
  <c r="V172" i="28"/>
  <c r="V205" i="28" s="1"/>
  <c r="V234" i="28" s="1"/>
  <c r="V291" i="28"/>
  <c r="V320" i="28" s="1"/>
  <c r="V167" i="28"/>
  <c r="V200" i="28" s="1"/>
  <c r="V229" i="28" s="1"/>
  <c r="V298" i="28"/>
  <c r="V327" i="28" s="1"/>
  <c r="V174" i="28"/>
  <c r="V207" i="28" s="1"/>
  <c r="V236" i="28" s="1"/>
  <c r="U185" i="28"/>
  <c r="V141" i="28"/>
  <c r="V300" i="28"/>
  <c r="V329" i="28" s="1"/>
  <c r="V176" i="28"/>
  <c r="V209" i="28" s="1"/>
  <c r="V238" i="28" s="1"/>
  <c r="V294" i="28"/>
  <c r="V323" i="28" s="1"/>
  <c r="V170" i="28"/>
  <c r="V203" i="28" s="1"/>
  <c r="V232" i="28" s="1"/>
  <c r="V290" i="28"/>
  <c r="V319" i="28" s="1"/>
  <c r="V166" i="28"/>
  <c r="V199" i="28" s="1"/>
  <c r="V228" i="28" s="1"/>
  <c r="V293" i="28"/>
  <c r="V322" i="28" s="1"/>
  <c r="V169" i="28"/>
  <c r="V202" i="28" s="1"/>
  <c r="V231" i="28" s="1"/>
  <c r="V299" i="28"/>
  <c r="V328" i="28" s="1"/>
  <c r="V175" i="28"/>
  <c r="V208" i="28" s="1"/>
  <c r="V237" i="28" s="1"/>
  <c r="U149" i="28"/>
  <c r="V301" i="28"/>
  <c r="V330" i="28" s="1"/>
  <c r="V177" i="28"/>
  <c r="V140" i="28"/>
  <c r="S159" i="26"/>
  <c r="S201" i="26"/>
  <c r="C184" i="26"/>
  <c r="C221" i="26" s="1"/>
  <c r="C250" i="26" s="1"/>
  <c r="T148" i="26"/>
  <c r="C148" i="26"/>
  <c r="C151" i="26" s="1"/>
  <c r="S181" i="26"/>
  <c r="S218" i="26" s="1"/>
  <c r="S247" i="26" s="1"/>
  <c r="C464" i="26"/>
  <c r="C182" i="26"/>
  <c r="C219" i="26" s="1"/>
  <c r="C248" i="26" s="1"/>
  <c r="S188" i="26"/>
  <c r="S225" i="26" s="1"/>
  <c r="S254" i="26" s="1"/>
  <c r="C470" i="26"/>
  <c r="C188" i="26"/>
  <c r="C225" i="26" s="1"/>
  <c r="C254" i="26" s="1"/>
  <c r="C463" i="26"/>
  <c r="C181" i="26"/>
  <c r="C218" i="26" s="1"/>
  <c r="C247" i="26" s="1"/>
  <c r="D201" i="26"/>
  <c r="D203" i="26" s="1"/>
  <c r="C204" i="26"/>
  <c r="C202" i="26"/>
  <c r="C467" i="26"/>
  <c r="C185" i="26"/>
  <c r="C222" i="26" s="1"/>
  <c r="C251" i="26" s="1"/>
  <c r="S180" i="26"/>
  <c r="S217" i="26" s="1"/>
  <c r="S246" i="26" s="1"/>
  <c r="S215" i="26"/>
  <c r="S244" i="26" s="1"/>
  <c r="S191" i="26"/>
  <c r="S228" i="26" s="1"/>
  <c r="S257" i="26" s="1"/>
  <c r="T190" i="26"/>
  <c r="T227" i="26" s="1"/>
  <c r="T256" i="26" s="1"/>
  <c r="C460" i="26"/>
  <c r="C178" i="26"/>
  <c r="C215" i="26" s="1"/>
  <c r="C244" i="26" s="1"/>
  <c r="T184" i="26"/>
  <c r="T221" i="26" s="1"/>
  <c r="T250" i="26" s="1"/>
  <c r="C462" i="26"/>
  <c r="C180" i="26"/>
  <c r="C217" i="26" s="1"/>
  <c r="C246" i="26" s="1"/>
  <c r="C156" i="26"/>
  <c r="C159" i="26" s="1"/>
  <c r="S179" i="26"/>
  <c r="S216" i="26" s="1"/>
  <c r="S245" i="26" s="1"/>
  <c r="S185" i="26"/>
  <c r="S222" i="26" s="1"/>
  <c r="S251" i="26" s="1"/>
  <c r="S186" i="26"/>
  <c r="S223" i="26" s="1"/>
  <c r="S252" i="26" s="1"/>
  <c r="S183" i="26"/>
  <c r="S220" i="26" s="1"/>
  <c r="S249" i="26" s="1"/>
  <c r="S151" i="26"/>
  <c r="D241" i="26"/>
  <c r="S192" i="26"/>
  <c r="T157" i="26"/>
  <c r="U156" i="26"/>
  <c r="C465" i="26"/>
  <c r="C183" i="26"/>
  <c r="C220" i="26" s="1"/>
  <c r="C249" i="26" s="1"/>
  <c r="S204" i="26"/>
  <c r="C468" i="26"/>
  <c r="C186" i="26"/>
  <c r="C223" i="26" s="1"/>
  <c r="C252" i="26" s="1"/>
  <c r="S182" i="26"/>
  <c r="S219" i="26" s="1"/>
  <c r="S248" i="26" s="1"/>
  <c r="S158" i="26"/>
  <c r="C187" i="26"/>
  <c r="C224" i="26" s="1"/>
  <c r="C253" i="26" s="1"/>
  <c r="C461" i="26"/>
  <c r="C179" i="26"/>
  <c r="C216" i="26" s="1"/>
  <c r="C245" i="26" s="1"/>
  <c r="T189" i="26"/>
  <c r="T226" i="26" s="1"/>
  <c r="T255" i="26" s="1"/>
  <c r="T149" i="26"/>
  <c r="T150" i="26"/>
  <c r="P213" i="25"/>
  <c r="P397" i="25" s="1"/>
  <c r="F211" i="25"/>
  <c r="F395" i="25" s="1"/>
  <c r="P170" i="25"/>
  <c r="F210" i="25"/>
  <c r="F394" i="25" s="1"/>
  <c r="F217" i="25"/>
  <c r="F401" i="25" s="1"/>
  <c r="E212" i="25"/>
  <c r="E396" i="25" s="1"/>
  <c r="P219" i="25"/>
  <c r="P403" i="25" s="1"/>
  <c r="F214" i="25"/>
  <c r="F398" i="25" s="1"/>
  <c r="F218" i="25"/>
  <c r="F402" i="25" s="1"/>
  <c r="F213" i="25"/>
  <c r="F397" i="25" s="1"/>
  <c r="P211" i="25"/>
  <c r="P395" i="25" s="1"/>
  <c r="F219" i="25"/>
  <c r="F403" i="25" s="1"/>
  <c r="P214" i="25"/>
  <c r="P398" i="25" s="1"/>
  <c r="P210" i="25"/>
  <c r="P394" i="25" s="1"/>
  <c r="G220" i="25"/>
  <c r="G404" i="25" s="1"/>
  <c r="P218" i="25"/>
  <c r="P402" i="25" s="1"/>
  <c r="P217" i="25"/>
  <c r="P401" i="25" s="1"/>
  <c r="O172" i="25"/>
  <c r="D329" i="25"/>
  <c r="D354" i="25" s="1"/>
  <c r="D427" i="25" s="1"/>
  <c r="R334" i="25"/>
  <c r="R359" i="25" s="1"/>
  <c r="S107" i="25"/>
  <c r="Q163" i="25"/>
  <c r="R94" i="25"/>
  <c r="D154" i="25"/>
  <c r="D187" i="25" s="1"/>
  <c r="D267" i="25"/>
  <c r="D292" i="25" s="1"/>
  <c r="D413" i="25" s="1"/>
  <c r="R336" i="25"/>
  <c r="R361" i="25" s="1"/>
  <c r="S109" i="25"/>
  <c r="S158" i="25" s="1"/>
  <c r="S191" i="25" s="1"/>
  <c r="S216" i="25" s="1"/>
  <c r="D338" i="25"/>
  <c r="D363" i="25" s="1"/>
  <c r="D436" i="25" s="1"/>
  <c r="E264" i="25"/>
  <c r="E289" i="25" s="1"/>
  <c r="E410" i="25" s="1"/>
  <c r="E151" i="25"/>
  <c r="E184" i="25" s="1"/>
  <c r="E209" i="25" s="1"/>
  <c r="D82" i="25"/>
  <c r="E275" i="25"/>
  <c r="E300" i="25" s="1"/>
  <c r="E421" i="25" s="1"/>
  <c r="E162" i="25"/>
  <c r="E125" i="25"/>
  <c r="E123" i="25"/>
  <c r="F122" i="25"/>
  <c r="F124" i="25" s="1"/>
  <c r="D93" i="25"/>
  <c r="S271" i="25"/>
  <c r="S296" i="25" s="1"/>
  <c r="T89" i="25"/>
  <c r="R95" i="25"/>
  <c r="Q164" i="25"/>
  <c r="E164" i="25"/>
  <c r="D95" i="25"/>
  <c r="D336" i="25"/>
  <c r="D361" i="25" s="1"/>
  <c r="D434" i="25" s="1"/>
  <c r="Q266" i="25"/>
  <c r="Q291" i="25" s="1"/>
  <c r="Q412" i="25" s="1"/>
  <c r="R84" i="25"/>
  <c r="Q153" i="25"/>
  <c r="Q186" i="25" s="1"/>
  <c r="Q211" i="25" s="1"/>
  <c r="Q395" i="25" s="1"/>
  <c r="T108" i="25"/>
  <c r="S335" i="25"/>
  <c r="S360" i="25" s="1"/>
  <c r="E272" i="25"/>
  <c r="E297" i="25" s="1"/>
  <c r="E418" i="25" s="1"/>
  <c r="E159" i="25"/>
  <c r="E192" i="25" s="1"/>
  <c r="D90" i="25"/>
  <c r="R158" i="25"/>
  <c r="R191" i="25" s="1"/>
  <c r="R216" i="25" s="1"/>
  <c r="P393" i="25"/>
  <c r="P206" i="25"/>
  <c r="E265" i="25"/>
  <c r="E290" i="25" s="1"/>
  <c r="E411" i="25" s="1"/>
  <c r="E152" i="25"/>
  <c r="E185" i="25" s="1"/>
  <c r="D83" i="25"/>
  <c r="R337" i="25"/>
  <c r="R362" i="25" s="1"/>
  <c r="S110" i="25"/>
  <c r="D337" i="25"/>
  <c r="D362" i="25" s="1"/>
  <c r="D435" i="25" s="1"/>
  <c r="R96" i="25"/>
  <c r="Q165" i="25"/>
  <c r="Q148" i="25" s="1"/>
  <c r="Q167" i="25" s="1"/>
  <c r="E269" i="25"/>
  <c r="E294" i="25" s="1"/>
  <c r="E415" i="25" s="1"/>
  <c r="E156" i="25"/>
  <c r="E189" i="25" s="1"/>
  <c r="D87" i="25"/>
  <c r="E273" i="25"/>
  <c r="E298" i="25" s="1"/>
  <c r="E419" i="25" s="1"/>
  <c r="E160" i="25"/>
  <c r="E193" i="25" s="1"/>
  <c r="D91" i="25"/>
  <c r="E268" i="25"/>
  <c r="E293" i="25" s="1"/>
  <c r="E414" i="25" s="1"/>
  <c r="E155" i="25"/>
  <c r="E188" i="25" s="1"/>
  <c r="D86" i="25"/>
  <c r="Q275" i="25"/>
  <c r="Q300" i="25" s="1"/>
  <c r="Q421" i="25" s="1"/>
  <c r="Q125" i="25"/>
  <c r="Q162" i="25"/>
  <c r="Q170" i="25" s="1"/>
  <c r="R93" i="25"/>
  <c r="P195" i="25"/>
  <c r="P173" i="25"/>
  <c r="E274" i="25"/>
  <c r="E299" i="25" s="1"/>
  <c r="E420" i="25" s="1"/>
  <c r="E161" i="25"/>
  <c r="E194" i="25" s="1"/>
  <c r="D92" i="25"/>
  <c r="F393" i="25"/>
  <c r="F206" i="25"/>
  <c r="Q264" i="25"/>
  <c r="Q289" i="25" s="1"/>
  <c r="Q410" i="25" s="1"/>
  <c r="Q151" i="25"/>
  <c r="Q184" i="25" s="1"/>
  <c r="Q209" i="25" s="1"/>
  <c r="Q393" i="25" s="1"/>
  <c r="R82" i="25"/>
  <c r="Q274" i="25"/>
  <c r="Q299" i="25" s="1"/>
  <c r="Q420" i="25" s="1"/>
  <c r="R92" i="25"/>
  <c r="Q161" i="25"/>
  <c r="Q194" i="25" s="1"/>
  <c r="Q219" i="25" s="1"/>
  <c r="Q403" i="25" s="1"/>
  <c r="S339" i="25"/>
  <c r="S364" i="25" s="1"/>
  <c r="T112" i="25"/>
  <c r="R267" i="25"/>
  <c r="R292" i="25" s="1"/>
  <c r="S85" i="25"/>
  <c r="R154" i="25"/>
  <c r="R187" i="25" s="1"/>
  <c r="R212" i="25" s="1"/>
  <c r="E165" i="25"/>
  <c r="E148" i="25" s="1"/>
  <c r="E167" i="25" s="1"/>
  <c r="D96" i="25"/>
  <c r="F195" i="25"/>
  <c r="G170" i="25"/>
  <c r="G172" i="25" s="1"/>
  <c r="F171" i="25"/>
  <c r="F173" i="25"/>
  <c r="Q268" i="25"/>
  <c r="Q293" i="25" s="1"/>
  <c r="Q414" i="25" s="1"/>
  <c r="Q155" i="25"/>
  <c r="Q188" i="25" s="1"/>
  <c r="Q213" i="25" s="1"/>
  <c r="Q397" i="25" s="1"/>
  <c r="R86" i="25"/>
  <c r="R338" i="25"/>
  <c r="R363" i="25" s="1"/>
  <c r="S111" i="25"/>
  <c r="R340" i="25"/>
  <c r="R365" i="25" s="1"/>
  <c r="R135" i="25"/>
  <c r="S113" i="25"/>
  <c r="S132" i="25" s="1"/>
  <c r="R331" i="25"/>
  <c r="R356" i="25" s="1"/>
  <c r="S104" i="25"/>
  <c r="D334" i="25"/>
  <c r="D359" i="25" s="1"/>
  <c r="D432" i="25" s="1"/>
  <c r="D158" i="25"/>
  <c r="D191" i="25" s="1"/>
  <c r="D333" i="25"/>
  <c r="D358" i="25" s="1"/>
  <c r="D431" i="25" s="1"/>
  <c r="Q269" i="25"/>
  <c r="Q294" i="25" s="1"/>
  <c r="Q415" i="25" s="1"/>
  <c r="R87" i="25"/>
  <c r="Q156" i="25"/>
  <c r="Q189" i="25" s="1"/>
  <c r="Q214" i="25" s="1"/>
  <c r="Q398" i="25" s="1"/>
  <c r="D330" i="25"/>
  <c r="D355" i="25" s="1"/>
  <c r="D428" i="25" s="1"/>
  <c r="E266" i="25"/>
  <c r="E291" i="25" s="1"/>
  <c r="E412" i="25" s="1"/>
  <c r="E153" i="25"/>
  <c r="E186" i="25" s="1"/>
  <c r="D84" i="25"/>
  <c r="R329" i="25"/>
  <c r="R354" i="25" s="1"/>
  <c r="S102" i="25"/>
  <c r="O404" i="25"/>
  <c r="Z220" i="25"/>
  <c r="Q133" i="25"/>
  <c r="Q134" i="25" s="1"/>
  <c r="S332" i="25"/>
  <c r="S357" i="25" s="1"/>
  <c r="T105" i="25"/>
  <c r="Q273" i="25"/>
  <c r="Q298" i="25" s="1"/>
  <c r="Q419" i="25" s="1"/>
  <c r="R91" i="25"/>
  <c r="Q160" i="25"/>
  <c r="Q193" i="25" s="1"/>
  <c r="Q218" i="25" s="1"/>
  <c r="Q402" i="25" s="1"/>
  <c r="Q272" i="25"/>
  <c r="Q297" i="25" s="1"/>
  <c r="Q418" i="25" s="1"/>
  <c r="Q159" i="25"/>
  <c r="Q192" i="25" s="1"/>
  <c r="Q217" i="25" s="1"/>
  <c r="Q401" i="25" s="1"/>
  <c r="R90" i="25"/>
  <c r="R333" i="25"/>
  <c r="R358" i="25" s="1"/>
  <c r="S106" i="25"/>
  <c r="Q265" i="25"/>
  <c r="Q290" i="25" s="1"/>
  <c r="Q411" i="25" s="1"/>
  <c r="R83" i="25"/>
  <c r="Q152" i="25"/>
  <c r="Q185" i="25" s="1"/>
  <c r="Q210" i="25" s="1"/>
  <c r="Q394" i="25" s="1"/>
  <c r="P123" i="25"/>
  <c r="P124" i="25" s="1"/>
  <c r="R330" i="25"/>
  <c r="R355" i="25" s="1"/>
  <c r="S103" i="25"/>
  <c r="D331" i="25"/>
  <c r="D356" i="25" s="1"/>
  <c r="D429" i="25" s="1"/>
  <c r="D340" i="25"/>
  <c r="D365" i="25" s="1"/>
  <c r="D438" i="25" s="1"/>
  <c r="E132" i="25"/>
  <c r="E134" i="25" s="1"/>
  <c r="D135" i="25"/>
  <c r="D133" i="25"/>
  <c r="E163" i="25"/>
  <c r="D94" i="25"/>
  <c r="AE91" i="22"/>
  <c r="AG91" i="22" s="1"/>
  <c r="AE113" i="22" s="1"/>
  <c r="AE68" i="22"/>
  <c r="Z109" i="22"/>
  <c r="AA109" i="22" s="1"/>
  <c r="M109" i="22"/>
  <c r="N109" i="22" s="1"/>
  <c r="Q379" i="22"/>
  <c r="AF77" i="22"/>
  <c r="K336" i="22"/>
  <c r="K361" i="22" s="1"/>
  <c r="K112" i="22"/>
  <c r="Q382" i="22" s="1"/>
  <c r="J109" i="22"/>
  <c r="I109" i="22" s="1"/>
  <c r="AF74" i="22"/>
  <c r="AE47" i="22"/>
  <c r="AH47" i="22" s="1"/>
  <c r="AG47" i="22" s="1"/>
  <c r="AE97" i="22"/>
  <c r="AG97" i="22" s="1"/>
  <c r="AE119" i="22" s="1"/>
  <c r="AE79" i="22"/>
  <c r="AE101" i="22"/>
  <c r="AG101" i="22" s="1"/>
  <c r="AE123" i="22" s="1"/>
  <c r="K97" i="22"/>
  <c r="J97" i="22" s="1"/>
  <c r="AE74" i="22"/>
  <c r="AE99" i="22"/>
  <c r="AG99" i="22" s="1"/>
  <c r="AE121" i="22" s="1"/>
  <c r="AE105" i="22"/>
  <c r="AG105" i="22" s="1"/>
  <c r="AE134" i="22" s="1"/>
  <c r="R53" i="22"/>
  <c r="T53" i="22" s="1"/>
  <c r="AI134" i="22" s="1"/>
  <c r="R45" i="22"/>
  <c r="T45" i="22" s="1"/>
  <c r="AI119" i="22" s="1"/>
  <c r="AE76" i="22"/>
  <c r="AE78" i="22"/>
  <c r="AE102" i="22"/>
  <c r="AG102" i="22" s="1"/>
  <c r="AE131" i="22" s="1"/>
  <c r="J94" i="22"/>
  <c r="K125" i="22" s="1"/>
  <c r="Z94" i="22"/>
  <c r="AA94" i="22" s="1"/>
  <c r="K126" i="22"/>
  <c r="K276" i="22"/>
  <c r="K301" i="22" s="1"/>
  <c r="AE98" i="22"/>
  <c r="AG98" i="22" s="1"/>
  <c r="AE120" i="22" s="1"/>
  <c r="R50" i="22"/>
  <c r="T50" i="22" s="1"/>
  <c r="AI131" i="22" s="1"/>
  <c r="L94" i="22"/>
  <c r="M94" i="22" s="1"/>
  <c r="L127" i="22" s="1"/>
  <c r="K90" i="22"/>
  <c r="J90" i="22" s="1"/>
  <c r="K105" i="22"/>
  <c r="AF70" i="22"/>
  <c r="AE43" i="22"/>
  <c r="Q314" i="22"/>
  <c r="K271" i="22"/>
  <c r="K296" i="22" s="1"/>
  <c r="L89" i="22"/>
  <c r="Z89" i="22"/>
  <c r="K158" i="22"/>
  <c r="J89" i="22"/>
  <c r="AE54" i="22"/>
  <c r="K116" i="22"/>
  <c r="AF81" i="22"/>
  <c r="AE48" i="22"/>
  <c r="AF75" i="22"/>
  <c r="AH75" i="22" s="1"/>
  <c r="K110" i="22"/>
  <c r="R46" i="22"/>
  <c r="T46" i="22" s="1"/>
  <c r="AI120" i="22" s="1"/>
  <c r="K113" i="22"/>
  <c r="K162" i="22" s="1"/>
  <c r="AE51" i="22"/>
  <c r="AF78" i="22"/>
  <c r="K115" i="22"/>
  <c r="AF80" i="22"/>
  <c r="AE53" i="22"/>
  <c r="AE93" i="22"/>
  <c r="AG93" i="22" s="1"/>
  <c r="AE115" i="22" s="1"/>
  <c r="K85" i="22"/>
  <c r="AE70" i="22"/>
  <c r="R41" i="22"/>
  <c r="T41" i="22" s="1"/>
  <c r="AI115" i="22" s="1"/>
  <c r="AF73" i="22"/>
  <c r="K108" i="22"/>
  <c r="AE46" i="22"/>
  <c r="AF68" i="22"/>
  <c r="K103" i="22"/>
  <c r="AE41" i="22"/>
  <c r="K92" i="22"/>
  <c r="AE100" i="22"/>
  <c r="AG100" i="22" s="1"/>
  <c r="AE122" i="22" s="1"/>
  <c r="AE77" i="22"/>
  <c r="R48" i="22"/>
  <c r="T48" i="22" s="1"/>
  <c r="AI122" i="22" s="1"/>
  <c r="Q308" i="22"/>
  <c r="L83" i="22"/>
  <c r="K107" i="22"/>
  <c r="AF72" i="22"/>
  <c r="AE45" i="22"/>
  <c r="AE94" i="22"/>
  <c r="AG94" i="22" s="1"/>
  <c r="AE116" i="22" s="1"/>
  <c r="AE71" i="22"/>
  <c r="K86" i="22"/>
  <c r="R42" i="22"/>
  <c r="T42" i="22" s="1"/>
  <c r="AI116" i="22" s="1"/>
  <c r="Q318" i="22"/>
  <c r="K275" i="22"/>
  <c r="K300" i="22" s="1"/>
  <c r="J93" i="22"/>
  <c r="Z93" i="22"/>
  <c r="L93" i="22"/>
  <c r="K106" i="22"/>
  <c r="AF71" i="22"/>
  <c r="AE44" i="22"/>
  <c r="K104" i="22"/>
  <c r="AF69" i="22"/>
  <c r="AE42" i="22"/>
  <c r="K95" i="22"/>
  <c r="AE80" i="22"/>
  <c r="R51" i="22"/>
  <c r="T51" i="22" s="1"/>
  <c r="AI132" i="22" s="1"/>
  <c r="AE103" i="22"/>
  <c r="AG103" i="22" s="1"/>
  <c r="AE132" i="22" s="1"/>
  <c r="Q316" i="22"/>
  <c r="K273" i="22"/>
  <c r="K298" i="22" s="1"/>
  <c r="L91" i="22"/>
  <c r="Z91" i="22"/>
  <c r="J91" i="22"/>
  <c r="K117" i="22"/>
  <c r="AE55" i="22"/>
  <c r="AF82" i="22"/>
  <c r="AH82" i="22" s="1"/>
  <c r="K111" i="22"/>
  <c r="AF76" i="22"/>
  <c r="AE49" i="22"/>
  <c r="AH50" i="22"/>
  <c r="AG50" i="22" s="1"/>
  <c r="AM50" i="22"/>
  <c r="AE95" i="22"/>
  <c r="AG95" i="22" s="1"/>
  <c r="AE117" i="22" s="1"/>
  <c r="K87" i="22"/>
  <c r="AE72" i="22"/>
  <c r="R43" i="22"/>
  <c r="T43" i="22" s="1"/>
  <c r="AI117" i="22" s="1"/>
  <c r="R47" i="22"/>
  <c r="T47" i="22" s="1"/>
  <c r="AI121" i="22" s="1"/>
  <c r="AE104" i="22"/>
  <c r="AG104" i="22" s="1"/>
  <c r="AE133" i="22" s="1"/>
  <c r="K96" i="22"/>
  <c r="AE81" i="22"/>
  <c r="R52" i="22"/>
  <c r="T52" i="22" s="1"/>
  <c r="AI133" i="22" s="1"/>
  <c r="K114" i="22"/>
  <c r="AE52" i="22"/>
  <c r="AF79" i="22"/>
  <c r="AE92" i="22"/>
  <c r="AG92" i="22" s="1"/>
  <c r="AE114" i="22" s="1"/>
  <c r="AE69" i="22"/>
  <c r="K84" i="22"/>
  <c r="R40" i="22"/>
  <c r="T40" i="22" s="1"/>
  <c r="AI114" i="22" s="1"/>
  <c r="AE96" i="22"/>
  <c r="AG96" i="22" s="1"/>
  <c r="AE118" i="22" s="1"/>
  <c r="R44" i="22"/>
  <c r="T44" i="22" s="1"/>
  <c r="AI118" i="22" s="1"/>
  <c r="K88" i="22"/>
  <c r="AE73" i="22"/>
  <c r="R49" i="22"/>
  <c r="T49" i="22" s="1"/>
  <c r="AI123" i="22" s="1"/>
  <c r="V123" i="26" l="1"/>
  <c r="V389" i="26" s="1"/>
  <c r="V418" i="26" s="1"/>
  <c r="V484" i="26" s="1"/>
  <c r="U389" i="26"/>
  <c r="U418" i="26" s="1"/>
  <c r="U484" i="26" s="1"/>
  <c r="V125" i="26"/>
  <c r="V391" i="26" s="1"/>
  <c r="V420" i="26" s="1"/>
  <c r="V486" i="26" s="1"/>
  <c r="U391" i="26"/>
  <c r="U420" i="26" s="1"/>
  <c r="U486" i="26" s="1"/>
  <c r="V131" i="26"/>
  <c r="V397" i="26" s="1"/>
  <c r="V426" i="26" s="1"/>
  <c r="V492" i="26" s="1"/>
  <c r="U397" i="26"/>
  <c r="U426" i="26" s="1"/>
  <c r="U492" i="26" s="1"/>
  <c r="V132" i="26"/>
  <c r="V398" i="26" s="1"/>
  <c r="V427" i="26" s="1"/>
  <c r="V493" i="26" s="1"/>
  <c r="U398" i="26"/>
  <c r="U427" i="26" s="1"/>
  <c r="U493" i="26" s="1"/>
  <c r="V106" i="26"/>
  <c r="V318" i="26" s="1"/>
  <c r="V347" i="26" s="1"/>
  <c r="V470" i="26" s="1"/>
  <c r="U318" i="26"/>
  <c r="U347" i="26" s="1"/>
  <c r="U470" i="26" s="1"/>
  <c r="V99" i="26"/>
  <c r="V311" i="26" s="1"/>
  <c r="V340" i="26" s="1"/>
  <c r="V463" i="26" s="1"/>
  <c r="U311" i="26"/>
  <c r="U340" i="26" s="1"/>
  <c r="U463" i="26" s="1"/>
  <c r="AN389" i="26"/>
  <c r="S419" i="26"/>
  <c r="S485" i="26" s="1"/>
  <c r="V101" i="26"/>
  <c r="V313" i="26" s="1"/>
  <c r="V342" i="26" s="1"/>
  <c r="V465" i="26" s="1"/>
  <c r="U313" i="26"/>
  <c r="U342" i="26" s="1"/>
  <c r="U465" i="26" s="1"/>
  <c r="U124" i="26"/>
  <c r="T390" i="26"/>
  <c r="T419" i="26" s="1"/>
  <c r="T485" i="26" s="1"/>
  <c r="V97" i="26"/>
  <c r="V309" i="26" s="1"/>
  <c r="V338" i="26" s="1"/>
  <c r="V461" i="26" s="1"/>
  <c r="U309" i="26"/>
  <c r="U338" i="26" s="1"/>
  <c r="U461" i="26" s="1"/>
  <c r="V98" i="26"/>
  <c r="V310" i="26" s="1"/>
  <c r="V339" i="26" s="1"/>
  <c r="V462" i="26" s="1"/>
  <c r="U310" i="26"/>
  <c r="U339" i="26" s="1"/>
  <c r="U462" i="26" s="1"/>
  <c r="C196" i="26"/>
  <c r="C229" i="26"/>
  <c r="C258" i="26" s="1"/>
  <c r="U109" i="26"/>
  <c r="T321" i="26"/>
  <c r="T350" i="26" s="1"/>
  <c r="T473" i="26" s="1"/>
  <c r="V121" i="26"/>
  <c r="V387" i="26" s="1"/>
  <c r="V416" i="26" s="1"/>
  <c r="V482" i="26" s="1"/>
  <c r="U387" i="26"/>
  <c r="U416" i="26" s="1"/>
  <c r="U482" i="26" s="1"/>
  <c r="V128" i="26"/>
  <c r="V394" i="26" s="1"/>
  <c r="V423" i="26" s="1"/>
  <c r="V489" i="26" s="1"/>
  <c r="U394" i="26"/>
  <c r="U423" i="26" s="1"/>
  <c r="U489" i="26" s="1"/>
  <c r="V120" i="26"/>
  <c r="V386" i="26" s="1"/>
  <c r="V415" i="26" s="1"/>
  <c r="V481" i="26" s="1"/>
  <c r="U386" i="26"/>
  <c r="U415" i="26" s="1"/>
  <c r="U481" i="26" s="1"/>
  <c r="S422" i="26"/>
  <c r="S488" i="26" s="1"/>
  <c r="AN392" i="26"/>
  <c r="V103" i="26"/>
  <c r="V315" i="26" s="1"/>
  <c r="V344" i="26" s="1"/>
  <c r="V467" i="26" s="1"/>
  <c r="U315" i="26"/>
  <c r="U344" i="26" s="1"/>
  <c r="U467" i="26" s="1"/>
  <c r="V129" i="26"/>
  <c r="V395" i="26" s="1"/>
  <c r="V424" i="26" s="1"/>
  <c r="V490" i="26" s="1"/>
  <c r="U395" i="26"/>
  <c r="U424" i="26" s="1"/>
  <c r="U490" i="26" s="1"/>
  <c r="V96" i="26"/>
  <c r="V308" i="26" s="1"/>
  <c r="V337" i="26" s="1"/>
  <c r="V460" i="26" s="1"/>
  <c r="U308" i="26"/>
  <c r="U337" i="26" s="1"/>
  <c r="U460" i="26" s="1"/>
  <c r="U127" i="26"/>
  <c r="T393" i="26"/>
  <c r="T422" i="26" s="1"/>
  <c r="T488" i="26" s="1"/>
  <c r="T159" i="26"/>
  <c r="U110" i="26"/>
  <c r="T322" i="26"/>
  <c r="T351" i="26" s="1"/>
  <c r="T474" i="26" s="1"/>
  <c r="V130" i="26"/>
  <c r="V396" i="26" s="1"/>
  <c r="V425" i="26" s="1"/>
  <c r="V491" i="26" s="1"/>
  <c r="U396" i="26"/>
  <c r="U425" i="26" s="1"/>
  <c r="U491" i="26" s="1"/>
  <c r="S196" i="26"/>
  <c r="S229" i="26"/>
  <c r="S258" i="26" s="1"/>
  <c r="V122" i="26"/>
  <c r="V388" i="26" s="1"/>
  <c r="V417" i="26" s="1"/>
  <c r="V483" i="26" s="1"/>
  <c r="U388" i="26"/>
  <c r="U417" i="26" s="1"/>
  <c r="U483" i="26" s="1"/>
  <c r="V104" i="26"/>
  <c r="V316" i="26" s="1"/>
  <c r="V345" i="26" s="1"/>
  <c r="V468" i="26" s="1"/>
  <c r="U316" i="26"/>
  <c r="U345" i="26" s="1"/>
  <c r="U468" i="26" s="1"/>
  <c r="R203" i="26"/>
  <c r="V100" i="26"/>
  <c r="V312" i="26" s="1"/>
  <c r="V341" i="26" s="1"/>
  <c r="V464" i="26" s="1"/>
  <c r="U312" i="26"/>
  <c r="U341" i="26" s="1"/>
  <c r="U464" i="26" s="1"/>
  <c r="U108" i="26"/>
  <c r="T320" i="26"/>
  <c r="T349" i="26" s="1"/>
  <c r="T472" i="26" s="1"/>
  <c r="V119" i="26"/>
  <c r="V385" i="26" s="1"/>
  <c r="V414" i="26" s="1"/>
  <c r="V480" i="26" s="1"/>
  <c r="U385" i="26"/>
  <c r="U414" i="26" s="1"/>
  <c r="U480" i="26" s="1"/>
  <c r="V107" i="26"/>
  <c r="V319" i="26" s="1"/>
  <c r="V348" i="26" s="1"/>
  <c r="V471" i="26" s="1"/>
  <c r="U319" i="26"/>
  <c r="U348" i="26" s="1"/>
  <c r="U471" i="26" s="1"/>
  <c r="T201" i="26"/>
  <c r="T195" i="26"/>
  <c r="J83" i="22"/>
  <c r="Z83" i="22"/>
  <c r="K152" i="22"/>
  <c r="Q228" i="22" s="1"/>
  <c r="J276" i="22"/>
  <c r="J301" i="22" s="1"/>
  <c r="J422" i="22" s="1"/>
  <c r="S88" i="25"/>
  <c r="R270" i="25"/>
  <c r="R295" i="25" s="1"/>
  <c r="R157" i="25"/>
  <c r="R190" i="25" s="1"/>
  <c r="R215" i="25" s="1"/>
  <c r="D270" i="25"/>
  <c r="D295" i="25" s="1"/>
  <c r="D416" i="25" s="1"/>
  <c r="D157" i="25"/>
  <c r="D190" i="25" s="1"/>
  <c r="D215" i="25" s="1"/>
  <c r="D399" i="25" s="1"/>
  <c r="V142" i="28"/>
  <c r="V210" i="28"/>
  <c r="V239" i="28" s="1"/>
  <c r="V188" i="28"/>
  <c r="V185" i="28"/>
  <c r="U186" i="28"/>
  <c r="V150" i="28"/>
  <c r="V149" i="28"/>
  <c r="U148" i="26"/>
  <c r="T151" i="26"/>
  <c r="T188" i="26"/>
  <c r="T225" i="26" s="1"/>
  <c r="T254" i="26" s="1"/>
  <c r="T181" i="26"/>
  <c r="T218" i="26" s="1"/>
  <c r="T247" i="26" s="1"/>
  <c r="U158" i="26"/>
  <c r="U157" i="26"/>
  <c r="U159" i="26" s="1"/>
  <c r="T183" i="26"/>
  <c r="T220" i="26" s="1"/>
  <c r="T249" i="26" s="1"/>
  <c r="T185" i="26"/>
  <c r="T222" i="26" s="1"/>
  <c r="T251" i="26" s="1"/>
  <c r="T187" i="26"/>
  <c r="T224" i="26" s="1"/>
  <c r="T253" i="26" s="1"/>
  <c r="T192" i="26"/>
  <c r="T180" i="26"/>
  <c r="T217" i="26" s="1"/>
  <c r="T246" i="26" s="1"/>
  <c r="U189" i="26"/>
  <c r="U226" i="26" s="1"/>
  <c r="U255" i="26" s="1"/>
  <c r="U149" i="26"/>
  <c r="T204" i="26"/>
  <c r="T182" i="26"/>
  <c r="T219" i="26" s="1"/>
  <c r="T248" i="26" s="1"/>
  <c r="S202" i="26"/>
  <c r="S203" i="26" s="1"/>
  <c r="T186" i="26"/>
  <c r="T223" i="26" s="1"/>
  <c r="T252" i="26" s="1"/>
  <c r="T179" i="26"/>
  <c r="T216" i="26" s="1"/>
  <c r="T245" i="26" s="1"/>
  <c r="T191" i="26"/>
  <c r="T228" i="26" s="1"/>
  <c r="T257" i="26" s="1"/>
  <c r="C201" i="26"/>
  <c r="C203" i="26" s="1"/>
  <c r="T158" i="26"/>
  <c r="U184" i="26"/>
  <c r="U221" i="26" s="1"/>
  <c r="U250" i="26" s="1"/>
  <c r="U190" i="26"/>
  <c r="U227" i="26" s="1"/>
  <c r="U256" i="26" s="1"/>
  <c r="T215" i="26"/>
  <c r="T244" i="26" s="1"/>
  <c r="E219" i="25"/>
  <c r="E403" i="25" s="1"/>
  <c r="P220" i="25"/>
  <c r="P404" i="25" s="1"/>
  <c r="E214" i="25"/>
  <c r="E398" i="25" s="1"/>
  <c r="D212" i="25"/>
  <c r="D396" i="25" s="1"/>
  <c r="E217" i="25"/>
  <c r="E401" i="25" s="1"/>
  <c r="E211" i="25"/>
  <c r="E395" i="25" s="1"/>
  <c r="F220" i="25"/>
  <c r="F404" i="25" s="1"/>
  <c r="E218" i="25"/>
  <c r="E402" i="25" s="1"/>
  <c r="E210" i="25"/>
  <c r="E394" i="25" s="1"/>
  <c r="D216" i="25"/>
  <c r="D400" i="25" s="1"/>
  <c r="E213" i="25"/>
  <c r="E397" i="25" s="1"/>
  <c r="R152" i="25"/>
  <c r="R185" i="25" s="1"/>
  <c r="R210" i="25" s="1"/>
  <c r="R265" i="25"/>
  <c r="R290" i="25" s="1"/>
  <c r="S83" i="25"/>
  <c r="R264" i="25"/>
  <c r="R289" i="25" s="1"/>
  <c r="R151" i="25"/>
  <c r="R184" i="25" s="1"/>
  <c r="R209" i="25" s="1"/>
  <c r="S82" i="25"/>
  <c r="R275" i="25"/>
  <c r="R300" i="25" s="1"/>
  <c r="R125" i="25"/>
  <c r="S93" i="25"/>
  <c r="S122" i="25" s="1"/>
  <c r="R162" i="25"/>
  <c r="Q171" i="25" s="1"/>
  <c r="Q172" i="25" s="1"/>
  <c r="R164" i="25"/>
  <c r="S95" i="25"/>
  <c r="D275" i="25"/>
  <c r="D300" i="25" s="1"/>
  <c r="D421" i="25" s="1"/>
  <c r="D162" i="25"/>
  <c r="E122" i="25"/>
  <c r="E124" i="25" s="1"/>
  <c r="D125" i="25"/>
  <c r="D123" i="25"/>
  <c r="E171" i="25"/>
  <c r="E173" i="25"/>
  <c r="F170" i="25"/>
  <c r="F172" i="25" s="1"/>
  <c r="E195" i="25"/>
  <c r="S340" i="25"/>
  <c r="S365" i="25" s="1"/>
  <c r="S135" i="25"/>
  <c r="T113" i="25"/>
  <c r="S133" i="25" s="1"/>
  <c r="S134" i="25" s="1"/>
  <c r="S338" i="25"/>
  <c r="S363" i="25" s="1"/>
  <c r="T111" i="25"/>
  <c r="R268" i="25"/>
  <c r="R293" i="25" s="1"/>
  <c r="R155" i="25"/>
  <c r="R188" i="25" s="1"/>
  <c r="R213" i="25" s="1"/>
  <c r="S86" i="25"/>
  <c r="D152" i="25"/>
  <c r="D185" i="25" s="1"/>
  <c r="D265" i="25"/>
  <c r="D290" i="25" s="1"/>
  <c r="D411" i="25" s="1"/>
  <c r="T271" i="25"/>
  <c r="T296" i="25" s="1"/>
  <c r="U89" i="25"/>
  <c r="S333" i="25"/>
  <c r="S358" i="25" s="1"/>
  <c r="T106" i="25"/>
  <c r="T332" i="25"/>
  <c r="T357" i="25" s="1"/>
  <c r="U105" i="25"/>
  <c r="S331" i="25"/>
  <c r="S356" i="25" s="1"/>
  <c r="T104" i="25"/>
  <c r="R133" i="25"/>
  <c r="R134" i="25" s="1"/>
  <c r="D165" i="25"/>
  <c r="D148" i="25" s="1"/>
  <c r="D167" i="25" s="1"/>
  <c r="R274" i="25"/>
  <c r="R299" i="25" s="1"/>
  <c r="R161" i="25"/>
  <c r="R194" i="25" s="1"/>
  <c r="R219" i="25" s="1"/>
  <c r="S92" i="25"/>
  <c r="Q195" i="25"/>
  <c r="Q220" i="25" s="1"/>
  <c r="Q404" i="25" s="1"/>
  <c r="Q173" i="25"/>
  <c r="D155" i="25"/>
  <c r="D188" i="25" s="1"/>
  <c r="D268" i="25"/>
  <c r="D293" i="25" s="1"/>
  <c r="D414" i="25" s="1"/>
  <c r="R266" i="25"/>
  <c r="R291" i="25" s="1"/>
  <c r="R153" i="25"/>
  <c r="R186" i="25" s="1"/>
  <c r="R211" i="25" s="1"/>
  <c r="S84" i="25"/>
  <c r="D164" i="25"/>
  <c r="D151" i="25"/>
  <c r="D184" i="25" s="1"/>
  <c r="D209" i="25" s="1"/>
  <c r="D264" i="25"/>
  <c r="D289" i="25" s="1"/>
  <c r="D410" i="25" s="1"/>
  <c r="S334" i="25"/>
  <c r="S359" i="25" s="1"/>
  <c r="T107" i="25"/>
  <c r="S330" i="25"/>
  <c r="S355" i="25" s="1"/>
  <c r="T103" i="25"/>
  <c r="R272" i="25"/>
  <c r="R297" i="25" s="1"/>
  <c r="R159" i="25"/>
  <c r="R192" i="25" s="1"/>
  <c r="R217" i="25" s="1"/>
  <c r="S90" i="25"/>
  <c r="R160" i="25"/>
  <c r="R193" i="25" s="1"/>
  <c r="R218" i="25" s="1"/>
  <c r="R273" i="25"/>
  <c r="R298" i="25" s="1"/>
  <c r="S91" i="25"/>
  <c r="D156" i="25"/>
  <c r="D189" i="25" s="1"/>
  <c r="D269" i="25"/>
  <c r="D294" i="25" s="1"/>
  <c r="D415" i="25" s="1"/>
  <c r="S96" i="25"/>
  <c r="R165" i="25"/>
  <c r="R148" i="25" s="1"/>
  <c r="R167" i="25" s="1"/>
  <c r="R163" i="25"/>
  <c r="S94" i="25"/>
  <c r="C135" i="25"/>
  <c r="C133" i="25"/>
  <c r="D132" i="25"/>
  <c r="D134" i="25" s="1"/>
  <c r="D266" i="25"/>
  <c r="D291" i="25" s="1"/>
  <c r="D412" i="25" s="1"/>
  <c r="D153" i="25"/>
  <c r="D186" i="25" s="1"/>
  <c r="S267" i="25"/>
  <c r="S292" i="25" s="1"/>
  <c r="S154" i="25"/>
  <c r="S187" i="25" s="1"/>
  <c r="S212" i="25" s="1"/>
  <c r="T85" i="25"/>
  <c r="D274" i="25"/>
  <c r="D299" i="25" s="1"/>
  <c r="D420" i="25" s="1"/>
  <c r="D161" i="25"/>
  <c r="D194" i="25" s="1"/>
  <c r="R122" i="25"/>
  <c r="D273" i="25"/>
  <c r="D298" i="25" s="1"/>
  <c r="D419" i="25" s="1"/>
  <c r="D160" i="25"/>
  <c r="D193" i="25" s="1"/>
  <c r="D163" i="25"/>
  <c r="S329" i="25"/>
  <c r="S354" i="25" s="1"/>
  <c r="T102" i="25"/>
  <c r="R269" i="25"/>
  <c r="R294" i="25" s="1"/>
  <c r="R156" i="25"/>
  <c r="R189" i="25" s="1"/>
  <c r="R214" i="25" s="1"/>
  <c r="S87" i="25"/>
  <c r="T339" i="25"/>
  <c r="T364" i="25" s="1"/>
  <c r="U112" i="25"/>
  <c r="P171" i="25"/>
  <c r="P172" i="25" s="1"/>
  <c r="Q123" i="25"/>
  <c r="Q124" i="25" s="1"/>
  <c r="S337" i="25"/>
  <c r="S362" i="25" s="1"/>
  <c r="T110" i="25"/>
  <c r="D159" i="25"/>
  <c r="D192" i="25" s="1"/>
  <c r="D272" i="25"/>
  <c r="D297" i="25" s="1"/>
  <c r="D418" i="25" s="1"/>
  <c r="U108" i="25"/>
  <c r="T335" i="25"/>
  <c r="T360" i="25" s="1"/>
  <c r="E393" i="25"/>
  <c r="E206" i="25"/>
  <c r="S336" i="25"/>
  <c r="S361" i="25" s="1"/>
  <c r="T109" i="25"/>
  <c r="T158" i="25" s="1"/>
  <c r="T191" i="25" s="1"/>
  <c r="T216" i="25" s="1"/>
  <c r="M336" i="22"/>
  <c r="M361" i="22" s="1"/>
  <c r="M434" i="22" s="1"/>
  <c r="K339" i="22"/>
  <c r="K364" i="22" s="1"/>
  <c r="G382" i="22" s="1"/>
  <c r="AH77" i="22"/>
  <c r="AH68" i="22"/>
  <c r="G308" i="22"/>
  <c r="K411" i="22"/>
  <c r="G379" i="22"/>
  <c r="K434" i="22"/>
  <c r="AM47" i="22"/>
  <c r="AO47" i="22" s="1"/>
  <c r="G314" i="22"/>
  <c r="K417" i="22"/>
  <c r="AH74" i="22"/>
  <c r="G318" i="22"/>
  <c r="K421" i="22"/>
  <c r="G319" i="22"/>
  <c r="K422" i="22"/>
  <c r="G316" i="22"/>
  <c r="K419" i="22"/>
  <c r="AH80" i="22"/>
  <c r="J336" i="22"/>
  <c r="J361" i="22" s="1"/>
  <c r="J434" i="22" s="1"/>
  <c r="L112" i="22"/>
  <c r="M112" i="22" s="1"/>
  <c r="Z112" i="22"/>
  <c r="AA112" i="22" s="1"/>
  <c r="J112" i="22"/>
  <c r="J339" i="22" s="1"/>
  <c r="J364" i="22" s="1"/>
  <c r="J437" i="22" s="1"/>
  <c r="AH69" i="22"/>
  <c r="AH70" i="22"/>
  <c r="AH73" i="22"/>
  <c r="AH79" i="22"/>
  <c r="AH76" i="22"/>
  <c r="L90" i="22"/>
  <c r="L272" i="22" s="1"/>
  <c r="L297" i="22" s="1"/>
  <c r="L418" i="22" s="1"/>
  <c r="L97" i="22"/>
  <c r="K272" i="22"/>
  <c r="K297" i="22" s="1"/>
  <c r="Q315" i="22"/>
  <c r="Z90" i="22"/>
  <c r="AA90" i="22" s="1"/>
  <c r="J127" i="22"/>
  <c r="I94" i="22"/>
  <c r="J125" i="22" s="1"/>
  <c r="J126" i="22"/>
  <c r="AH78" i="22"/>
  <c r="L126" i="22"/>
  <c r="L125" i="22"/>
  <c r="K127" i="22"/>
  <c r="K128" i="22" s="1"/>
  <c r="L276" i="22"/>
  <c r="L301" i="22" s="1"/>
  <c r="L422" i="22" s="1"/>
  <c r="Q309" i="22"/>
  <c r="K266" i="22"/>
  <c r="K291" i="22" s="1"/>
  <c r="K153" i="22"/>
  <c r="J84" i="22"/>
  <c r="Z84" i="22"/>
  <c r="L84" i="22"/>
  <c r="J272" i="22"/>
  <c r="J297" i="22" s="1"/>
  <c r="J418" i="22" s="1"/>
  <c r="I90" i="22"/>
  <c r="J265" i="22"/>
  <c r="J290" i="22" s="1"/>
  <c r="J411" i="22" s="1"/>
  <c r="I83" i="22"/>
  <c r="Q234" i="22"/>
  <c r="K191" i="22"/>
  <c r="K216" i="22" s="1"/>
  <c r="Z158" i="22"/>
  <c r="M126" i="22"/>
  <c r="M276" i="22"/>
  <c r="M301" i="22" s="1"/>
  <c r="M422" i="22" s="1"/>
  <c r="N94" i="22"/>
  <c r="AH52" i="22"/>
  <c r="AG52" i="22" s="1"/>
  <c r="AM52" i="22"/>
  <c r="AF58" i="22"/>
  <c r="J117" i="22"/>
  <c r="I117" i="22" s="1"/>
  <c r="H117" i="22" s="1"/>
  <c r="G117" i="22" s="1"/>
  <c r="F117" i="22" s="1"/>
  <c r="E117" i="22" s="1"/>
  <c r="D117" i="22" s="1"/>
  <c r="C117" i="22" s="1"/>
  <c r="L117" i="22"/>
  <c r="M117" i="22" s="1"/>
  <c r="N117" i="22" s="1"/>
  <c r="O117" i="22" s="1"/>
  <c r="P117" i="22" s="1"/>
  <c r="Q117" i="22" s="1"/>
  <c r="R117" i="22" s="1"/>
  <c r="S117" i="22" s="1"/>
  <c r="T117" i="22" s="1"/>
  <c r="U117" i="22" s="1"/>
  <c r="V117" i="22" s="1"/>
  <c r="L273" i="22"/>
  <c r="L298" i="22" s="1"/>
  <c r="L419" i="22" s="1"/>
  <c r="M91" i="22"/>
  <c r="Q238" i="22"/>
  <c r="K195" i="22"/>
  <c r="K220" i="22" s="1"/>
  <c r="Z162" i="22"/>
  <c r="Q317" i="22"/>
  <c r="K274" i="22"/>
  <c r="K299" i="22" s="1"/>
  <c r="K161" i="22"/>
  <c r="Z92" i="22"/>
  <c r="J92" i="22"/>
  <c r="L92" i="22"/>
  <c r="Q380" i="22"/>
  <c r="K337" i="22"/>
  <c r="K362" i="22" s="1"/>
  <c r="Z110" i="22"/>
  <c r="AA110" i="22" s="1"/>
  <c r="L110" i="22"/>
  <c r="J110" i="22"/>
  <c r="J159" i="22" s="1"/>
  <c r="J192" i="22" s="1"/>
  <c r="J217" i="22" s="1"/>
  <c r="J401" i="22" s="1"/>
  <c r="AA89" i="22"/>
  <c r="X158" i="22"/>
  <c r="Y158" i="22" s="1"/>
  <c r="M125" i="22"/>
  <c r="Q384" i="22"/>
  <c r="K341" i="22"/>
  <c r="K366" i="22" s="1"/>
  <c r="L114" i="22"/>
  <c r="L133" i="22" s="1"/>
  <c r="K134" i="22"/>
  <c r="J114" i="22"/>
  <c r="Z114" i="22"/>
  <c r="K163" i="22"/>
  <c r="AH81" i="22"/>
  <c r="K159" i="22"/>
  <c r="AH72" i="22"/>
  <c r="AO50" i="22"/>
  <c r="AF122" i="22"/>
  <c r="AH122" i="22" s="1"/>
  <c r="AJ122" i="22" s="1"/>
  <c r="K338" i="22"/>
  <c r="K363" i="22" s="1"/>
  <c r="Q381" i="22"/>
  <c r="Z111" i="22"/>
  <c r="AA111" i="22" s="1"/>
  <c r="L111" i="22"/>
  <c r="L160" i="22" s="1"/>
  <c r="L193" i="22" s="1"/>
  <c r="L218" i="22" s="1"/>
  <c r="L402" i="22" s="1"/>
  <c r="J111" i="22"/>
  <c r="J160" i="22" s="1"/>
  <c r="J193" i="22" s="1"/>
  <c r="J218" i="22" s="1"/>
  <c r="J402" i="22" s="1"/>
  <c r="K160" i="22"/>
  <c r="Q374" i="22"/>
  <c r="Z104" i="22"/>
  <c r="AA104" i="22" s="1"/>
  <c r="K331" i="22"/>
  <c r="K356" i="22" s="1"/>
  <c r="L104" i="22"/>
  <c r="J104" i="22"/>
  <c r="L275" i="22"/>
  <c r="L300" i="22" s="1"/>
  <c r="L421" i="22" s="1"/>
  <c r="M93" i="22"/>
  <c r="AH71" i="22"/>
  <c r="K334" i="22"/>
  <c r="K359" i="22" s="1"/>
  <c r="Z107" i="22"/>
  <c r="AA107" i="22" s="1"/>
  <c r="Q377" i="22"/>
  <c r="J107" i="22"/>
  <c r="L107" i="22"/>
  <c r="I336" i="22"/>
  <c r="I361" i="22" s="1"/>
  <c r="I434" i="22" s="1"/>
  <c r="H109" i="22"/>
  <c r="Q373" i="22"/>
  <c r="K330" i="22"/>
  <c r="K355" i="22" s="1"/>
  <c r="L103" i="22"/>
  <c r="L152" i="22" s="1"/>
  <c r="L185" i="22" s="1"/>
  <c r="L210" i="22" s="1"/>
  <c r="L394" i="22" s="1"/>
  <c r="Z103" i="22"/>
  <c r="AA103" i="22" s="1"/>
  <c r="J103" i="22"/>
  <c r="J152" i="22" s="1"/>
  <c r="J185" i="22" s="1"/>
  <c r="J210" i="22" s="1"/>
  <c r="J394" i="22" s="1"/>
  <c r="Q310" i="22"/>
  <c r="K267" i="22"/>
  <c r="K292" i="22" s="1"/>
  <c r="L85" i="22"/>
  <c r="Z85" i="22"/>
  <c r="K154" i="22"/>
  <c r="J85" i="22"/>
  <c r="I97" i="22"/>
  <c r="AM51" i="22"/>
  <c r="AH51" i="22"/>
  <c r="AG51" i="22" s="1"/>
  <c r="AM54" i="22"/>
  <c r="AH54" i="22"/>
  <c r="AG54" i="22" s="1"/>
  <c r="L158" i="22"/>
  <c r="L191" i="22" s="1"/>
  <c r="L216" i="22" s="1"/>
  <c r="L400" i="22" s="1"/>
  <c r="L271" i="22"/>
  <c r="L296" i="22" s="1"/>
  <c r="L417" i="22" s="1"/>
  <c r="M89" i="22"/>
  <c r="Q313" i="22"/>
  <c r="K270" i="22"/>
  <c r="K295" i="22" s="1"/>
  <c r="K157" i="22"/>
  <c r="J88" i="22"/>
  <c r="Z88" i="22"/>
  <c r="L88" i="22"/>
  <c r="N336" i="22"/>
  <c r="N361" i="22" s="1"/>
  <c r="N434" i="22" s="1"/>
  <c r="O109" i="22"/>
  <c r="AH49" i="22"/>
  <c r="AG49" i="22" s="1"/>
  <c r="AM49" i="22"/>
  <c r="AM55" i="22"/>
  <c r="AH55" i="22"/>
  <c r="AG55" i="22" s="1"/>
  <c r="AA91" i="22"/>
  <c r="AH42" i="22"/>
  <c r="AG42" i="22" s="1"/>
  <c r="AM42" i="22"/>
  <c r="J275" i="22"/>
  <c r="J300" i="22" s="1"/>
  <c r="J421" i="22" s="1"/>
  <c r="I93" i="22"/>
  <c r="AH45" i="22"/>
  <c r="AG45" i="22" s="1"/>
  <c r="AM45" i="22"/>
  <c r="AH41" i="22"/>
  <c r="AG41" i="22" s="1"/>
  <c r="AM41" i="22"/>
  <c r="AM46" i="22"/>
  <c r="AH46" i="22"/>
  <c r="AG46" i="22" s="1"/>
  <c r="Q376" i="22"/>
  <c r="K333" i="22"/>
  <c r="K358" i="22" s="1"/>
  <c r="J106" i="22"/>
  <c r="Z106" i="22"/>
  <c r="AA106" i="22" s="1"/>
  <c r="L106" i="22"/>
  <c r="Q311" i="22"/>
  <c r="K155" i="22"/>
  <c r="K268" i="22"/>
  <c r="K293" i="22" s="1"/>
  <c r="J86" i="22"/>
  <c r="Z86" i="22"/>
  <c r="L86" i="22"/>
  <c r="K185" i="22"/>
  <c r="K210" i="22" s="1"/>
  <c r="Q378" i="22"/>
  <c r="K335" i="22"/>
  <c r="K360" i="22" s="1"/>
  <c r="J108" i="22"/>
  <c r="Z108" i="22"/>
  <c r="AA108" i="22" s="1"/>
  <c r="L108" i="22"/>
  <c r="AH53" i="22"/>
  <c r="AG53" i="22" s="1"/>
  <c r="AM53" i="22"/>
  <c r="L116" i="22"/>
  <c r="M116" i="22" s="1"/>
  <c r="N116" i="22" s="1"/>
  <c r="O116" i="22" s="1"/>
  <c r="P116" i="22" s="1"/>
  <c r="Q116" i="22" s="1"/>
  <c r="R116" i="22" s="1"/>
  <c r="S116" i="22" s="1"/>
  <c r="T116" i="22" s="1"/>
  <c r="U116" i="22" s="1"/>
  <c r="V116" i="22" s="1"/>
  <c r="J116" i="22"/>
  <c r="I116" i="22" s="1"/>
  <c r="H116" i="22" s="1"/>
  <c r="G116" i="22" s="1"/>
  <c r="F116" i="22" s="1"/>
  <c r="E116" i="22" s="1"/>
  <c r="D116" i="22" s="1"/>
  <c r="C116" i="22" s="1"/>
  <c r="AH43" i="22"/>
  <c r="AG43" i="22" s="1"/>
  <c r="AM43" i="22"/>
  <c r="K165" i="22"/>
  <c r="L96" i="22"/>
  <c r="J96" i="22"/>
  <c r="Q312" i="22"/>
  <c r="K269" i="22"/>
  <c r="K294" i="22" s="1"/>
  <c r="K156" i="22"/>
  <c r="L87" i="22"/>
  <c r="Z87" i="22"/>
  <c r="J87" i="22"/>
  <c r="J273" i="22"/>
  <c r="J298" i="22" s="1"/>
  <c r="J419" i="22" s="1"/>
  <c r="I91" i="22"/>
  <c r="L95" i="22"/>
  <c r="K164" i="22"/>
  <c r="J95" i="22"/>
  <c r="AH44" i="22"/>
  <c r="AG44" i="22" s="1"/>
  <c r="AM44" i="22"/>
  <c r="AA93" i="22"/>
  <c r="L265" i="22"/>
  <c r="L290" i="22" s="1"/>
  <c r="L411" i="22" s="1"/>
  <c r="M83" i="22"/>
  <c r="K166" i="22"/>
  <c r="J115" i="22"/>
  <c r="I115" i="22" s="1"/>
  <c r="H115" i="22" s="1"/>
  <c r="G115" i="22" s="1"/>
  <c r="F115" i="22" s="1"/>
  <c r="E115" i="22" s="1"/>
  <c r="D115" i="22" s="1"/>
  <c r="C115" i="22" s="1"/>
  <c r="L115" i="22"/>
  <c r="M115" i="22" s="1"/>
  <c r="N115" i="22" s="1"/>
  <c r="O115" i="22" s="1"/>
  <c r="P115" i="22" s="1"/>
  <c r="Q115" i="22" s="1"/>
  <c r="R115" i="22" s="1"/>
  <c r="S115" i="22" s="1"/>
  <c r="T115" i="22" s="1"/>
  <c r="U115" i="22" s="1"/>
  <c r="V115" i="22" s="1"/>
  <c r="Q383" i="22"/>
  <c r="K340" i="22"/>
  <c r="K365" i="22" s="1"/>
  <c r="Z113" i="22"/>
  <c r="AA113" i="22" s="1"/>
  <c r="L113" i="22"/>
  <c r="L162" i="22" s="1"/>
  <c r="L195" i="22" s="1"/>
  <c r="L220" i="22" s="1"/>
  <c r="L404" i="22" s="1"/>
  <c r="J113" i="22"/>
  <c r="J162" i="22" s="1"/>
  <c r="J195" i="22" s="1"/>
  <c r="J220" i="22" s="1"/>
  <c r="J404" i="22" s="1"/>
  <c r="AM48" i="22"/>
  <c r="AH48" i="22"/>
  <c r="AG48" i="22" s="1"/>
  <c r="J271" i="22"/>
  <c r="J296" i="22" s="1"/>
  <c r="J417" i="22" s="1"/>
  <c r="I89" i="22"/>
  <c r="J158" i="22"/>
  <c r="J191" i="22" s="1"/>
  <c r="J216" i="22" s="1"/>
  <c r="J400" i="22" s="1"/>
  <c r="K332" i="22"/>
  <c r="K357" i="22" s="1"/>
  <c r="J105" i="22"/>
  <c r="Q375" i="22"/>
  <c r="Z105" i="22"/>
  <c r="AA105" i="22" s="1"/>
  <c r="L105" i="22"/>
  <c r="V110" i="26" l="1"/>
  <c r="V322" i="26" s="1"/>
  <c r="V351" i="26" s="1"/>
  <c r="V474" i="26" s="1"/>
  <c r="U322" i="26"/>
  <c r="U351" i="26" s="1"/>
  <c r="U474" i="26" s="1"/>
  <c r="T196" i="26"/>
  <c r="T229" i="26"/>
  <c r="T258" i="26" s="1"/>
  <c r="V108" i="26"/>
  <c r="U320" i="26"/>
  <c r="U349" i="26" s="1"/>
  <c r="U472" i="26" s="1"/>
  <c r="V127" i="26"/>
  <c r="V393" i="26" s="1"/>
  <c r="V422" i="26" s="1"/>
  <c r="V488" i="26" s="1"/>
  <c r="U393" i="26"/>
  <c r="U422" i="26" s="1"/>
  <c r="U488" i="26" s="1"/>
  <c r="V109" i="26"/>
  <c r="V321" i="26" s="1"/>
  <c r="V350" i="26" s="1"/>
  <c r="V473" i="26" s="1"/>
  <c r="U321" i="26"/>
  <c r="U350" i="26" s="1"/>
  <c r="U473" i="26" s="1"/>
  <c r="V124" i="26"/>
  <c r="V390" i="26" s="1"/>
  <c r="V419" i="26" s="1"/>
  <c r="V485" i="26" s="1"/>
  <c r="U390" i="26"/>
  <c r="U419" i="26" s="1"/>
  <c r="U485" i="26" s="1"/>
  <c r="U201" i="26"/>
  <c r="U195" i="26"/>
  <c r="Z152" i="22"/>
  <c r="I276" i="22"/>
  <c r="I301" i="22" s="1"/>
  <c r="I422" i="22" s="1"/>
  <c r="R170" i="25"/>
  <c r="S270" i="25"/>
  <c r="S295" i="25" s="1"/>
  <c r="S157" i="25"/>
  <c r="S190" i="25" s="1"/>
  <c r="S215" i="25" s="1"/>
  <c r="T88" i="25"/>
  <c r="V186" i="28"/>
  <c r="V187" i="28" s="1"/>
  <c r="U187" i="28"/>
  <c r="V156" i="26"/>
  <c r="V158" i="26" s="1"/>
  <c r="U186" i="26"/>
  <c r="U223" i="26" s="1"/>
  <c r="U252" i="26" s="1"/>
  <c r="U191" i="26"/>
  <c r="U228" i="26" s="1"/>
  <c r="U257" i="26" s="1"/>
  <c r="V191" i="26"/>
  <c r="V228" i="26" s="1"/>
  <c r="V257" i="26" s="1"/>
  <c r="U179" i="26"/>
  <c r="U216" i="26" s="1"/>
  <c r="U245" i="26" s="1"/>
  <c r="V189" i="26"/>
  <c r="V226" i="26" s="1"/>
  <c r="V255" i="26" s="1"/>
  <c r="V149" i="26"/>
  <c r="V148" i="26"/>
  <c r="U180" i="26"/>
  <c r="U217" i="26" s="1"/>
  <c r="U246" i="26" s="1"/>
  <c r="U183" i="26"/>
  <c r="U220" i="26" s="1"/>
  <c r="U249" i="26" s="1"/>
  <c r="U188" i="26"/>
  <c r="U225" i="26" s="1"/>
  <c r="U254" i="26" s="1"/>
  <c r="U182" i="26"/>
  <c r="U219" i="26" s="1"/>
  <c r="U248" i="26" s="1"/>
  <c r="U192" i="26"/>
  <c r="V192" i="26"/>
  <c r="U185" i="26"/>
  <c r="U222" i="26" s="1"/>
  <c r="U251" i="26" s="1"/>
  <c r="U204" i="26"/>
  <c r="U215" i="26"/>
  <c r="U244" i="26" s="1"/>
  <c r="T202" i="26"/>
  <c r="T203" i="26" s="1"/>
  <c r="U150" i="26"/>
  <c r="V157" i="26"/>
  <c r="U181" i="26"/>
  <c r="U218" i="26" s="1"/>
  <c r="U247" i="26" s="1"/>
  <c r="U187" i="26"/>
  <c r="U224" i="26" s="1"/>
  <c r="U253" i="26" s="1"/>
  <c r="L339" i="22"/>
  <c r="L364" i="22" s="1"/>
  <c r="L437" i="22" s="1"/>
  <c r="AF119" i="22"/>
  <c r="AH119" i="22" s="1"/>
  <c r="AJ119" i="22" s="1"/>
  <c r="D217" i="25"/>
  <c r="D401" i="25" s="1"/>
  <c r="D218" i="25"/>
  <c r="D402" i="25" s="1"/>
  <c r="D211" i="25"/>
  <c r="D395" i="25" s="1"/>
  <c r="D214" i="25"/>
  <c r="D398" i="25" s="1"/>
  <c r="D213" i="25"/>
  <c r="D397" i="25" s="1"/>
  <c r="E220" i="25"/>
  <c r="E404" i="25" s="1"/>
  <c r="D219" i="25"/>
  <c r="D403" i="25" s="1"/>
  <c r="D210" i="25"/>
  <c r="D394" i="25" s="1"/>
  <c r="T334" i="25"/>
  <c r="T359" i="25" s="1"/>
  <c r="U107" i="25"/>
  <c r="C125" i="25"/>
  <c r="C123" i="25"/>
  <c r="D122" i="25"/>
  <c r="D124" i="25" s="1"/>
  <c r="S269" i="25"/>
  <c r="S294" i="25" s="1"/>
  <c r="S156" i="25"/>
  <c r="S189" i="25" s="1"/>
  <c r="S214" i="25" s="1"/>
  <c r="T87" i="25"/>
  <c r="U332" i="25"/>
  <c r="U357" i="25" s="1"/>
  <c r="V105" i="25"/>
  <c r="V332" i="25" s="1"/>
  <c r="V357" i="25" s="1"/>
  <c r="S268" i="25"/>
  <c r="S293" i="25" s="1"/>
  <c r="S155" i="25"/>
  <c r="S188" i="25" s="1"/>
  <c r="S213" i="25" s="1"/>
  <c r="T86" i="25"/>
  <c r="R123" i="25"/>
  <c r="R124" i="25" s="1"/>
  <c r="S265" i="25"/>
  <c r="S290" i="25" s="1"/>
  <c r="S152" i="25"/>
  <c r="S185" i="25" s="1"/>
  <c r="S210" i="25" s="1"/>
  <c r="T83" i="25"/>
  <c r="U109" i="25"/>
  <c r="U158" i="25" s="1"/>
  <c r="U191" i="25" s="1"/>
  <c r="U216" i="25" s="1"/>
  <c r="T336" i="25"/>
  <c r="T361" i="25" s="1"/>
  <c r="C132" i="25"/>
  <c r="C134" i="25" s="1"/>
  <c r="T330" i="25"/>
  <c r="T355" i="25" s="1"/>
  <c r="U103" i="25"/>
  <c r="U113" i="25"/>
  <c r="U132" i="25" s="1"/>
  <c r="T135" i="25"/>
  <c r="T340" i="25"/>
  <c r="T365" i="25" s="1"/>
  <c r="T329" i="25"/>
  <c r="T354" i="25" s="1"/>
  <c r="U102" i="25"/>
  <c r="S165" i="25"/>
  <c r="S148" i="25" s="1"/>
  <c r="S167" i="25" s="1"/>
  <c r="T96" i="25"/>
  <c r="S160" i="25"/>
  <c r="S193" i="25" s="1"/>
  <c r="S218" i="25" s="1"/>
  <c r="S273" i="25"/>
  <c r="S298" i="25" s="1"/>
  <c r="T91" i="25"/>
  <c r="D393" i="25"/>
  <c r="D206" i="25"/>
  <c r="T338" i="25"/>
  <c r="T363" i="25" s="1"/>
  <c r="U111" i="25"/>
  <c r="S275" i="25"/>
  <c r="S300" i="25" s="1"/>
  <c r="S125" i="25"/>
  <c r="S162" i="25"/>
  <c r="T93" i="25"/>
  <c r="S123" i="25" s="1"/>
  <c r="S124" i="25" s="1"/>
  <c r="T94" i="25"/>
  <c r="S163" i="25"/>
  <c r="S274" i="25"/>
  <c r="S299" i="25" s="1"/>
  <c r="S161" i="25"/>
  <c r="S194" i="25" s="1"/>
  <c r="S219" i="25" s="1"/>
  <c r="T92" i="25"/>
  <c r="S164" i="25"/>
  <c r="T95" i="25"/>
  <c r="S264" i="25"/>
  <c r="S289" i="25" s="1"/>
  <c r="S151" i="25"/>
  <c r="S184" i="25" s="1"/>
  <c r="S209" i="25" s="1"/>
  <c r="T82" i="25"/>
  <c r="U335" i="25"/>
  <c r="U360" i="25" s="1"/>
  <c r="V108" i="25"/>
  <c r="V335" i="25" s="1"/>
  <c r="V360" i="25" s="1"/>
  <c r="T337" i="25"/>
  <c r="T362" i="25" s="1"/>
  <c r="U110" i="25"/>
  <c r="U339" i="25"/>
  <c r="U364" i="25" s="1"/>
  <c r="V112" i="25"/>
  <c r="V339" i="25" s="1"/>
  <c r="V364" i="25" s="1"/>
  <c r="T267" i="25"/>
  <c r="T292" i="25" s="1"/>
  <c r="T154" i="25"/>
  <c r="T187" i="25" s="1"/>
  <c r="T212" i="25" s="1"/>
  <c r="U85" i="25"/>
  <c r="S272" i="25"/>
  <c r="S297" i="25" s="1"/>
  <c r="S159" i="25"/>
  <c r="S192" i="25" s="1"/>
  <c r="S217" i="25" s="1"/>
  <c r="T90" i="25"/>
  <c r="S153" i="25"/>
  <c r="S186" i="25" s="1"/>
  <c r="S211" i="25" s="1"/>
  <c r="S266" i="25"/>
  <c r="S291" i="25" s="1"/>
  <c r="T84" i="25"/>
  <c r="T331" i="25"/>
  <c r="T356" i="25" s="1"/>
  <c r="U104" i="25"/>
  <c r="T333" i="25"/>
  <c r="T358" i="25" s="1"/>
  <c r="U106" i="25"/>
  <c r="U271" i="25"/>
  <c r="U296" i="25" s="1"/>
  <c r="V89" i="25"/>
  <c r="T132" i="25"/>
  <c r="D195" i="25"/>
  <c r="D173" i="25"/>
  <c r="E170" i="25"/>
  <c r="E172" i="25" s="1"/>
  <c r="D171" i="25"/>
  <c r="R195" i="25"/>
  <c r="R220" i="25" s="1"/>
  <c r="R173" i="25"/>
  <c r="X159" i="22"/>
  <c r="Y159" i="22" s="1"/>
  <c r="J319" i="22"/>
  <c r="O319" i="22" s="1"/>
  <c r="T319" i="22"/>
  <c r="J379" i="22"/>
  <c r="O379" i="22" s="1"/>
  <c r="T379" i="22"/>
  <c r="J314" i="22"/>
  <c r="O314" i="22" s="1"/>
  <c r="T314" i="22"/>
  <c r="J316" i="22"/>
  <c r="O316" i="22" s="1"/>
  <c r="T316" i="22"/>
  <c r="J318" i="22"/>
  <c r="O318" i="22" s="1"/>
  <c r="T318" i="22"/>
  <c r="J308" i="22"/>
  <c r="O308" i="22" s="1"/>
  <c r="T308" i="22"/>
  <c r="J382" i="22"/>
  <c r="O382" i="22" s="1"/>
  <c r="T382" i="22"/>
  <c r="K437" i="22"/>
  <c r="X160" i="22"/>
  <c r="Y160" i="22" s="1"/>
  <c r="L128" i="22"/>
  <c r="I112" i="22"/>
  <c r="I339" i="22" s="1"/>
  <c r="I364" i="22" s="1"/>
  <c r="I437" i="22" s="1"/>
  <c r="G378" i="22"/>
  <c r="K433" i="22"/>
  <c r="G228" i="22"/>
  <c r="T228" i="22" s="1"/>
  <c r="K394" i="22"/>
  <c r="G311" i="22"/>
  <c r="K414" i="22"/>
  <c r="G313" i="22"/>
  <c r="K416" i="22"/>
  <c r="G317" i="22"/>
  <c r="K420" i="22"/>
  <c r="G377" i="22"/>
  <c r="K432" i="22"/>
  <c r="G234" i="22"/>
  <c r="T234" i="22" s="1"/>
  <c r="K400" i="22"/>
  <c r="G375" i="22"/>
  <c r="K430" i="22"/>
  <c r="G376" i="22"/>
  <c r="K431" i="22"/>
  <c r="G310" i="22"/>
  <c r="K413" i="22"/>
  <c r="G384" i="22"/>
  <c r="K439" i="22"/>
  <c r="G380" i="22"/>
  <c r="K435" i="22"/>
  <c r="G383" i="22"/>
  <c r="K438" i="22"/>
  <c r="G312" i="22"/>
  <c r="K415" i="22"/>
  <c r="G373" i="22"/>
  <c r="K428" i="22"/>
  <c r="G374" i="22"/>
  <c r="K429" i="22"/>
  <c r="G381" i="22"/>
  <c r="K436" i="22"/>
  <c r="G238" i="22"/>
  <c r="T238" i="22" s="1"/>
  <c r="K404" i="22"/>
  <c r="G309" i="22"/>
  <c r="K412" i="22"/>
  <c r="G315" i="22"/>
  <c r="K418" i="22"/>
  <c r="K135" i="22"/>
  <c r="L166" i="22"/>
  <c r="L149" i="22" s="1"/>
  <c r="L168" i="22" s="1"/>
  <c r="J207" i="22"/>
  <c r="M97" i="22"/>
  <c r="M166" i="22" s="1"/>
  <c r="M149" i="22" s="1"/>
  <c r="M168" i="22" s="1"/>
  <c r="M90" i="22"/>
  <c r="M272" i="22" s="1"/>
  <c r="M297" i="22" s="1"/>
  <c r="M418" i="22" s="1"/>
  <c r="I127" i="22"/>
  <c r="I126" i="22"/>
  <c r="J128" i="22"/>
  <c r="H94" i="22"/>
  <c r="H126" i="22" s="1"/>
  <c r="W220" i="22"/>
  <c r="L332" i="22"/>
  <c r="L357" i="22" s="1"/>
  <c r="L430" i="22" s="1"/>
  <c r="M105" i="22"/>
  <c r="L207" i="22"/>
  <c r="W210" i="22"/>
  <c r="AO53" i="22"/>
  <c r="AF132" i="22"/>
  <c r="AH132" i="22" s="1"/>
  <c r="AJ132" i="22" s="1"/>
  <c r="L268" i="22"/>
  <c r="L293" i="22" s="1"/>
  <c r="L414" i="22" s="1"/>
  <c r="L155" i="22"/>
  <c r="L188" i="22" s="1"/>
  <c r="L213" i="22" s="1"/>
  <c r="L397" i="22" s="1"/>
  <c r="M86" i="22"/>
  <c r="X157" i="22"/>
  <c r="Y157" i="22" s="1"/>
  <c r="AA88" i="22"/>
  <c r="X154" i="22"/>
  <c r="Y154" i="22" s="1"/>
  <c r="AA85" i="22"/>
  <c r="L331" i="22"/>
  <c r="L356" i="22" s="1"/>
  <c r="L429" i="22" s="1"/>
  <c r="M104" i="22"/>
  <c r="K193" i="22"/>
  <c r="K218" i="22" s="1"/>
  <c r="Q236" i="22"/>
  <c r="Z160" i="22"/>
  <c r="N276" i="22"/>
  <c r="N301" i="22" s="1"/>
  <c r="N422" i="22" s="1"/>
  <c r="N126" i="22"/>
  <c r="O94" i="22"/>
  <c r="N127" i="22" s="1"/>
  <c r="AF120" i="22"/>
  <c r="AH120" i="22" s="1"/>
  <c r="AJ120" i="22" s="1"/>
  <c r="AO48" i="22"/>
  <c r="J165" i="22"/>
  <c r="I96" i="22"/>
  <c r="AA152" i="22"/>
  <c r="X155" i="22"/>
  <c r="Y155" i="22" s="1"/>
  <c r="AA86" i="22"/>
  <c r="AF121" i="22"/>
  <c r="AH121" i="22" s="1"/>
  <c r="AJ121" i="22" s="1"/>
  <c r="AO49" i="22"/>
  <c r="J270" i="22"/>
  <c r="J295" i="22" s="1"/>
  <c r="J416" i="22" s="1"/>
  <c r="J157" i="22"/>
  <c r="J190" i="22" s="1"/>
  <c r="J215" i="22" s="1"/>
  <c r="J399" i="22" s="1"/>
  <c r="I88" i="22"/>
  <c r="AF133" i="22"/>
  <c r="AH133" i="22" s="1"/>
  <c r="AJ133" i="22" s="1"/>
  <c r="AO54" i="22"/>
  <c r="X152" i="22"/>
  <c r="Y152" i="22" s="1"/>
  <c r="L337" i="22"/>
  <c r="L362" i="22" s="1"/>
  <c r="L435" i="22" s="1"/>
  <c r="M110" i="22"/>
  <c r="X161" i="22"/>
  <c r="Y161" i="22" s="1"/>
  <c r="AA92" i="22"/>
  <c r="AA162" i="22"/>
  <c r="N125" i="22"/>
  <c r="Z153" i="22"/>
  <c r="Q229" i="22"/>
  <c r="K186" i="22"/>
  <c r="K211" i="22" s="1"/>
  <c r="I271" i="22"/>
  <c r="I296" i="22" s="1"/>
  <c r="I417" i="22" s="1"/>
  <c r="I158" i="22"/>
  <c r="I191" i="22" s="1"/>
  <c r="I216" i="22" s="1"/>
  <c r="I400" i="22" s="1"/>
  <c r="H89" i="22"/>
  <c r="J340" i="22"/>
  <c r="J365" i="22" s="1"/>
  <c r="J438" i="22" s="1"/>
  <c r="I113" i="22"/>
  <c r="I162" i="22" s="1"/>
  <c r="I195" i="22" s="1"/>
  <c r="I220" i="22" s="1"/>
  <c r="I404" i="22" s="1"/>
  <c r="I273" i="22"/>
  <c r="I298" i="22" s="1"/>
  <c r="I419" i="22" s="1"/>
  <c r="H91" i="22"/>
  <c r="X156" i="22"/>
  <c r="Y156" i="22" s="1"/>
  <c r="AA87" i="22"/>
  <c r="M96" i="22"/>
  <c r="L165" i="22"/>
  <c r="M339" i="22"/>
  <c r="M364" i="22" s="1"/>
  <c r="M437" i="22" s="1"/>
  <c r="N112" i="22"/>
  <c r="I108" i="22"/>
  <c r="J335" i="22"/>
  <c r="J360" i="22" s="1"/>
  <c r="J433" i="22" s="1"/>
  <c r="J268" i="22"/>
  <c r="J293" i="22" s="1"/>
  <c r="J414" i="22" s="1"/>
  <c r="J155" i="22"/>
  <c r="J188" i="22" s="1"/>
  <c r="J213" i="22" s="1"/>
  <c r="J397" i="22" s="1"/>
  <c r="I86" i="22"/>
  <c r="L333" i="22"/>
  <c r="L358" i="22" s="1"/>
  <c r="L431" i="22" s="1"/>
  <c r="M106" i="22"/>
  <c r="AF118" i="22"/>
  <c r="AH118" i="22" s="1"/>
  <c r="AJ118" i="22" s="1"/>
  <c r="AO46" i="22"/>
  <c r="AF117" i="22"/>
  <c r="AH117" i="22" s="1"/>
  <c r="AJ117" i="22" s="1"/>
  <c r="AO45" i="22"/>
  <c r="Z157" i="22"/>
  <c r="Q233" i="22"/>
  <c r="K190" i="22"/>
  <c r="K215" i="22" s="1"/>
  <c r="I85" i="22"/>
  <c r="J154" i="22"/>
  <c r="J187" i="22" s="1"/>
  <c r="J212" i="22" s="1"/>
  <c r="J396" i="22" s="1"/>
  <c r="J267" i="22"/>
  <c r="J292" i="22" s="1"/>
  <c r="J413" i="22" s="1"/>
  <c r="L330" i="22"/>
  <c r="L355" i="22" s="1"/>
  <c r="L428" i="22" s="1"/>
  <c r="M103" i="22"/>
  <c r="M152" i="22" s="1"/>
  <c r="M185" i="22" s="1"/>
  <c r="M210" i="22" s="1"/>
  <c r="M394" i="22" s="1"/>
  <c r="L334" i="22"/>
  <c r="L359" i="22" s="1"/>
  <c r="L432" i="22" s="1"/>
  <c r="M107" i="22"/>
  <c r="L338" i="22"/>
  <c r="L363" i="22" s="1"/>
  <c r="L436" i="22" s="1"/>
  <c r="M111" i="22"/>
  <c r="M160" i="22" s="1"/>
  <c r="M193" i="22" s="1"/>
  <c r="M218" i="22" s="1"/>
  <c r="Q239" i="22"/>
  <c r="K196" i="22"/>
  <c r="K221" i="22" s="1"/>
  <c r="Z163" i="22"/>
  <c r="K174" i="22"/>
  <c r="Z161" i="22"/>
  <c r="Q237" i="22"/>
  <c r="K194" i="22"/>
  <c r="K219" i="22" s="1"/>
  <c r="AF131" i="22"/>
  <c r="AH131" i="22" s="1"/>
  <c r="AO52" i="22"/>
  <c r="M127" i="22"/>
  <c r="M128" i="22" s="1"/>
  <c r="L266" i="22"/>
  <c r="L291" i="22" s="1"/>
  <c r="L412" i="22" s="1"/>
  <c r="L153" i="22"/>
  <c r="L186" i="22" s="1"/>
  <c r="L211" i="22" s="1"/>
  <c r="L395" i="22" s="1"/>
  <c r="M84" i="22"/>
  <c r="K189" i="22"/>
  <c r="K214" i="22" s="1"/>
  <c r="Q232" i="22"/>
  <c r="Z156" i="22"/>
  <c r="AF115" i="22"/>
  <c r="AH115" i="22" s="1"/>
  <c r="AJ115" i="22" s="1"/>
  <c r="AO43" i="22"/>
  <c r="M108" i="22"/>
  <c r="L335" i="22"/>
  <c r="L360" i="22" s="1"/>
  <c r="L433" i="22" s="1"/>
  <c r="Q231" i="22"/>
  <c r="Z155" i="22"/>
  <c r="K188" i="22"/>
  <c r="K213" i="22" s="1"/>
  <c r="J333" i="22"/>
  <c r="J358" i="22" s="1"/>
  <c r="J431" i="22" s="1"/>
  <c r="I106" i="22"/>
  <c r="I275" i="22"/>
  <c r="I300" i="22" s="1"/>
  <c r="I421" i="22" s="1"/>
  <c r="H93" i="22"/>
  <c r="AF134" i="22"/>
  <c r="AH134" i="22" s="1"/>
  <c r="AJ134" i="22" s="1"/>
  <c r="AO55" i="22"/>
  <c r="I166" i="22"/>
  <c r="I149" i="22" s="1"/>
  <c r="I168" i="22" s="1"/>
  <c r="H97" i="22"/>
  <c r="J330" i="22"/>
  <c r="J355" i="22" s="1"/>
  <c r="J428" i="22" s="1"/>
  <c r="I103" i="22"/>
  <c r="I152" i="22" s="1"/>
  <c r="I185" i="22" s="1"/>
  <c r="I210" i="22" s="1"/>
  <c r="M275" i="22"/>
  <c r="M300" i="22" s="1"/>
  <c r="M421" i="22" s="1"/>
  <c r="N93" i="22"/>
  <c r="L134" i="22"/>
  <c r="L341" i="22"/>
  <c r="L366" i="22" s="1"/>
  <c r="L439" i="22" s="1"/>
  <c r="M114" i="22"/>
  <c r="L163" i="22"/>
  <c r="L171" i="22" s="1"/>
  <c r="I110" i="22"/>
  <c r="I159" i="22" s="1"/>
  <c r="I192" i="22" s="1"/>
  <c r="I217" i="22" s="1"/>
  <c r="I401" i="22" s="1"/>
  <c r="J337" i="22"/>
  <c r="J362" i="22" s="1"/>
  <c r="J435" i="22" s="1"/>
  <c r="J274" i="22"/>
  <c r="J299" i="22" s="1"/>
  <c r="J420" i="22" s="1"/>
  <c r="J161" i="22"/>
  <c r="J194" i="22" s="1"/>
  <c r="J219" i="22" s="1"/>
  <c r="J403" i="22" s="1"/>
  <c r="I92" i="22"/>
  <c r="M273" i="22"/>
  <c r="M298" i="22" s="1"/>
  <c r="M419" i="22" s="1"/>
  <c r="N91" i="22"/>
  <c r="AB158" i="22"/>
  <c r="AA158" i="22"/>
  <c r="J266" i="22"/>
  <c r="J291" i="22" s="1"/>
  <c r="J412" i="22" s="1"/>
  <c r="J153" i="22"/>
  <c r="J186" i="22" s="1"/>
  <c r="J211" i="22" s="1"/>
  <c r="J395" i="22" s="1"/>
  <c r="I84" i="22"/>
  <c r="AF116" i="22"/>
  <c r="AH116" i="22" s="1"/>
  <c r="AJ116" i="22" s="1"/>
  <c r="AO44" i="22"/>
  <c r="L164" i="22"/>
  <c r="M95" i="22"/>
  <c r="J156" i="22"/>
  <c r="J189" i="22" s="1"/>
  <c r="J214" i="22" s="1"/>
  <c r="J398" i="22" s="1"/>
  <c r="J269" i="22"/>
  <c r="J294" i="22" s="1"/>
  <c r="J415" i="22" s="1"/>
  <c r="I87" i="22"/>
  <c r="O336" i="22"/>
  <c r="O361" i="22" s="1"/>
  <c r="O434" i="22" s="1"/>
  <c r="P109" i="22"/>
  <c r="M271" i="22"/>
  <c r="M296" i="22" s="1"/>
  <c r="M417" i="22" s="1"/>
  <c r="M158" i="22"/>
  <c r="M191" i="22" s="1"/>
  <c r="M216" i="22" s="1"/>
  <c r="N89" i="22"/>
  <c r="J166" i="22"/>
  <c r="J149" i="22" s="1"/>
  <c r="J168" i="22" s="1"/>
  <c r="L154" i="22"/>
  <c r="L187" i="22" s="1"/>
  <c r="L212" i="22" s="1"/>
  <c r="L396" i="22" s="1"/>
  <c r="L267" i="22"/>
  <c r="L292" i="22" s="1"/>
  <c r="L413" i="22" s="1"/>
  <c r="M85" i="22"/>
  <c r="H336" i="22"/>
  <c r="H361" i="22" s="1"/>
  <c r="H434" i="22" s="1"/>
  <c r="G109" i="22"/>
  <c r="J338" i="22"/>
  <c r="J363" i="22" s="1"/>
  <c r="J436" i="22" s="1"/>
  <c r="I111" i="22"/>
  <c r="I160" i="22" s="1"/>
  <c r="I193" i="22" s="1"/>
  <c r="I218" i="22" s="1"/>
  <c r="I402" i="22" s="1"/>
  <c r="K192" i="22"/>
  <c r="K217" i="22" s="1"/>
  <c r="Q235" i="22"/>
  <c r="Z159" i="22"/>
  <c r="J341" i="22"/>
  <c r="J366" i="22" s="1"/>
  <c r="J439" i="22" s="1"/>
  <c r="J135" i="22"/>
  <c r="K133" i="22"/>
  <c r="I114" i="22"/>
  <c r="J134" i="22"/>
  <c r="J163" i="22"/>
  <c r="J332" i="22"/>
  <c r="J357" i="22" s="1"/>
  <c r="J430" i="22" s="1"/>
  <c r="I105" i="22"/>
  <c r="L340" i="22"/>
  <c r="L365" i="22" s="1"/>
  <c r="L438" i="22" s="1"/>
  <c r="M113" i="22"/>
  <c r="M162" i="22" s="1"/>
  <c r="M195" i="22" s="1"/>
  <c r="M220" i="22" s="1"/>
  <c r="M265" i="22"/>
  <c r="M290" i="22" s="1"/>
  <c r="M411" i="22" s="1"/>
  <c r="N83" i="22"/>
  <c r="X162" i="22"/>
  <c r="Y162" i="22" s="1"/>
  <c r="J164" i="22"/>
  <c r="I95" i="22"/>
  <c r="L269" i="22"/>
  <c r="L294" i="22" s="1"/>
  <c r="L415" i="22" s="1"/>
  <c r="M87" i="22"/>
  <c r="L156" i="22"/>
  <c r="L189" i="22" s="1"/>
  <c r="L214" i="22" s="1"/>
  <c r="AF113" i="22"/>
  <c r="AH113" i="22" s="1"/>
  <c r="AJ113" i="22" s="1"/>
  <c r="AO41" i="22"/>
  <c r="AF114" i="22"/>
  <c r="AH114" i="22" s="1"/>
  <c r="AJ114" i="22" s="1"/>
  <c r="AO42" i="22"/>
  <c r="L270" i="22"/>
  <c r="L295" i="22" s="1"/>
  <c r="L416" i="22" s="1"/>
  <c r="L157" i="22"/>
  <c r="L190" i="22" s="1"/>
  <c r="L215" i="22" s="1"/>
  <c r="L399" i="22" s="1"/>
  <c r="M88" i="22"/>
  <c r="W216" i="22"/>
  <c r="AF123" i="22"/>
  <c r="AH123" i="22" s="1"/>
  <c r="AJ123" i="22" s="1"/>
  <c r="AO51" i="22"/>
  <c r="Q230" i="22"/>
  <c r="K187" i="22"/>
  <c r="K212" i="22" s="1"/>
  <c r="Z154" i="22"/>
  <c r="J334" i="22"/>
  <c r="J359" i="22" s="1"/>
  <c r="J432" i="22" s="1"/>
  <c r="I107" i="22"/>
  <c r="J331" i="22"/>
  <c r="J356" i="22" s="1"/>
  <c r="J429" i="22" s="1"/>
  <c r="I104" i="22"/>
  <c r="L159" i="22"/>
  <c r="L192" i="22" s="1"/>
  <c r="L217" i="22" s="1"/>
  <c r="L401" i="22" s="1"/>
  <c r="AA114" i="22"/>
  <c r="X163" i="22"/>
  <c r="Y163" i="22" s="1"/>
  <c r="L274" i="22"/>
  <c r="L299" i="22" s="1"/>
  <c r="L420" i="22" s="1"/>
  <c r="L161" i="22"/>
  <c r="L194" i="22" s="1"/>
  <c r="L219" i="22" s="1"/>
  <c r="L403" i="22" s="1"/>
  <c r="M92" i="22"/>
  <c r="I265" i="22"/>
  <c r="I290" i="22" s="1"/>
  <c r="I411" i="22" s="1"/>
  <c r="H83" i="22"/>
  <c r="I272" i="22"/>
  <c r="I297" i="22" s="1"/>
  <c r="I418" i="22" s="1"/>
  <c r="H90" i="22"/>
  <c r="X153" i="22"/>
  <c r="Y153" i="22" s="1"/>
  <c r="AA84" i="22"/>
  <c r="V320" i="26" l="1"/>
  <c r="V349" i="26" s="1"/>
  <c r="V472" i="26" s="1"/>
  <c r="V190" i="26"/>
  <c r="V227" i="26" s="1"/>
  <c r="V256" i="26" s="1"/>
  <c r="V196" i="26"/>
  <c r="V229" i="26"/>
  <c r="V258" i="26" s="1"/>
  <c r="U196" i="26"/>
  <c r="U229" i="26"/>
  <c r="U258" i="26" s="1"/>
  <c r="U202" i="26"/>
  <c r="U203" i="26" s="1"/>
  <c r="V195" i="26"/>
  <c r="T157" i="25"/>
  <c r="T190" i="25" s="1"/>
  <c r="T215" i="25" s="1"/>
  <c r="T270" i="25"/>
  <c r="T295" i="25" s="1"/>
  <c r="U88" i="25"/>
  <c r="V201" i="26"/>
  <c r="V202" i="26" s="1"/>
  <c r="V203" i="26" s="1"/>
  <c r="V187" i="26"/>
  <c r="V224" i="26" s="1"/>
  <c r="V253" i="26" s="1"/>
  <c r="V159" i="26"/>
  <c r="V184" i="26"/>
  <c r="V221" i="26" s="1"/>
  <c r="V250" i="26" s="1"/>
  <c r="V181" i="26"/>
  <c r="V218" i="26" s="1"/>
  <c r="V247" i="26" s="1"/>
  <c r="V179" i="26"/>
  <c r="V216" i="26" s="1"/>
  <c r="V245" i="26" s="1"/>
  <c r="V215" i="26"/>
  <c r="V244" i="26" s="1"/>
  <c r="V186" i="26"/>
  <c r="V223" i="26" s="1"/>
  <c r="V252" i="26" s="1"/>
  <c r="V182" i="26"/>
  <c r="V219" i="26" s="1"/>
  <c r="V248" i="26" s="1"/>
  <c r="V188" i="26"/>
  <c r="V225" i="26" s="1"/>
  <c r="V254" i="26" s="1"/>
  <c r="V150" i="26"/>
  <c r="V151" i="26" s="1"/>
  <c r="U151" i="26"/>
  <c r="V185" i="26"/>
  <c r="V222" i="26" s="1"/>
  <c r="V251" i="26" s="1"/>
  <c r="V183" i="26"/>
  <c r="V220" i="26" s="1"/>
  <c r="V249" i="26" s="1"/>
  <c r="V180" i="26"/>
  <c r="V217" i="26" s="1"/>
  <c r="V246" i="26" s="1"/>
  <c r="V204" i="26"/>
  <c r="D220" i="25"/>
  <c r="D404" i="25" s="1"/>
  <c r="T164" i="25"/>
  <c r="U95" i="25"/>
  <c r="U329" i="25"/>
  <c r="U354" i="25" s="1"/>
  <c r="V102" i="25"/>
  <c r="V329" i="25" s="1"/>
  <c r="V354" i="25" s="1"/>
  <c r="T133" i="25"/>
  <c r="T134" i="25" s="1"/>
  <c r="T156" i="25"/>
  <c r="T189" i="25" s="1"/>
  <c r="T214" i="25" s="1"/>
  <c r="T269" i="25"/>
  <c r="T294" i="25" s="1"/>
  <c r="U87" i="25"/>
  <c r="U334" i="25"/>
  <c r="U359" i="25" s="1"/>
  <c r="V107" i="25"/>
  <c r="V334" i="25" s="1"/>
  <c r="V359" i="25" s="1"/>
  <c r="U333" i="25"/>
  <c r="U358" i="25" s="1"/>
  <c r="V106" i="25"/>
  <c r="V333" i="25" s="1"/>
  <c r="V358" i="25" s="1"/>
  <c r="T266" i="25"/>
  <c r="T291" i="25" s="1"/>
  <c r="T153" i="25"/>
  <c r="T186" i="25" s="1"/>
  <c r="T211" i="25" s="1"/>
  <c r="U84" i="25"/>
  <c r="U337" i="25"/>
  <c r="U362" i="25" s="1"/>
  <c r="V110" i="25"/>
  <c r="V337" i="25" s="1"/>
  <c r="V362" i="25" s="1"/>
  <c r="T151" i="25"/>
  <c r="T184" i="25" s="1"/>
  <c r="T209" i="25" s="1"/>
  <c r="T264" i="25"/>
  <c r="T289" i="25" s="1"/>
  <c r="U82" i="25"/>
  <c r="T275" i="25"/>
  <c r="T300" i="25" s="1"/>
  <c r="T162" i="25"/>
  <c r="S171" i="25" s="1"/>
  <c r="U93" i="25"/>
  <c r="T123" i="25" s="1"/>
  <c r="T125" i="25"/>
  <c r="C122" i="25"/>
  <c r="C124" i="25" s="1"/>
  <c r="U331" i="25"/>
  <c r="U356" i="25" s="1"/>
  <c r="V104" i="25"/>
  <c r="V331" i="25" s="1"/>
  <c r="V356" i="25" s="1"/>
  <c r="U267" i="25"/>
  <c r="U292" i="25" s="1"/>
  <c r="U154" i="25"/>
  <c r="U187" i="25" s="1"/>
  <c r="U212" i="25" s="1"/>
  <c r="V85" i="25"/>
  <c r="S173" i="25"/>
  <c r="S195" i="25"/>
  <c r="S220" i="25" s="1"/>
  <c r="U338" i="25"/>
  <c r="U363" i="25" s="1"/>
  <c r="V111" i="25"/>
  <c r="V338" i="25" s="1"/>
  <c r="V363" i="25" s="1"/>
  <c r="T273" i="25"/>
  <c r="T298" i="25" s="1"/>
  <c r="T160" i="25"/>
  <c r="T193" i="25" s="1"/>
  <c r="T218" i="25" s="1"/>
  <c r="U91" i="25"/>
  <c r="U135" i="25"/>
  <c r="V113" i="25"/>
  <c r="U340" i="25"/>
  <c r="U365" i="25" s="1"/>
  <c r="T152" i="25"/>
  <c r="T185" i="25" s="1"/>
  <c r="T210" i="25" s="1"/>
  <c r="T265" i="25"/>
  <c r="T290" i="25" s="1"/>
  <c r="U83" i="25"/>
  <c r="T155" i="25"/>
  <c r="T188" i="25" s="1"/>
  <c r="T213" i="25" s="1"/>
  <c r="T268" i="25"/>
  <c r="T293" i="25" s="1"/>
  <c r="U86" i="25"/>
  <c r="C173" i="25"/>
  <c r="C171" i="25"/>
  <c r="D170" i="25"/>
  <c r="D172" i="25" s="1"/>
  <c r="S170" i="25"/>
  <c r="T272" i="25"/>
  <c r="T297" i="25" s="1"/>
  <c r="T159" i="25"/>
  <c r="T192" i="25" s="1"/>
  <c r="T217" i="25" s="1"/>
  <c r="U90" i="25"/>
  <c r="T163" i="25"/>
  <c r="U94" i="25"/>
  <c r="U330" i="25"/>
  <c r="U355" i="25" s="1"/>
  <c r="V103" i="25"/>
  <c r="V330" i="25" s="1"/>
  <c r="V355" i="25" s="1"/>
  <c r="R171" i="25"/>
  <c r="R172" i="25" s="1"/>
  <c r="V271" i="25"/>
  <c r="V296" i="25" s="1"/>
  <c r="T274" i="25"/>
  <c r="T299" i="25" s="1"/>
  <c r="T161" i="25"/>
  <c r="T194" i="25" s="1"/>
  <c r="T219" i="25" s="1"/>
  <c r="U92" i="25"/>
  <c r="T122" i="25"/>
  <c r="T165" i="25"/>
  <c r="T148" i="25" s="1"/>
  <c r="T167" i="25" s="1"/>
  <c r="U96" i="25"/>
  <c r="V109" i="25"/>
  <c r="V336" i="25" s="1"/>
  <c r="V361" i="25" s="1"/>
  <c r="U336" i="25"/>
  <c r="U361" i="25" s="1"/>
  <c r="J315" i="22"/>
  <c r="O315" i="22" s="1"/>
  <c r="T315" i="22"/>
  <c r="J312" i="22"/>
  <c r="O312" i="22" s="1"/>
  <c r="T312" i="22"/>
  <c r="J380" i="22"/>
  <c r="O380" i="22" s="1"/>
  <c r="T380" i="22"/>
  <c r="J310" i="22"/>
  <c r="O310" i="22" s="1"/>
  <c r="T310" i="22"/>
  <c r="J313" i="22"/>
  <c r="O313" i="22" s="1"/>
  <c r="T313" i="22"/>
  <c r="J309" i="22"/>
  <c r="O309" i="22" s="1"/>
  <c r="T309" i="22"/>
  <c r="J381" i="22"/>
  <c r="O381" i="22" s="1"/>
  <c r="T381" i="22"/>
  <c r="J383" i="22"/>
  <c r="O383" i="22" s="1"/>
  <c r="T383" i="22"/>
  <c r="J384" i="22"/>
  <c r="O384" i="22" s="1"/>
  <c r="T384" i="22"/>
  <c r="J317" i="22"/>
  <c r="O317" i="22" s="1"/>
  <c r="T317" i="22"/>
  <c r="J311" i="22"/>
  <c r="O311" i="22" s="1"/>
  <c r="T311" i="22"/>
  <c r="J373" i="22"/>
  <c r="O373" i="22" s="1"/>
  <c r="T373" i="22"/>
  <c r="J376" i="22"/>
  <c r="O376" i="22" s="1"/>
  <c r="T376" i="22"/>
  <c r="J378" i="22"/>
  <c r="O378" i="22" s="1"/>
  <c r="T378" i="22"/>
  <c r="J374" i="22"/>
  <c r="O374" i="22" s="1"/>
  <c r="T374" i="22"/>
  <c r="J375" i="22"/>
  <c r="O375" i="22" s="1"/>
  <c r="T375" i="22"/>
  <c r="J377" i="22"/>
  <c r="O377" i="22" s="1"/>
  <c r="T377" i="22"/>
  <c r="H112" i="22"/>
  <c r="G112" i="22" s="1"/>
  <c r="J228" i="22"/>
  <c r="O228" i="22" s="1"/>
  <c r="H228" i="22"/>
  <c r="J234" i="22"/>
  <c r="O234" i="22" s="1"/>
  <c r="H234" i="22"/>
  <c r="J238" i="22"/>
  <c r="O238" i="22" s="1"/>
  <c r="H238" i="22"/>
  <c r="X218" i="22"/>
  <c r="M402" i="22"/>
  <c r="X220" i="22"/>
  <c r="M404" i="22"/>
  <c r="G232" i="22"/>
  <c r="T232" i="22" s="1"/>
  <c r="K398" i="22"/>
  <c r="G239" i="22"/>
  <c r="T239" i="22" s="1"/>
  <c r="K405" i="22"/>
  <c r="G236" i="22"/>
  <c r="T236" i="22" s="1"/>
  <c r="K402" i="22"/>
  <c r="G230" i="22"/>
  <c r="T230" i="22" s="1"/>
  <c r="K396" i="22"/>
  <c r="X216" i="22"/>
  <c r="M400" i="22"/>
  <c r="G231" i="22"/>
  <c r="T231" i="22" s="1"/>
  <c r="K397" i="22"/>
  <c r="G237" i="22"/>
  <c r="T237" i="22" s="1"/>
  <c r="K403" i="22"/>
  <c r="G233" i="22"/>
  <c r="T233" i="22" s="1"/>
  <c r="K399" i="22"/>
  <c r="G229" i="22"/>
  <c r="T229" i="22" s="1"/>
  <c r="K395" i="22"/>
  <c r="W214" i="22"/>
  <c r="L398" i="22"/>
  <c r="G235" i="22"/>
  <c r="T235" i="22" s="1"/>
  <c r="K401" i="22"/>
  <c r="I207" i="22"/>
  <c r="I394" i="22"/>
  <c r="K136" i="22"/>
  <c r="AB152" i="22"/>
  <c r="W211" i="22"/>
  <c r="N90" i="22"/>
  <c r="N272" i="22" s="1"/>
  <c r="N297" i="22" s="1"/>
  <c r="N418" i="22" s="1"/>
  <c r="N97" i="22"/>
  <c r="N166" i="22" s="1"/>
  <c r="N149" i="22" s="1"/>
  <c r="N168" i="22" s="1"/>
  <c r="M159" i="22"/>
  <c r="M192" i="22" s="1"/>
  <c r="M217" i="22" s="1"/>
  <c r="I125" i="22"/>
  <c r="I128" i="22" s="1"/>
  <c r="H276" i="22"/>
  <c r="H301" i="22" s="1"/>
  <c r="H422" i="22" s="1"/>
  <c r="G94" i="22"/>
  <c r="H125" i="22" s="1"/>
  <c r="H127" i="22"/>
  <c r="O125" i="22"/>
  <c r="W218" i="22"/>
  <c r="W219" i="22"/>
  <c r="I334" i="22"/>
  <c r="I359" i="22" s="1"/>
  <c r="I432" i="22" s="1"/>
  <c r="H107" i="22"/>
  <c r="M270" i="22"/>
  <c r="M295" i="22" s="1"/>
  <c r="M416" i="22" s="1"/>
  <c r="M157" i="22"/>
  <c r="M190" i="22" s="1"/>
  <c r="M215" i="22" s="1"/>
  <c r="N88" i="22"/>
  <c r="I164" i="22"/>
  <c r="H95" i="22"/>
  <c r="N265" i="22"/>
  <c r="N290" i="22" s="1"/>
  <c r="N411" i="22" s="1"/>
  <c r="O83" i="22"/>
  <c r="I332" i="22"/>
  <c r="I357" i="22" s="1"/>
  <c r="I430" i="22" s="1"/>
  <c r="H105" i="22"/>
  <c r="I341" i="22"/>
  <c r="I366" i="22" s="1"/>
  <c r="I439" i="22" s="1"/>
  <c r="I135" i="22"/>
  <c r="J133" i="22"/>
  <c r="J136" i="22" s="1"/>
  <c r="H114" i="22"/>
  <c r="I134" i="22"/>
  <c r="I163" i="22"/>
  <c r="AB159" i="22"/>
  <c r="AA159" i="22"/>
  <c r="I269" i="22"/>
  <c r="I294" i="22" s="1"/>
  <c r="I415" i="22" s="1"/>
  <c r="H87" i="22"/>
  <c r="I156" i="22"/>
  <c r="I189" i="22" s="1"/>
  <c r="I214" i="22" s="1"/>
  <c r="I398" i="22" s="1"/>
  <c r="M341" i="22"/>
  <c r="M366" i="22" s="1"/>
  <c r="M439" i="22" s="1"/>
  <c r="M134" i="22"/>
  <c r="N114" i="22"/>
  <c r="N133" i="22" s="1"/>
  <c r="M163" i="22"/>
  <c r="M171" i="22" s="1"/>
  <c r="I333" i="22"/>
  <c r="I358" i="22" s="1"/>
  <c r="I431" i="22" s="1"/>
  <c r="H106" i="22"/>
  <c r="M266" i="22"/>
  <c r="M291" i="22" s="1"/>
  <c r="M412" i="22" s="1"/>
  <c r="M153" i="22"/>
  <c r="M186" i="22" s="1"/>
  <c r="M211" i="22" s="1"/>
  <c r="N84" i="22"/>
  <c r="AA161" i="22"/>
  <c r="AB161" i="22"/>
  <c r="K172" i="22"/>
  <c r="M333" i="22"/>
  <c r="M358" i="22" s="1"/>
  <c r="M431" i="22" s="1"/>
  <c r="N106" i="22"/>
  <c r="I340" i="22"/>
  <c r="I365" i="22" s="1"/>
  <c r="I438" i="22" s="1"/>
  <c r="H113" i="22"/>
  <c r="H162" i="22" s="1"/>
  <c r="H195" i="22" s="1"/>
  <c r="H220" i="22" s="1"/>
  <c r="H404" i="22" s="1"/>
  <c r="N128" i="22"/>
  <c r="M337" i="22"/>
  <c r="M362" i="22" s="1"/>
  <c r="M435" i="22" s="1"/>
  <c r="N110" i="22"/>
  <c r="M331" i="22"/>
  <c r="M356" i="22" s="1"/>
  <c r="M429" i="22" s="1"/>
  <c r="N104" i="22"/>
  <c r="H272" i="22"/>
  <c r="H297" i="22" s="1"/>
  <c r="H418" i="22" s="1"/>
  <c r="G90" i="22"/>
  <c r="W217" i="22"/>
  <c r="W215" i="22"/>
  <c r="G336" i="22"/>
  <c r="G361" i="22" s="1"/>
  <c r="G434" i="22" s="1"/>
  <c r="F109" i="22"/>
  <c r="W212" i="22"/>
  <c r="I274" i="22"/>
  <c r="I299" i="22" s="1"/>
  <c r="I420" i="22" s="1"/>
  <c r="I161" i="22"/>
  <c r="I194" i="22" s="1"/>
  <c r="I219" i="22" s="1"/>
  <c r="I403" i="22" s="1"/>
  <c r="H92" i="22"/>
  <c r="I337" i="22"/>
  <c r="I362" i="22" s="1"/>
  <c r="I435" i="22" s="1"/>
  <c r="H110" i="22"/>
  <c r="M133" i="22"/>
  <c r="N275" i="22"/>
  <c r="N300" i="22" s="1"/>
  <c r="N421" i="22" s="1"/>
  <c r="O93" i="22"/>
  <c r="H166" i="22"/>
  <c r="H149" i="22" s="1"/>
  <c r="H168" i="22" s="1"/>
  <c r="G97" i="22"/>
  <c r="H275" i="22"/>
  <c r="H300" i="22" s="1"/>
  <c r="H421" i="22" s="1"/>
  <c r="G93" i="22"/>
  <c r="AA156" i="22"/>
  <c r="AB156" i="22"/>
  <c r="AJ131" i="22"/>
  <c r="AI145" i="22"/>
  <c r="M334" i="22"/>
  <c r="M359" i="22" s="1"/>
  <c r="M432" i="22" s="1"/>
  <c r="N107" i="22"/>
  <c r="I270" i="22"/>
  <c r="I295" i="22" s="1"/>
  <c r="I416" i="22" s="1"/>
  <c r="I157" i="22"/>
  <c r="I190" i="22" s="1"/>
  <c r="I215" i="22" s="1"/>
  <c r="I399" i="22" s="1"/>
  <c r="H88" i="22"/>
  <c r="AA160" i="22"/>
  <c r="AB160" i="22"/>
  <c r="N105" i="22"/>
  <c r="M332" i="22"/>
  <c r="M357" i="22" s="1"/>
  <c r="M430" i="22" s="1"/>
  <c r="H265" i="22"/>
  <c r="H290" i="22" s="1"/>
  <c r="H411" i="22" s="1"/>
  <c r="G83" i="22"/>
  <c r="I331" i="22"/>
  <c r="I356" i="22" s="1"/>
  <c r="I429" i="22" s="1"/>
  <c r="H104" i="22"/>
  <c r="AB154" i="22"/>
  <c r="AA154" i="22"/>
  <c r="M269" i="22"/>
  <c r="M294" i="22" s="1"/>
  <c r="M415" i="22" s="1"/>
  <c r="M156" i="22"/>
  <c r="M189" i="22" s="1"/>
  <c r="M214" i="22" s="1"/>
  <c r="N87" i="22"/>
  <c r="M340" i="22"/>
  <c r="M365" i="22" s="1"/>
  <c r="M438" i="22" s="1"/>
  <c r="N113" i="22"/>
  <c r="N162" i="22" s="1"/>
  <c r="N195" i="22" s="1"/>
  <c r="N220" i="22" s="1"/>
  <c r="J196" i="22"/>
  <c r="J221" i="22" s="1"/>
  <c r="J405" i="22" s="1"/>
  <c r="J174" i="22"/>
  <c r="J172" i="22"/>
  <c r="K171" i="22"/>
  <c r="P336" i="22"/>
  <c r="P361" i="22" s="1"/>
  <c r="P434" i="22" s="1"/>
  <c r="Q109" i="22"/>
  <c r="N273" i="22"/>
  <c r="N298" i="22" s="1"/>
  <c r="N419" i="22" s="1"/>
  <c r="O91" i="22"/>
  <c r="L196" i="22"/>
  <c r="L221" i="22" s="1"/>
  <c r="L174" i="22"/>
  <c r="M335" i="22"/>
  <c r="M360" i="22" s="1"/>
  <c r="M433" i="22" s="1"/>
  <c r="N108" i="22"/>
  <c r="AA157" i="22"/>
  <c r="AB157" i="22"/>
  <c r="I268" i="22"/>
  <c r="I293" i="22" s="1"/>
  <c r="I414" i="22" s="1"/>
  <c r="I155" i="22"/>
  <c r="I188" i="22" s="1"/>
  <c r="I213" i="22" s="1"/>
  <c r="I397" i="22" s="1"/>
  <c r="H86" i="22"/>
  <c r="I335" i="22"/>
  <c r="I360" i="22" s="1"/>
  <c r="I433" i="22" s="1"/>
  <c r="H108" i="22"/>
  <c r="M165" i="22"/>
  <c r="N96" i="22"/>
  <c r="H273" i="22"/>
  <c r="H298" i="22" s="1"/>
  <c r="H419" i="22" s="1"/>
  <c r="G91" i="22"/>
  <c r="H158" i="22"/>
  <c r="H191" i="22" s="1"/>
  <c r="H216" i="22" s="1"/>
  <c r="H400" i="22" s="1"/>
  <c r="H271" i="22"/>
  <c r="H296" i="22" s="1"/>
  <c r="H417" i="22" s="1"/>
  <c r="G89" i="22"/>
  <c r="I165" i="22"/>
  <c r="H96" i="22"/>
  <c r="M268" i="22"/>
  <c r="M293" i="22" s="1"/>
  <c r="M414" i="22" s="1"/>
  <c r="N86" i="22"/>
  <c r="M155" i="22"/>
  <c r="M188" i="22" s="1"/>
  <c r="M213" i="22" s="1"/>
  <c r="M274" i="22"/>
  <c r="M299" i="22" s="1"/>
  <c r="M420" i="22" s="1"/>
  <c r="M161" i="22"/>
  <c r="M194" i="22" s="1"/>
  <c r="M219" i="22" s="1"/>
  <c r="N92" i="22"/>
  <c r="M207" i="22"/>
  <c r="X210" i="22"/>
  <c r="H111" i="22"/>
  <c r="I338" i="22"/>
  <c r="I363" i="22" s="1"/>
  <c r="I436" i="22" s="1"/>
  <c r="M267" i="22"/>
  <c r="M292" i="22" s="1"/>
  <c r="M413" i="22" s="1"/>
  <c r="M154" i="22"/>
  <c r="M187" i="22" s="1"/>
  <c r="M212" i="22" s="1"/>
  <c r="N85" i="22"/>
  <c r="N271" i="22"/>
  <c r="N296" i="22" s="1"/>
  <c r="N417" i="22" s="1"/>
  <c r="N158" i="22"/>
  <c r="N191" i="22" s="1"/>
  <c r="N216" i="22" s="1"/>
  <c r="O89" i="22"/>
  <c r="M164" i="22"/>
  <c r="N95" i="22"/>
  <c r="I266" i="22"/>
  <c r="I291" i="22" s="1"/>
  <c r="I412" i="22" s="1"/>
  <c r="I153" i="22"/>
  <c r="I186" i="22" s="1"/>
  <c r="I211" i="22" s="1"/>
  <c r="I395" i="22" s="1"/>
  <c r="H84" i="22"/>
  <c r="L135" i="22"/>
  <c r="L136" i="22" s="1"/>
  <c r="I330" i="22"/>
  <c r="I355" i="22" s="1"/>
  <c r="I428" i="22" s="1"/>
  <c r="H103" i="22"/>
  <c r="AB155" i="22"/>
  <c r="AA155" i="22"/>
  <c r="AB163" i="22"/>
  <c r="AA163" i="22"/>
  <c r="M338" i="22"/>
  <c r="M363" i="22" s="1"/>
  <c r="M436" i="22" s="1"/>
  <c r="N111" i="22"/>
  <c r="M330" i="22"/>
  <c r="M355" i="22" s="1"/>
  <c r="M428" i="22" s="1"/>
  <c r="N103" i="22"/>
  <c r="I267" i="22"/>
  <c r="I292" i="22" s="1"/>
  <c r="I413" i="22" s="1"/>
  <c r="I154" i="22"/>
  <c r="I187" i="22" s="1"/>
  <c r="I212" i="22" s="1"/>
  <c r="I396" i="22" s="1"/>
  <c r="H85" i="22"/>
  <c r="N339" i="22"/>
  <c r="N364" i="22" s="1"/>
  <c r="N437" i="22" s="1"/>
  <c r="O112" i="22"/>
  <c r="AB153" i="22"/>
  <c r="AA153" i="22"/>
  <c r="AB162" i="22"/>
  <c r="O276" i="22"/>
  <c r="O301" i="22" s="1"/>
  <c r="O422" i="22" s="1"/>
  <c r="O126" i="22"/>
  <c r="P94" i="22"/>
  <c r="O127" i="22" s="1"/>
  <c r="W213" i="22"/>
  <c r="U157" i="25" l="1"/>
  <c r="U190" i="25" s="1"/>
  <c r="U215" i="25" s="1"/>
  <c r="U270" i="25"/>
  <c r="U295" i="25" s="1"/>
  <c r="V88" i="25"/>
  <c r="V158" i="25"/>
  <c r="V191" i="25" s="1"/>
  <c r="V216" i="25" s="1"/>
  <c r="C170" i="25"/>
  <c r="C172" i="25" s="1"/>
  <c r="V94" i="25"/>
  <c r="V163" i="25" s="1"/>
  <c r="U163" i="25"/>
  <c r="T195" i="25"/>
  <c r="T220" i="25" s="1"/>
  <c r="T173" i="25"/>
  <c r="T124" i="25"/>
  <c r="S172" i="25"/>
  <c r="U265" i="25"/>
  <c r="U290" i="25" s="1"/>
  <c r="V83" i="25"/>
  <c r="U152" i="25"/>
  <c r="U185" i="25" s="1"/>
  <c r="U210" i="25" s="1"/>
  <c r="V340" i="25"/>
  <c r="V365" i="25" s="1"/>
  <c r="V135" i="25"/>
  <c r="U273" i="25"/>
  <c r="U298" i="25" s="1"/>
  <c r="V91" i="25"/>
  <c r="U160" i="25"/>
  <c r="U193" i="25" s="1"/>
  <c r="U218" i="25" s="1"/>
  <c r="V95" i="25"/>
  <c r="V164" i="25" s="1"/>
  <c r="U164" i="25"/>
  <c r="U274" i="25"/>
  <c r="U299" i="25" s="1"/>
  <c r="U161" i="25"/>
  <c r="U194" i="25" s="1"/>
  <c r="U219" i="25" s="1"/>
  <c r="V92" i="25"/>
  <c r="U272" i="25"/>
  <c r="U297" i="25" s="1"/>
  <c r="V90" i="25"/>
  <c r="U159" i="25"/>
  <c r="U192" i="25" s="1"/>
  <c r="U217" i="25" s="1"/>
  <c r="U268" i="25"/>
  <c r="U293" i="25" s="1"/>
  <c r="V86" i="25"/>
  <c r="U155" i="25"/>
  <c r="U188" i="25" s="1"/>
  <c r="U213" i="25" s="1"/>
  <c r="V132" i="25"/>
  <c r="V267" i="25"/>
  <c r="V292" i="25" s="1"/>
  <c r="V154" i="25"/>
  <c r="V187" i="25" s="1"/>
  <c r="V212" i="25" s="1"/>
  <c r="U275" i="25"/>
  <c r="U300" i="25" s="1"/>
  <c r="U162" i="25"/>
  <c r="T171" i="25" s="1"/>
  <c r="U125" i="25"/>
  <c r="V93" i="25"/>
  <c r="V122" i="25" s="1"/>
  <c r="U264" i="25"/>
  <c r="U289" i="25" s="1"/>
  <c r="V82" i="25"/>
  <c r="U151" i="25"/>
  <c r="U184" i="25" s="1"/>
  <c r="U209" i="25" s="1"/>
  <c r="U165" i="25"/>
  <c r="U148" i="25" s="1"/>
  <c r="U167" i="25" s="1"/>
  <c r="V96" i="25"/>
  <c r="V165" i="25" s="1"/>
  <c r="U133" i="25"/>
  <c r="T170" i="25"/>
  <c r="U122" i="25"/>
  <c r="U266" i="25"/>
  <c r="U291" i="25" s="1"/>
  <c r="U153" i="25"/>
  <c r="U186" i="25" s="1"/>
  <c r="U211" i="25" s="1"/>
  <c r="V84" i="25"/>
  <c r="U269" i="25"/>
  <c r="U294" i="25" s="1"/>
  <c r="V87" i="25"/>
  <c r="U156" i="25"/>
  <c r="U189" i="25" s="1"/>
  <c r="U214" i="25" s="1"/>
  <c r="H339" i="22"/>
  <c r="H364" i="22" s="1"/>
  <c r="H437" i="22" s="1"/>
  <c r="J233" i="22"/>
  <c r="O233" i="22" s="1"/>
  <c r="H233" i="22"/>
  <c r="J231" i="22"/>
  <c r="O231" i="22" s="1"/>
  <c r="H231" i="22"/>
  <c r="J230" i="22"/>
  <c r="O230" i="22" s="1"/>
  <c r="H230" i="22"/>
  <c r="J239" i="22"/>
  <c r="O239" i="22" s="1"/>
  <c r="H239" i="22"/>
  <c r="J235" i="22"/>
  <c r="O235" i="22" s="1"/>
  <c r="H235" i="22"/>
  <c r="J229" i="22"/>
  <c r="O229" i="22" s="1"/>
  <c r="H229" i="22"/>
  <c r="J237" i="22"/>
  <c r="O237" i="22" s="1"/>
  <c r="H237" i="22"/>
  <c r="J236" i="22"/>
  <c r="O236" i="22" s="1"/>
  <c r="H236" i="22"/>
  <c r="J232" i="22"/>
  <c r="O232" i="22" s="1"/>
  <c r="H232" i="22"/>
  <c r="O90" i="22"/>
  <c r="O272" i="22" s="1"/>
  <c r="O297" i="22" s="1"/>
  <c r="O418" i="22" s="1"/>
  <c r="X212" i="22"/>
  <c r="M396" i="22"/>
  <c r="X211" i="22"/>
  <c r="M395" i="22"/>
  <c r="Y216" i="22"/>
  <c r="N400" i="22"/>
  <c r="X219" i="22"/>
  <c r="M403" i="22"/>
  <c r="W221" i="22"/>
  <c r="L405" i="22"/>
  <c r="X214" i="22"/>
  <c r="M398" i="22"/>
  <c r="X217" i="22"/>
  <c r="M401" i="22"/>
  <c r="Y220" i="22"/>
  <c r="N404" i="22"/>
  <c r="X215" i="22"/>
  <c r="M399" i="22"/>
  <c r="X213" i="22"/>
  <c r="M397" i="22"/>
  <c r="M135" i="22"/>
  <c r="M136" i="22" s="1"/>
  <c r="N159" i="22"/>
  <c r="N192" i="22" s="1"/>
  <c r="N217" i="22" s="1"/>
  <c r="N401" i="22" s="1"/>
  <c r="O97" i="22"/>
  <c r="P97" i="22" s="1"/>
  <c r="H128" i="22"/>
  <c r="G126" i="22"/>
  <c r="G127" i="22"/>
  <c r="F94" i="22"/>
  <c r="F126" i="22" s="1"/>
  <c r="G276" i="22"/>
  <c r="G301" i="22" s="1"/>
  <c r="G422" i="22" s="1"/>
  <c r="O128" i="22"/>
  <c r="P125" i="22"/>
  <c r="N330" i="22"/>
  <c r="N355" i="22" s="1"/>
  <c r="N428" i="22" s="1"/>
  <c r="O103" i="22"/>
  <c r="O152" i="22" s="1"/>
  <c r="O185" i="22" s="1"/>
  <c r="O210" i="22" s="1"/>
  <c r="O394" i="22" s="1"/>
  <c r="H330" i="22"/>
  <c r="H355" i="22" s="1"/>
  <c r="H428" i="22" s="1"/>
  <c r="G103" i="22"/>
  <c r="G152" i="22" s="1"/>
  <c r="G185" i="22" s="1"/>
  <c r="G210" i="22" s="1"/>
  <c r="O158" i="22"/>
  <c r="O191" i="22" s="1"/>
  <c r="O216" i="22" s="1"/>
  <c r="P89" i="22"/>
  <c r="O271" i="22"/>
  <c r="O296" i="22" s="1"/>
  <c r="O417" i="22" s="1"/>
  <c r="N274" i="22"/>
  <c r="N299" i="22" s="1"/>
  <c r="N420" i="22" s="1"/>
  <c r="N161" i="22"/>
  <c r="N194" i="22" s="1"/>
  <c r="N219" i="22" s="1"/>
  <c r="O92" i="22"/>
  <c r="N268" i="22"/>
  <c r="N293" i="22" s="1"/>
  <c r="N414" i="22" s="1"/>
  <c r="N155" i="22"/>
  <c r="N188" i="22" s="1"/>
  <c r="N213" i="22" s="1"/>
  <c r="O86" i="22"/>
  <c r="O273" i="22"/>
  <c r="O298" i="22" s="1"/>
  <c r="O419" i="22" s="1"/>
  <c r="P91" i="22"/>
  <c r="H152" i="22"/>
  <c r="H185" i="22" s="1"/>
  <c r="H210" i="22" s="1"/>
  <c r="O105" i="22"/>
  <c r="N332" i="22"/>
  <c r="N357" i="22" s="1"/>
  <c r="N430" i="22" s="1"/>
  <c r="O275" i="22"/>
  <c r="O300" i="22" s="1"/>
  <c r="O421" i="22" s="1"/>
  <c r="P93" i="22"/>
  <c r="H337" i="22"/>
  <c r="H362" i="22" s="1"/>
  <c r="H435" i="22" s="1"/>
  <c r="G110" i="22"/>
  <c r="G159" i="22" s="1"/>
  <c r="G192" i="22" s="1"/>
  <c r="G217" i="22" s="1"/>
  <c r="G401" i="22" s="1"/>
  <c r="N333" i="22"/>
  <c r="N358" i="22" s="1"/>
  <c r="N431" i="22" s="1"/>
  <c r="O106" i="22"/>
  <c r="H333" i="22"/>
  <c r="H358" i="22" s="1"/>
  <c r="H431" i="22" s="1"/>
  <c r="G106" i="22"/>
  <c r="H164" i="22"/>
  <c r="G95" i="22"/>
  <c r="H154" i="22"/>
  <c r="H187" i="22" s="1"/>
  <c r="H212" i="22" s="1"/>
  <c r="H396" i="22" s="1"/>
  <c r="H267" i="22"/>
  <c r="H292" i="22" s="1"/>
  <c r="H413" i="22" s="1"/>
  <c r="G85" i="22"/>
  <c r="N165" i="22"/>
  <c r="O96" i="22"/>
  <c r="H268" i="22"/>
  <c r="H293" i="22" s="1"/>
  <c r="H414" i="22" s="1"/>
  <c r="H155" i="22"/>
  <c r="H188" i="22" s="1"/>
  <c r="H213" i="22" s="1"/>
  <c r="H397" i="22" s="1"/>
  <c r="G86" i="22"/>
  <c r="Q336" i="22"/>
  <c r="Q361" i="22" s="1"/>
  <c r="R109" i="22"/>
  <c r="N269" i="22"/>
  <c r="N294" i="22" s="1"/>
  <c r="N415" i="22" s="1"/>
  <c r="N156" i="22"/>
  <c r="N189" i="22" s="1"/>
  <c r="N214" i="22" s="1"/>
  <c r="O87" i="22"/>
  <c r="F83" i="22"/>
  <c r="G265" i="22"/>
  <c r="G290" i="22" s="1"/>
  <c r="G411" i="22" s="1"/>
  <c r="N331" i="22"/>
  <c r="N356" i="22" s="1"/>
  <c r="N429" i="22" s="1"/>
  <c r="O104" i="22"/>
  <c r="N266" i="22"/>
  <c r="N291" i="22" s="1"/>
  <c r="N412" i="22" s="1"/>
  <c r="O84" i="22"/>
  <c r="N153" i="22"/>
  <c r="N186" i="22" s="1"/>
  <c r="N211" i="22" s="1"/>
  <c r="H269" i="22"/>
  <c r="H294" i="22" s="1"/>
  <c r="H415" i="22" s="1"/>
  <c r="H156" i="22"/>
  <c r="H189" i="22" s="1"/>
  <c r="H214" i="22" s="1"/>
  <c r="H398" i="22" s="1"/>
  <c r="G87" i="22"/>
  <c r="J171" i="22"/>
  <c r="J173" i="22" s="1"/>
  <c r="I196" i="22"/>
  <c r="I221" i="22" s="1"/>
  <c r="I405" i="22" s="1"/>
  <c r="I174" i="22"/>
  <c r="I172" i="22"/>
  <c r="O265" i="22"/>
  <c r="O290" i="22" s="1"/>
  <c r="O411" i="22" s="1"/>
  <c r="P83" i="22"/>
  <c r="H334" i="22"/>
  <c r="H359" i="22" s="1"/>
  <c r="H432" i="22" s="1"/>
  <c r="G107" i="22"/>
  <c r="P276" i="22"/>
  <c r="P301" i="22" s="1"/>
  <c r="P422" i="22" s="1"/>
  <c r="P126" i="22"/>
  <c r="Q94" i="22"/>
  <c r="O111" i="22"/>
  <c r="N338" i="22"/>
  <c r="N363" i="22" s="1"/>
  <c r="N436" i="22" s="1"/>
  <c r="N164" i="22"/>
  <c r="O95" i="22"/>
  <c r="G339" i="22"/>
  <c r="G364" i="22" s="1"/>
  <c r="G437" i="22" s="1"/>
  <c r="F112" i="22"/>
  <c r="G273" i="22"/>
  <c r="G298" i="22" s="1"/>
  <c r="G419" i="22" s="1"/>
  <c r="F91" i="22"/>
  <c r="N335" i="22"/>
  <c r="N360" i="22" s="1"/>
  <c r="N433" i="22" s="1"/>
  <c r="O108" i="22"/>
  <c r="N160" i="22"/>
  <c r="N193" i="22" s="1"/>
  <c r="N218" i="22" s="1"/>
  <c r="H331" i="22"/>
  <c r="H356" i="22" s="1"/>
  <c r="H429" i="22" s="1"/>
  <c r="G104" i="22"/>
  <c r="O107" i="22"/>
  <c r="N334" i="22"/>
  <c r="N359" i="22" s="1"/>
  <c r="N432" i="22" s="1"/>
  <c r="G166" i="22"/>
  <c r="G149" i="22" s="1"/>
  <c r="G168" i="22" s="1"/>
  <c r="F97" i="22"/>
  <c r="H274" i="22"/>
  <c r="H299" i="22" s="1"/>
  <c r="H420" i="22" s="1"/>
  <c r="H161" i="22"/>
  <c r="H194" i="22" s="1"/>
  <c r="H219" i="22" s="1"/>
  <c r="H403" i="22" s="1"/>
  <c r="G92" i="22"/>
  <c r="F336" i="22"/>
  <c r="F361" i="22" s="1"/>
  <c r="F434" i="22" s="1"/>
  <c r="E109" i="22"/>
  <c r="G272" i="22"/>
  <c r="G297" i="22" s="1"/>
  <c r="G418" i="22" s="1"/>
  <c r="F90" i="22"/>
  <c r="G113" i="22"/>
  <c r="H340" i="22"/>
  <c r="H365" i="22" s="1"/>
  <c r="H438" i="22" s="1"/>
  <c r="M174" i="22"/>
  <c r="M196" i="22"/>
  <c r="M221" i="22" s="1"/>
  <c r="N152" i="22"/>
  <c r="N185" i="22" s="1"/>
  <c r="N210" i="22" s="1"/>
  <c r="N394" i="22" s="1"/>
  <c r="N270" i="22"/>
  <c r="N295" i="22" s="1"/>
  <c r="N416" i="22" s="1"/>
  <c r="O88" i="22"/>
  <c r="N157" i="22"/>
  <c r="N190" i="22" s="1"/>
  <c r="N215" i="22" s="1"/>
  <c r="O339" i="22"/>
  <c r="O364" i="22" s="1"/>
  <c r="O437" i="22" s="1"/>
  <c r="P112" i="22"/>
  <c r="H266" i="22"/>
  <c r="H291" i="22" s="1"/>
  <c r="H412" i="22" s="1"/>
  <c r="H153" i="22"/>
  <c r="H186" i="22" s="1"/>
  <c r="H211" i="22" s="1"/>
  <c r="H395" i="22" s="1"/>
  <c r="G84" i="22"/>
  <c r="N267" i="22"/>
  <c r="N292" i="22" s="1"/>
  <c r="N413" i="22" s="1"/>
  <c r="N154" i="22"/>
  <c r="N187" i="22" s="1"/>
  <c r="N212" i="22" s="1"/>
  <c r="O85" i="22"/>
  <c r="H338" i="22"/>
  <c r="H363" i="22" s="1"/>
  <c r="H436" i="22" s="1"/>
  <c r="G111" i="22"/>
  <c r="H165" i="22"/>
  <c r="G96" i="22"/>
  <c r="G271" i="22"/>
  <c r="G296" i="22" s="1"/>
  <c r="G417" i="22" s="1"/>
  <c r="G158" i="22"/>
  <c r="G191" i="22" s="1"/>
  <c r="G216" i="22" s="1"/>
  <c r="G400" i="22" s="1"/>
  <c r="F89" i="22"/>
  <c r="H160" i="22"/>
  <c r="H193" i="22" s="1"/>
  <c r="H218" i="22" s="1"/>
  <c r="H402" i="22" s="1"/>
  <c r="G108" i="22"/>
  <c r="H335" i="22"/>
  <c r="H360" i="22" s="1"/>
  <c r="H433" i="22" s="1"/>
  <c r="L172" i="22"/>
  <c r="L173" i="22" s="1"/>
  <c r="K173" i="22"/>
  <c r="O113" i="22"/>
  <c r="N340" i="22"/>
  <c r="N365" i="22" s="1"/>
  <c r="N438" i="22" s="1"/>
  <c r="H270" i="22"/>
  <c r="H295" i="22" s="1"/>
  <c r="H416" i="22" s="1"/>
  <c r="H157" i="22"/>
  <c r="H190" i="22" s="1"/>
  <c r="H215" i="22" s="1"/>
  <c r="H399" i="22" s="1"/>
  <c r="G88" i="22"/>
  <c r="G275" i="22"/>
  <c r="G300" i="22" s="1"/>
  <c r="G421" i="22" s="1"/>
  <c r="F93" i="22"/>
  <c r="H159" i="22"/>
  <c r="H192" i="22" s="1"/>
  <c r="H217" i="22" s="1"/>
  <c r="H401" i="22" s="1"/>
  <c r="N337" i="22"/>
  <c r="N362" i="22" s="1"/>
  <c r="N435" i="22" s="1"/>
  <c r="O110" i="22"/>
  <c r="N341" i="22"/>
  <c r="N366" i="22" s="1"/>
  <c r="N439" i="22" s="1"/>
  <c r="O114" i="22"/>
  <c r="N134" i="22"/>
  <c r="N163" i="22"/>
  <c r="M172" i="22" s="1"/>
  <c r="M173" i="22" s="1"/>
  <c r="H341" i="22"/>
  <c r="H366" i="22" s="1"/>
  <c r="H439" i="22" s="1"/>
  <c r="H134" i="22"/>
  <c r="H135" i="22"/>
  <c r="I133" i="22"/>
  <c r="I136" i="22" s="1"/>
  <c r="G114" i="22"/>
  <c r="H163" i="22"/>
  <c r="H332" i="22"/>
  <c r="H357" i="22" s="1"/>
  <c r="H430" i="22" s="1"/>
  <c r="G105" i="22"/>
  <c r="V157" i="25" l="1"/>
  <c r="V190" i="25" s="1"/>
  <c r="V215" i="25" s="1"/>
  <c r="V270" i="25"/>
  <c r="V295" i="25" s="1"/>
  <c r="U123" i="25"/>
  <c r="V123" i="25" s="1"/>
  <c r="V124" i="25" s="1"/>
  <c r="T172" i="25"/>
  <c r="V266" i="25"/>
  <c r="V291" i="25" s="1"/>
  <c r="V153" i="25"/>
  <c r="V186" i="25" s="1"/>
  <c r="V211" i="25" s="1"/>
  <c r="V273" i="25"/>
  <c r="V298" i="25" s="1"/>
  <c r="V160" i="25"/>
  <c r="V193" i="25" s="1"/>
  <c r="V218" i="25" s="1"/>
  <c r="V133" i="25"/>
  <c r="V134" i="25" s="1"/>
  <c r="U134" i="25"/>
  <c r="V264" i="25"/>
  <c r="V289" i="25" s="1"/>
  <c r="V151" i="25"/>
  <c r="V184" i="25" s="1"/>
  <c r="V209" i="25" s="1"/>
  <c r="V265" i="25"/>
  <c r="V290" i="25" s="1"/>
  <c r="V152" i="25"/>
  <c r="V185" i="25" s="1"/>
  <c r="V210" i="25" s="1"/>
  <c r="U124" i="25"/>
  <c r="V162" i="25"/>
  <c r="V170" i="25" s="1"/>
  <c r="V125" i="25"/>
  <c r="V275" i="25"/>
  <c r="V300" i="25" s="1"/>
  <c r="U195" i="25"/>
  <c r="U220" i="25" s="1"/>
  <c r="U173" i="25"/>
  <c r="V159" i="25"/>
  <c r="V192" i="25" s="1"/>
  <c r="V217" i="25" s="1"/>
  <c r="V272" i="25"/>
  <c r="V297" i="25" s="1"/>
  <c r="V268" i="25"/>
  <c r="V293" i="25" s="1"/>
  <c r="V155" i="25"/>
  <c r="V188" i="25" s="1"/>
  <c r="V213" i="25" s="1"/>
  <c r="V269" i="25"/>
  <c r="V294" i="25" s="1"/>
  <c r="V156" i="25"/>
  <c r="V189" i="25" s="1"/>
  <c r="V214" i="25" s="1"/>
  <c r="V274" i="25"/>
  <c r="V299" i="25" s="1"/>
  <c r="V161" i="25"/>
  <c r="V194" i="25" s="1"/>
  <c r="V219" i="25" s="1"/>
  <c r="U170" i="25"/>
  <c r="P90" i="22"/>
  <c r="Q90" i="22" s="1"/>
  <c r="F276" i="22"/>
  <c r="F301" i="22" s="1"/>
  <c r="F422" i="22" s="1"/>
  <c r="X221" i="22"/>
  <c r="M405" i="22"/>
  <c r="Y219" i="22"/>
  <c r="N403" i="22"/>
  <c r="Y213" i="22"/>
  <c r="N397" i="22"/>
  <c r="Y217" i="22"/>
  <c r="G125" i="22"/>
  <c r="G128" i="22" s="1"/>
  <c r="Y211" i="22"/>
  <c r="N395" i="22"/>
  <c r="Y214" i="22"/>
  <c r="N398" i="22"/>
  <c r="Y215" i="22"/>
  <c r="N399" i="22"/>
  <c r="Z216" i="22"/>
  <c r="O400" i="22"/>
  <c r="Y212" i="22"/>
  <c r="N396" i="22"/>
  <c r="Y218" i="22"/>
  <c r="N402" i="22"/>
  <c r="H207" i="22"/>
  <c r="H394" i="22"/>
  <c r="G207" i="22"/>
  <c r="G394" i="22"/>
  <c r="O166" i="22"/>
  <c r="O149" i="22" s="1"/>
  <c r="O168" i="22" s="1"/>
  <c r="E94" i="22"/>
  <c r="D94" i="22" s="1"/>
  <c r="F127" i="22"/>
  <c r="N171" i="22"/>
  <c r="P114" i="22"/>
  <c r="O135" i="22" s="1"/>
  <c r="O341" i="22"/>
  <c r="O366" i="22" s="1"/>
  <c r="O439" i="22" s="1"/>
  <c r="O134" i="22"/>
  <c r="O163" i="22"/>
  <c r="O171" i="22" s="1"/>
  <c r="F275" i="22"/>
  <c r="F300" i="22" s="1"/>
  <c r="F421" i="22" s="1"/>
  <c r="E93" i="22"/>
  <c r="G270" i="22"/>
  <c r="G295" i="22" s="1"/>
  <c r="G416" i="22" s="1"/>
  <c r="G157" i="22"/>
  <c r="G190" i="22" s="1"/>
  <c r="G215" i="22" s="1"/>
  <c r="G399" i="22" s="1"/>
  <c r="F88" i="22"/>
  <c r="O340" i="22"/>
  <c r="O365" i="22" s="1"/>
  <c r="O438" i="22" s="1"/>
  <c r="P113" i="22"/>
  <c r="P162" i="22" s="1"/>
  <c r="P195" i="22" s="1"/>
  <c r="P220" i="22" s="1"/>
  <c r="P404" i="22" s="1"/>
  <c r="F271" i="22"/>
  <c r="F296" i="22" s="1"/>
  <c r="F417" i="22" s="1"/>
  <c r="F158" i="22"/>
  <c r="F191" i="22" s="1"/>
  <c r="F216" i="22" s="1"/>
  <c r="F400" i="22" s="1"/>
  <c r="E89" i="22"/>
  <c r="O270" i="22"/>
  <c r="O295" i="22" s="1"/>
  <c r="O416" i="22" s="1"/>
  <c r="O157" i="22"/>
  <c r="O190" i="22" s="1"/>
  <c r="O215" i="22" s="1"/>
  <c r="P88" i="22"/>
  <c r="G340" i="22"/>
  <c r="G365" i="22" s="1"/>
  <c r="G438" i="22" s="1"/>
  <c r="F113" i="22"/>
  <c r="E336" i="22"/>
  <c r="E361" i="22" s="1"/>
  <c r="E434" i="22" s="1"/>
  <c r="D109" i="22"/>
  <c r="O334" i="22"/>
  <c r="O359" i="22" s="1"/>
  <c r="O432" i="22" s="1"/>
  <c r="P107" i="22"/>
  <c r="O335" i="22"/>
  <c r="O360" i="22" s="1"/>
  <c r="O433" i="22" s="1"/>
  <c r="P108" i="22"/>
  <c r="Q276" i="22"/>
  <c r="Q301" i="22" s="1"/>
  <c r="Q126" i="22"/>
  <c r="R94" i="22"/>
  <c r="Z210" i="22"/>
  <c r="O207" i="22"/>
  <c r="O331" i="22"/>
  <c r="O356" i="22" s="1"/>
  <c r="O429" i="22" s="1"/>
  <c r="P104" i="22"/>
  <c r="S109" i="22"/>
  <c r="R336" i="22"/>
  <c r="R361" i="22" s="1"/>
  <c r="G164" i="22"/>
  <c r="F95" i="22"/>
  <c r="O333" i="22"/>
  <c r="O358" i="22" s="1"/>
  <c r="O431" i="22" s="1"/>
  <c r="P106" i="22"/>
  <c r="P275" i="22"/>
  <c r="P300" i="22" s="1"/>
  <c r="P421" i="22" s="1"/>
  <c r="Q93" i="22"/>
  <c r="O274" i="22"/>
  <c r="O299" i="22" s="1"/>
  <c r="O420" i="22" s="1"/>
  <c r="O161" i="22"/>
  <c r="O194" i="22" s="1"/>
  <c r="O219" i="22" s="1"/>
  <c r="P92" i="22"/>
  <c r="P271" i="22"/>
  <c r="P296" i="22" s="1"/>
  <c r="P417" i="22" s="1"/>
  <c r="P158" i="22"/>
  <c r="P191" i="22" s="1"/>
  <c r="P216" i="22" s="1"/>
  <c r="P400" i="22" s="1"/>
  <c r="Q89" i="22"/>
  <c r="P103" i="22"/>
  <c r="P152" i="22" s="1"/>
  <c r="P185" i="22" s="1"/>
  <c r="P210" i="22" s="1"/>
  <c r="O330" i="22"/>
  <c r="O355" i="22" s="1"/>
  <c r="O428" i="22" s="1"/>
  <c r="H174" i="22"/>
  <c r="H196" i="22"/>
  <c r="H221" i="22" s="1"/>
  <c r="H405" i="22" s="1"/>
  <c r="I171" i="22"/>
  <c r="I173" i="22" s="1"/>
  <c r="H172" i="22"/>
  <c r="O133" i="22"/>
  <c r="O337" i="22"/>
  <c r="O362" i="22" s="1"/>
  <c r="O435" i="22" s="1"/>
  <c r="P110" i="22"/>
  <c r="G162" i="22"/>
  <c r="G195" i="22" s="1"/>
  <c r="G220" i="22" s="1"/>
  <c r="G404" i="22" s="1"/>
  <c r="G338" i="22"/>
  <c r="G363" i="22" s="1"/>
  <c r="G436" i="22" s="1"/>
  <c r="F111" i="22"/>
  <c r="F160" i="22" s="1"/>
  <c r="F193" i="22" s="1"/>
  <c r="F218" i="22" s="1"/>
  <c r="F402" i="22" s="1"/>
  <c r="P339" i="22"/>
  <c r="P364" i="22" s="1"/>
  <c r="P437" i="22" s="1"/>
  <c r="Q112" i="22"/>
  <c r="F272" i="22"/>
  <c r="F297" i="22" s="1"/>
  <c r="F418" i="22" s="1"/>
  <c r="E90" i="22"/>
  <c r="F166" i="22"/>
  <c r="F149" i="22" s="1"/>
  <c r="F168" i="22" s="1"/>
  <c r="E97" i="22"/>
  <c r="G331" i="22"/>
  <c r="G356" i="22" s="1"/>
  <c r="G429" i="22" s="1"/>
  <c r="F104" i="22"/>
  <c r="E112" i="22"/>
  <c r="F339" i="22"/>
  <c r="F364" i="22" s="1"/>
  <c r="F437" i="22" s="1"/>
  <c r="Q125" i="22"/>
  <c r="G334" i="22"/>
  <c r="G359" i="22" s="1"/>
  <c r="G432" i="22" s="1"/>
  <c r="F107" i="22"/>
  <c r="O269" i="22"/>
  <c r="O294" i="22" s="1"/>
  <c r="O415" i="22" s="1"/>
  <c r="O156" i="22"/>
  <c r="O189" i="22" s="1"/>
  <c r="O214" i="22" s="1"/>
  <c r="P87" i="22"/>
  <c r="O165" i="22"/>
  <c r="P96" i="22"/>
  <c r="G267" i="22"/>
  <c r="G292" i="22" s="1"/>
  <c r="G413" i="22" s="1"/>
  <c r="G154" i="22"/>
  <c r="G187" i="22" s="1"/>
  <c r="G212" i="22" s="1"/>
  <c r="G396" i="22" s="1"/>
  <c r="F85" i="22"/>
  <c r="O162" i="22"/>
  <c r="O195" i="22" s="1"/>
  <c r="O220" i="22" s="1"/>
  <c r="O159" i="22"/>
  <c r="O192" i="22" s="1"/>
  <c r="O217" i="22" s="1"/>
  <c r="P273" i="22"/>
  <c r="P298" i="22" s="1"/>
  <c r="P419" i="22" s="1"/>
  <c r="Q91" i="22"/>
  <c r="O155" i="22"/>
  <c r="O188" i="22" s="1"/>
  <c r="O213" i="22" s="1"/>
  <c r="O268" i="22"/>
  <c r="O293" i="22" s="1"/>
  <c r="O414" i="22" s="1"/>
  <c r="P86" i="22"/>
  <c r="G341" i="22"/>
  <c r="G366" i="22" s="1"/>
  <c r="G439" i="22" s="1"/>
  <c r="G134" i="22"/>
  <c r="H133" i="22"/>
  <c r="H136" i="22" s="1"/>
  <c r="F114" i="22"/>
  <c r="G135" i="22"/>
  <c r="G163" i="22"/>
  <c r="G335" i="22"/>
  <c r="G360" i="22" s="1"/>
  <c r="G433" i="22" s="1"/>
  <c r="F108" i="22"/>
  <c r="G266" i="22"/>
  <c r="G291" i="22" s="1"/>
  <c r="G412" i="22" s="1"/>
  <c r="F84" i="22"/>
  <c r="G153" i="22"/>
  <c r="G186" i="22" s="1"/>
  <c r="G211" i="22" s="1"/>
  <c r="G395" i="22" s="1"/>
  <c r="Y210" i="22"/>
  <c r="N207" i="22"/>
  <c r="G274" i="22"/>
  <c r="G299" i="22" s="1"/>
  <c r="G420" i="22" s="1"/>
  <c r="F92" i="22"/>
  <c r="G161" i="22"/>
  <c r="G194" i="22" s="1"/>
  <c r="G219" i="22" s="1"/>
  <c r="G403" i="22" s="1"/>
  <c r="E91" i="22"/>
  <c r="F273" i="22"/>
  <c r="F298" i="22" s="1"/>
  <c r="F419" i="22" s="1"/>
  <c r="O338" i="22"/>
  <c r="O363" i="22" s="1"/>
  <c r="O436" i="22" s="1"/>
  <c r="P111" i="22"/>
  <c r="G269" i="22"/>
  <c r="G294" i="22" s="1"/>
  <c r="G415" i="22" s="1"/>
  <c r="G156" i="22"/>
  <c r="G189" i="22" s="1"/>
  <c r="G214" i="22" s="1"/>
  <c r="G398" i="22" s="1"/>
  <c r="F87" i="22"/>
  <c r="O266" i="22"/>
  <c r="O291" i="22" s="1"/>
  <c r="O412" i="22" s="1"/>
  <c r="O153" i="22"/>
  <c r="O186" i="22" s="1"/>
  <c r="O211" i="22" s="1"/>
  <c r="P84" i="22"/>
  <c r="G268" i="22"/>
  <c r="G293" i="22" s="1"/>
  <c r="G414" i="22" s="1"/>
  <c r="G155" i="22"/>
  <c r="G188" i="22" s="1"/>
  <c r="G213" i="22" s="1"/>
  <c r="G397" i="22" s="1"/>
  <c r="F86" i="22"/>
  <c r="G333" i="22"/>
  <c r="G358" i="22" s="1"/>
  <c r="G431" i="22" s="1"/>
  <c r="F106" i="22"/>
  <c r="G337" i="22"/>
  <c r="G362" i="22" s="1"/>
  <c r="G435" i="22" s="1"/>
  <c r="F110" i="22"/>
  <c r="O160" i="22"/>
  <c r="O193" i="22" s="1"/>
  <c r="O218" i="22" s="1"/>
  <c r="G330" i="22"/>
  <c r="G355" i="22" s="1"/>
  <c r="G428" i="22" s="1"/>
  <c r="F103" i="22"/>
  <c r="F152" i="22" s="1"/>
  <c r="F185" i="22" s="1"/>
  <c r="F210" i="22" s="1"/>
  <c r="F105" i="22"/>
  <c r="G332" i="22"/>
  <c r="G357" i="22" s="1"/>
  <c r="G430" i="22" s="1"/>
  <c r="N196" i="22"/>
  <c r="N221" i="22" s="1"/>
  <c r="N174" i="22"/>
  <c r="N135" i="22"/>
  <c r="N136" i="22" s="1"/>
  <c r="G165" i="22"/>
  <c r="F96" i="22"/>
  <c r="O267" i="22"/>
  <c r="O292" i="22" s="1"/>
  <c r="O413" i="22" s="1"/>
  <c r="O154" i="22"/>
  <c r="O187" i="22" s="1"/>
  <c r="O212" i="22" s="1"/>
  <c r="P85" i="22"/>
  <c r="G160" i="22"/>
  <c r="G193" i="22" s="1"/>
  <c r="G218" i="22" s="1"/>
  <c r="G402" i="22" s="1"/>
  <c r="O164" i="22"/>
  <c r="P95" i="22"/>
  <c r="P127" i="22"/>
  <c r="P128" i="22" s="1"/>
  <c r="P265" i="22"/>
  <c r="P290" i="22" s="1"/>
  <c r="P411" i="22" s="1"/>
  <c r="Q83" i="22"/>
  <c r="F265" i="22"/>
  <c r="F290" i="22" s="1"/>
  <c r="F411" i="22" s="1"/>
  <c r="E83" i="22"/>
  <c r="P166" i="22"/>
  <c r="P149" i="22" s="1"/>
  <c r="P168" i="22" s="1"/>
  <c r="Q97" i="22"/>
  <c r="O332" i="22"/>
  <c r="O357" i="22" s="1"/>
  <c r="O430" i="22" s="1"/>
  <c r="P105" i="22"/>
  <c r="P272" i="22" l="1"/>
  <c r="P297" i="22" s="1"/>
  <c r="P418" i="22" s="1"/>
  <c r="U171" i="25"/>
  <c r="V171" i="25" s="1"/>
  <c r="V172" i="25" s="1"/>
  <c r="U172" i="25"/>
  <c r="V195" i="25"/>
  <c r="V220" i="25" s="1"/>
  <c r="V173" i="25"/>
  <c r="E127" i="22"/>
  <c r="Z218" i="22"/>
  <c r="O402" i="22"/>
  <c r="Z220" i="22"/>
  <c r="O404" i="22"/>
  <c r="P207" i="22"/>
  <c r="P394" i="22"/>
  <c r="F207" i="22"/>
  <c r="F394" i="22"/>
  <c r="Z219" i="22"/>
  <c r="O403" i="22"/>
  <c r="F125" i="22"/>
  <c r="F128" i="22" s="1"/>
  <c r="Y221" i="22"/>
  <c r="N405" i="22"/>
  <c r="Z217" i="22"/>
  <c r="O401" i="22"/>
  <c r="Z214" i="22"/>
  <c r="O398" i="22"/>
  <c r="E276" i="22"/>
  <c r="E301" i="22" s="1"/>
  <c r="E422" i="22" s="1"/>
  <c r="Z212" i="22"/>
  <c r="O396" i="22"/>
  <c r="Z213" i="22"/>
  <c r="O397" i="22"/>
  <c r="Z215" i="22"/>
  <c r="O399" i="22"/>
  <c r="Z211" i="22"/>
  <c r="O395" i="22"/>
  <c r="P133" i="22"/>
  <c r="E126" i="22"/>
  <c r="Q166" i="22"/>
  <c r="Q149" i="22" s="1"/>
  <c r="Q168" i="22" s="1"/>
  <c r="R97" i="22"/>
  <c r="P267" i="22"/>
  <c r="P292" i="22" s="1"/>
  <c r="P413" i="22" s="1"/>
  <c r="P154" i="22"/>
  <c r="P187" i="22" s="1"/>
  <c r="P212" i="22" s="1"/>
  <c r="P396" i="22" s="1"/>
  <c r="Q85" i="22"/>
  <c r="F337" i="22"/>
  <c r="F362" i="22" s="1"/>
  <c r="F435" i="22" s="1"/>
  <c r="E110" i="22"/>
  <c r="E159" i="22" s="1"/>
  <c r="E192" i="22" s="1"/>
  <c r="E217" i="22" s="1"/>
  <c r="E401" i="22" s="1"/>
  <c r="F268" i="22"/>
  <c r="F293" i="22" s="1"/>
  <c r="F414" i="22" s="1"/>
  <c r="E86" i="22"/>
  <c r="F155" i="22"/>
  <c r="F188" i="22" s="1"/>
  <c r="F213" i="22" s="1"/>
  <c r="F397" i="22" s="1"/>
  <c r="E273" i="22"/>
  <c r="E298" i="22" s="1"/>
  <c r="E419" i="22" s="1"/>
  <c r="D91" i="22"/>
  <c r="P269" i="22"/>
  <c r="P294" i="22" s="1"/>
  <c r="P415" i="22" s="1"/>
  <c r="P156" i="22"/>
  <c r="P189" i="22" s="1"/>
  <c r="P214" i="22" s="1"/>
  <c r="P398" i="22" s="1"/>
  <c r="Q87" i="22"/>
  <c r="F331" i="22"/>
  <c r="F356" i="22" s="1"/>
  <c r="F429" i="22" s="1"/>
  <c r="E104" i="22"/>
  <c r="F159" i="22"/>
  <c r="F192" i="22" s="1"/>
  <c r="F217" i="22" s="1"/>
  <c r="F401" i="22" s="1"/>
  <c r="P337" i="22"/>
  <c r="P362" i="22" s="1"/>
  <c r="P435" i="22" s="1"/>
  <c r="Q110" i="22"/>
  <c r="Q159" i="22" s="1"/>
  <c r="Q192" i="22" s="1"/>
  <c r="Q217" i="22" s="1"/>
  <c r="P330" i="22"/>
  <c r="P355" i="22" s="1"/>
  <c r="P428" i="22" s="1"/>
  <c r="Q103" i="22"/>
  <c r="Q152" i="22" s="1"/>
  <c r="Q185" i="22" s="1"/>
  <c r="Q210" i="22" s="1"/>
  <c r="P274" i="22"/>
  <c r="P299" i="22" s="1"/>
  <c r="P420" i="22" s="1"/>
  <c r="P161" i="22"/>
  <c r="P194" i="22" s="1"/>
  <c r="P219" i="22" s="1"/>
  <c r="P403" i="22" s="1"/>
  <c r="Q92" i="22"/>
  <c r="F164" i="22"/>
  <c r="E95" i="22"/>
  <c r="Q104" i="22"/>
  <c r="P331" i="22"/>
  <c r="P356" i="22" s="1"/>
  <c r="P429" i="22" s="1"/>
  <c r="R276" i="22"/>
  <c r="R301" i="22" s="1"/>
  <c r="R126" i="22"/>
  <c r="S94" i="22"/>
  <c r="P334" i="22"/>
  <c r="P359" i="22" s="1"/>
  <c r="P432" i="22" s="1"/>
  <c r="Q107" i="22"/>
  <c r="F340" i="22"/>
  <c r="F365" i="22" s="1"/>
  <c r="F438" i="22" s="1"/>
  <c r="E113" i="22"/>
  <c r="F270" i="22"/>
  <c r="F295" i="22" s="1"/>
  <c r="F416" i="22" s="1"/>
  <c r="E88" i="22"/>
  <c r="F157" i="22"/>
  <c r="F190" i="22" s="1"/>
  <c r="F215" i="22" s="1"/>
  <c r="F399" i="22" s="1"/>
  <c r="F162" i="22"/>
  <c r="F195" i="22" s="1"/>
  <c r="F220" i="22" s="1"/>
  <c r="F404" i="22" s="1"/>
  <c r="Q272" i="22"/>
  <c r="Q297" i="22" s="1"/>
  <c r="R90" i="22"/>
  <c r="Q265" i="22"/>
  <c r="Q290" i="22" s="1"/>
  <c r="R83" i="22"/>
  <c r="Q95" i="22"/>
  <c r="P164" i="22"/>
  <c r="F330" i="22"/>
  <c r="F355" i="22" s="1"/>
  <c r="F428" i="22" s="1"/>
  <c r="E103" i="22"/>
  <c r="E152" i="22" s="1"/>
  <c r="E185" i="22" s="1"/>
  <c r="E210" i="22" s="1"/>
  <c r="P338" i="22"/>
  <c r="P363" i="22" s="1"/>
  <c r="P436" i="22" s="1"/>
  <c r="Q111" i="22"/>
  <c r="F266" i="22"/>
  <c r="F291" i="22" s="1"/>
  <c r="F412" i="22" s="1"/>
  <c r="F153" i="22"/>
  <c r="F186" i="22" s="1"/>
  <c r="F211" i="22" s="1"/>
  <c r="F395" i="22" s="1"/>
  <c r="E84" i="22"/>
  <c r="G172" i="22"/>
  <c r="G174" i="22"/>
  <c r="G196" i="22"/>
  <c r="G221" i="22" s="1"/>
  <c r="G405" i="22" s="1"/>
  <c r="H171" i="22"/>
  <c r="H173" i="22" s="1"/>
  <c r="E272" i="22"/>
  <c r="E297" i="22" s="1"/>
  <c r="E418" i="22" s="1"/>
  <c r="D90" i="22"/>
  <c r="F338" i="22"/>
  <c r="F363" i="22" s="1"/>
  <c r="F436" i="22" s="1"/>
  <c r="E111" i="22"/>
  <c r="Q271" i="22"/>
  <c r="Q296" i="22" s="1"/>
  <c r="Q158" i="22"/>
  <c r="Q191" i="22" s="1"/>
  <c r="Q216" i="22" s="1"/>
  <c r="R89" i="22"/>
  <c r="R125" i="22"/>
  <c r="E271" i="22"/>
  <c r="E296" i="22" s="1"/>
  <c r="E417" i="22" s="1"/>
  <c r="D89" i="22"/>
  <c r="E158" i="22"/>
  <c r="E191" i="22" s="1"/>
  <c r="E216" i="22" s="1"/>
  <c r="E400" i="22" s="1"/>
  <c r="D126" i="22"/>
  <c r="E125" i="22"/>
  <c r="D127" i="22"/>
  <c r="D276" i="22"/>
  <c r="D301" i="22" s="1"/>
  <c r="D422" i="22" s="1"/>
  <c r="C94" i="22"/>
  <c r="E265" i="22"/>
  <c r="E290" i="22" s="1"/>
  <c r="E411" i="22" s="1"/>
  <c r="D83" i="22"/>
  <c r="F333" i="22"/>
  <c r="F358" i="22" s="1"/>
  <c r="F431" i="22" s="1"/>
  <c r="E106" i="22"/>
  <c r="F156" i="22"/>
  <c r="F189" i="22" s="1"/>
  <c r="F214" i="22" s="1"/>
  <c r="F398" i="22" s="1"/>
  <c r="F269" i="22"/>
  <c r="F294" i="22" s="1"/>
  <c r="F415" i="22" s="1"/>
  <c r="E87" i="22"/>
  <c r="Q273" i="22"/>
  <c r="Q298" i="22" s="1"/>
  <c r="R91" i="22"/>
  <c r="P165" i="22"/>
  <c r="Q96" i="22"/>
  <c r="E166" i="22"/>
  <c r="E149" i="22" s="1"/>
  <c r="E168" i="22" s="1"/>
  <c r="D97" i="22"/>
  <c r="O136" i="22"/>
  <c r="P333" i="22"/>
  <c r="P358" i="22" s="1"/>
  <c r="P431" i="22" s="1"/>
  <c r="Q106" i="22"/>
  <c r="Q127" i="22"/>
  <c r="Q128" i="22" s="1"/>
  <c r="P335" i="22"/>
  <c r="P360" i="22" s="1"/>
  <c r="P433" i="22" s="1"/>
  <c r="Q108" i="22"/>
  <c r="D336" i="22"/>
  <c r="D361" i="22" s="1"/>
  <c r="D434" i="22" s="1"/>
  <c r="C109" i="22"/>
  <c r="C336" i="22" s="1"/>
  <c r="C361" i="22" s="1"/>
  <c r="C434" i="22" s="1"/>
  <c r="P270" i="22"/>
  <c r="P295" i="22" s="1"/>
  <c r="P416" i="22" s="1"/>
  <c r="P157" i="22"/>
  <c r="P190" i="22" s="1"/>
  <c r="P215" i="22" s="1"/>
  <c r="P399" i="22" s="1"/>
  <c r="Q88" i="22"/>
  <c r="P340" i="22"/>
  <c r="P365" i="22" s="1"/>
  <c r="P438" i="22" s="1"/>
  <c r="Q113" i="22"/>
  <c r="Q162" i="22" s="1"/>
  <c r="Q195" i="22" s="1"/>
  <c r="Q220" i="22" s="1"/>
  <c r="O196" i="22"/>
  <c r="O221" i="22" s="1"/>
  <c r="O174" i="22"/>
  <c r="P332" i="22"/>
  <c r="P357" i="22" s="1"/>
  <c r="P430" i="22" s="1"/>
  <c r="Q105" i="22"/>
  <c r="P159" i="22"/>
  <c r="P192" i="22" s="1"/>
  <c r="P217" i="22" s="1"/>
  <c r="P401" i="22" s="1"/>
  <c r="F165" i="22"/>
  <c r="E96" i="22"/>
  <c r="N172" i="22"/>
  <c r="N173" i="22" s="1"/>
  <c r="F332" i="22"/>
  <c r="F357" i="22" s="1"/>
  <c r="F430" i="22" s="1"/>
  <c r="E105" i="22"/>
  <c r="P153" i="22"/>
  <c r="P186" i="22" s="1"/>
  <c r="P211" i="22" s="1"/>
  <c r="P395" i="22" s="1"/>
  <c r="Q84" i="22"/>
  <c r="P266" i="22"/>
  <c r="P291" i="22" s="1"/>
  <c r="P412" i="22" s="1"/>
  <c r="F274" i="22"/>
  <c r="F299" i="22" s="1"/>
  <c r="F420" i="22" s="1"/>
  <c r="F161" i="22"/>
  <c r="F194" i="22" s="1"/>
  <c r="F219" i="22" s="1"/>
  <c r="F403" i="22" s="1"/>
  <c r="E92" i="22"/>
  <c r="F335" i="22"/>
  <c r="F360" i="22" s="1"/>
  <c r="F433" i="22" s="1"/>
  <c r="E108" i="22"/>
  <c r="F341" i="22"/>
  <c r="F366" i="22" s="1"/>
  <c r="F439" i="22" s="1"/>
  <c r="F134" i="22"/>
  <c r="G133" i="22"/>
  <c r="G136" i="22" s="1"/>
  <c r="E114" i="22"/>
  <c r="F135" i="22"/>
  <c r="F163" i="22"/>
  <c r="P268" i="22"/>
  <c r="P293" i="22" s="1"/>
  <c r="P414" i="22" s="1"/>
  <c r="Q86" i="22"/>
  <c r="P155" i="22"/>
  <c r="P188" i="22" s="1"/>
  <c r="P213" i="22" s="1"/>
  <c r="P397" i="22" s="1"/>
  <c r="P160" i="22"/>
  <c r="P193" i="22" s="1"/>
  <c r="P218" i="22" s="1"/>
  <c r="P402" i="22" s="1"/>
  <c r="F267" i="22"/>
  <c r="F292" i="22" s="1"/>
  <c r="F413" i="22" s="1"/>
  <c r="F154" i="22"/>
  <c r="F187" i="22" s="1"/>
  <c r="F212" i="22" s="1"/>
  <c r="F396" i="22" s="1"/>
  <c r="E85" i="22"/>
  <c r="F334" i="22"/>
  <c r="F359" i="22" s="1"/>
  <c r="F432" i="22" s="1"/>
  <c r="E107" i="22"/>
  <c r="E339" i="22"/>
  <c r="E364" i="22" s="1"/>
  <c r="E437" i="22" s="1"/>
  <c r="D112" i="22"/>
  <c r="Q339" i="22"/>
  <c r="Q364" i="22" s="1"/>
  <c r="R112" i="22"/>
  <c r="Q275" i="22"/>
  <c r="Q300" i="22" s="1"/>
  <c r="R93" i="22"/>
  <c r="S336" i="22"/>
  <c r="S361" i="22" s="1"/>
  <c r="T109" i="22"/>
  <c r="E275" i="22"/>
  <c r="E300" i="22" s="1"/>
  <c r="E421" i="22" s="1"/>
  <c r="D93" i="22"/>
  <c r="P134" i="22"/>
  <c r="P341" i="22"/>
  <c r="P366" i="22" s="1"/>
  <c r="P439" i="22" s="1"/>
  <c r="Q114" i="22"/>
  <c r="Q133" i="22" s="1"/>
  <c r="P163" i="22"/>
  <c r="O172" i="22" s="1"/>
  <c r="O173" i="22" s="1"/>
  <c r="E128" i="22" l="1"/>
  <c r="Z221" i="22"/>
  <c r="O405" i="22"/>
  <c r="E207" i="22"/>
  <c r="E394" i="22"/>
  <c r="P135" i="22"/>
  <c r="P136" i="22" s="1"/>
  <c r="P171" i="22"/>
  <c r="D339" i="22"/>
  <c r="D364" i="22" s="1"/>
  <c r="D437" i="22" s="1"/>
  <c r="C112" i="22"/>
  <c r="C339" i="22" s="1"/>
  <c r="C364" i="22" s="1"/>
  <c r="C437" i="22" s="1"/>
  <c r="E267" i="22"/>
  <c r="E292" i="22" s="1"/>
  <c r="E413" i="22" s="1"/>
  <c r="D85" i="22"/>
  <c r="E154" i="22"/>
  <c r="E187" i="22" s="1"/>
  <c r="E212" i="22" s="1"/>
  <c r="E396" i="22" s="1"/>
  <c r="E165" i="22"/>
  <c r="D96" i="22"/>
  <c r="Q335" i="22"/>
  <c r="Q360" i="22" s="1"/>
  <c r="R108" i="22"/>
  <c r="R96" i="22"/>
  <c r="Q165" i="22"/>
  <c r="E333" i="22"/>
  <c r="E358" i="22" s="1"/>
  <c r="E431" i="22" s="1"/>
  <c r="D106" i="22"/>
  <c r="R271" i="22"/>
  <c r="R296" i="22" s="1"/>
  <c r="S89" i="22"/>
  <c r="R158" i="22"/>
  <c r="R191" i="22" s="1"/>
  <c r="R216" i="22" s="1"/>
  <c r="Q338" i="22"/>
  <c r="Q363" i="22" s="1"/>
  <c r="R111" i="22"/>
  <c r="R160" i="22" s="1"/>
  <c r="R193" i="22" s="1"/>
  <c r="R218" i="22" s="1"/>
  <c r="E340" i="22"/>
  <c r="E365" i="22" s="1"/>
  <c r="E438" i="22" s="1"/>
  <c r="D113" i="22"/>
  <c r="D162" i="22" s="1"/>
  <c r="D195" i="22" s="1"/>
  <c r="D220" i="22" s="1"/>
  <c r="D404" i="22" s="1"/>
  <c r="S276" i="22"/>
  <c r="S301" i="22" s="1"/>
  <c r="T94" i="22"/>
  <c r="S127" i="22" s="1"/>
  <c r="S126" i="22"/>
  <c r="D95" i="22"/>
  <c r="E164" i="22"/>
  <c r="Q269" i="22"/>
  <c r="Q294" i="22" s="1"/>
  <c r="Q156" i="22"/>
  <c r="Q189" i="22" s="1"/>
  <c r="Q214" i="22" s="1"/>
  <c r="R87" i="22"/>
  <c r="D273" i="22"/>
  <c r="D298" i="22" s="1"/>
  <c r="D419" i="22" s="1"/>
  <c r="C91" i="22"/>
  <c r="T336" i="22"/>
  <c r="T361" i="22" s="1"/>
  <c r="U109" i="22"/>
  <c r="Q268" i="22"/>
  <c r="Q293" i="22" s="1"/>
  <c r="R86" i="22"/>
  <c r="Q155" i="22"/>
  <c r="Q188" i="22" s="1"/>
  <c r="Q213" i="22" s="1"/>
  <c r="E341" i="22"/>
  <c r="E366" i="22" s="1"/>
  <c r="E439" i="22" s="1"/>
  <c r="E135" i="22"/>
  <c r="F133" i="22"/>
  <c r="F136" i="22" s="1"/>
  <c r="D114" i="22"/>
  <c r="E134" i="22"/>
  <c r="E163" i="22"/>
  <c r="E335" i="22"/>
  <c r="E360" i="22" s="1"/>
  <c r="E433" i="22" s="1"/>
  <c r="D108" i="22"/>
  <c r="E332" i="22"/>
  <c r="E357" i="22" s="1"/>
  <c r="E430" i="22" s="1"/>
  <c r="D105" i="22"/>
  <c r="Q340" i="22"/>
  <c r="Q365" i="22" s="1"/>
  <c r="R113" i="22"/>
  <c r="R162" i="22" s="1"/>
  <c r="R195" i="22" s="1"/>
  <c r="R220" i="22" s="1"/>
  <c r="E269" i="22"/>
  <c r="E294" i="22" s="1"/>
  <c r="E415" i="22" s="1"/>
  <c r="E156" i="22"/>
  <c r="E189" i="22" s="1"/>
  <c r="E214" i="22" s="1"/>
  <c r="E398" i="22" s="1"/>
  <c r="D87" i="22"/>
  <c r="D158" i="22"/>
  <c r="D191" i="22" s="1"/>
  <c r="D216" i="22" s="1"/>
  <c r="D400" i="22" s="1"/>
  <c r="D271" i="22"/>
  <c r="D296" i="22" s="1"/>
  <c r="D417" i="22" s="1"/>
  <c r="C89" i="22"/>
  <c r="D272" i="22"/>
  <c r="D297" i="22" s="1"/>
  <c r="D418" i="22" s="1"/>
  <c r="C90" i="22"/>
  <c r="E266" i="22"/>
  <c r="E291" i="22" s="1"/>
  <c r="E412" i="22" s="1"/>
  <c r="E153" i="22"/>
  <c r="E186" i="22" s="1"/>
  <c r="E211" i="22" s="1"/>
  <c r="E395" i="22" s="1"/>
  <c r="D84" i="22"/>
  <c r="Q164" i="22"/>
  <c r="R95" i="22"/>
  <c r="S125" i="22"/>
  <c r="Q330" i="22"/>
  <c r="Q355" i="22" s="1"/>
  <c r="R103" i="22"/>
  <c r="R152" i="22" s="1"/>
  <c r="R185" i="22" s="1"/>
  <c r="R210" i="22" s="1"/>
  <c r="E337" i="22"/>
  <c r="E362" i="22" s="1"/>
  <c r="E435" i="22" s="1"/>
  <c r="D110" i="22"/>
  <c r="D159" i="22" s="1"/>
  <c r="D192" i="22" s="1"/>
  <c r="D217" i="22" s="1"/>
  <c r="D401" i="22" s="1"/>
  <c r="Q341" i="22"/>
  <c r="Q366" i="22" s="1"/>
  <c r="Q134" i="22"/>
  <c r="R114" i="22"/>
  <c r="R133" i="22" s="1"/>
  <c r="Q163" i="22"/>
  <c r="P172" i="22" s="1"/>
  <c r="D275" i="22"/>
  <c r="D300" i="22" s="1"/>
  <c r="D421" i="22" s="1"/>
  <c r="C93" i="22"/>
  <c r="R339" i="22"/>
  <c r="R364" i="22" s="1"/>
  <c r="S112" i="22"/>
  <c r="E334" i="22"/>
  <c r="E359" i="22" s="1"/>
  <c r="E432" i="22" s="1"/>
  <c r="D107" i="22"/>
  <c r="D166" i="22"/>
  <c r="D149" i="22" s="1"/>
  <c r="D168" i="22" s="1"/>
  <c r="C97" i="22"/>
  <c r="C166" i="22" s="1"/>
  <c r="R273" i="22"/>
  <c r="R298" i="22" s="1"/>
  <c r="S91" i="22"/>
  <c r="C276" i="22"/>
  <c r="C301" i="22" s="1"/>
  <c r="C422" i="22" s="1"/>
  <c r="C127" i="22"/>
  <c r="D125" i="22"/>
  <c r="D128" i="22" s="1"/>
  <c r="C126" i="22"/>
  <c r="E330" i="22"/>
  <c r="E355" i="22" s="1"/>
  <c r="E428" i="22" s="1"/>
  <c r="D103" i="22"/>
  <c r="D152" i="22" s="1"/>
  <c r="D185" i="22" s="1"/>
  <c r="D210" i="22" s="1"/>
  <c r="R265" i="22"/>
  <c r="R290" i="22" s="1"/>
  <c r="S83" i="22"/>
  <c r="R272" i="22"/>
  <c r="R297" i="22" s="1"/>
  <c r="S90" i="22"/>
  <c r="E270" i="22"/>
  <c r="E295" i="22" s="1"/>
  <c r="E416" i="22" s="1"/>
  <c r="E157" i="22"/>
  <c r="E190" i="22" s="1"/>
  <c r="E215" i="22" s="1"/>
  <c r="E399" i="22" s="1"/>
  <c r="D88" i="22"/>
  <c r="Q334" i="22"/>
  <c r="Q359" i="22" s="1"/>
  <c r="R107" i="22"/>
  <c r="Q161" i="22"/>
  <c r="Q194" i="22" s="1"/>
  <c r="Q219" i="22" s="1"/>
  <c r="Q274" i="22"/>
  <c r="Q299" i="22" s="1"/>
  <c r="R92" i="22"/>
  <c r="E331" i="22"/>
  <c r="E356" i="22" s="1"/>
  <c r="E429" i="22" s="1"/>
  <c r="D104" i="22"/>
  <c r="R166" i="22"/>
  <c r="R149" i="22" s="1"/>
  <c r="R168" i="22" s="1"/>
  <c r="S97" i="22"/>
  <c r="P174" i="22"/>
  <c r="P196" i="22"/>
  <c r="P221" i="22" s="1"/>
  <c r="P405" i="22" s="1"/>
  <c r="E162" i="22"/>
  <c r="E195" i="22" s="1"/>
  <c r="E220" i="22" s="1"/>
  <c r="E404" i="22" s="1"/>
  <c r="R275" i="22"/>
  <c r="R300" i="22" s="1"/>
  <c r="S93" i="22"/>
  <c r="F196" i="22"/>
  <c r="F221" i="22" s="1"/>
  <c r="F405" i="22" s="1"/>
  <c r="F174" i="22"/>
  <c r="F172" i="22"/>
  <c r="G171" i="22"/>
  <c r="G173" i="22" s="1"/>
  <c r="E161" i="22"/>
  <c r="E194" i="22" s="1"/>
  <c r="E219" i="22" s="1"/>
  <c r="E403" i="22" s="1"/>
  <c r="E274" i="22"/>
  <c r="E299" i="22" s="1"/>
  <c r="E420" i="22" s="1"/>
  <c r="D92" i="22"/>
  <c r="Q266" i="22"/>
  <c r="Q291" i="22" s="1"/>
  <c r="Q153" i="22"/>
  <c r="Q186" i="22" s="1"/>
  <c r="Q211" i="22" s="1"/>
  <c r="R84" i="22"/>
  <c r="Q332" i="22"/>
  <c r="Q357" i="22" s="1"/>
  <c r="R105" i="22"/>
  <c r="Q270" i="22"/>
  <c r="Q295" i="22" s="1"/>
  <c r="Q157" i="22"/>
  <c r="Q190" i="22" s="1"/>
  <c r="Q215" i="22" s="1"/>
  <c r="R88" i="22"/>
  <c r="Q333" i="22"/>
  <c r="Q358" i="22" s="1"/>
  <c r="R106" i="22"/>
  <c r="Q160" i="22"/>
  <c r="Q193" i="22" s="1"/>
  <c r="Q218" i="22" s="1"/>
  <c r="D265" i="22"/>
  <c r="D290" i="22" s="1"/>
  <c r="D411" i="22" s="1"/>
  <c r="C83" i="22"/>
  <c r="E338" i="22"/>
  <c r="E363" i="22" s="1"/>
  <c r="E436" i="22" s="1"/>
  <c r="D111" i="22"/>
  <c r="R127" i="22"/>
  <c r="R128" i="22" s="1"/>
  <c r="Q331" i="22"/>
  <c r="Q356" i="22" s="1"/>
  <c r="R104" i="22"/>
  <c r="Q337" i="22"/>
  <c r="Q362" i="22" s="1"/>
  <c r="R110" i="22"/>
  <c r="E160" i="22"/>
  <c r="E193" i="22" s="1"/>
  <c r="E218" i="22" s="1"/>
  <c r="E402" i="22" s="1"/>
  <c r="E268" i="22"/>
  <c r="E293" i="22" s="1"/>
  <c r="E414" i="22" s="1"/>
  <c r="E155" i="22"/>
  <c r="E188" i="22" s="1"/>
  <c r="E213" i="22" s="1"/>
  <c r="E397" i="22" s="1"/>
  <c r="D86" i="22"/>
  <c r="Q267" i="22"/>
  <c r="Q292" i="22" s="1"/>
  <c r="Q154" i="22"/>
  <c r="Q187" i="22" s="1"/>
  <c r="Q212" i="22" s="1"/>
  <c r="R85" i="22"/>
  <c r="D207" i="22" l="1"/>
  <c r="D394" i="22"/>
  <c r="P173" i="22"/>
  <c r="Q171" i="22"/>
  <c r="D268" i="22"/>
  <c r="D293" i="22" s="1"/>
  <c r="D414" i="22" s="1"/>
  <c r="D155" i="22"/>
  <c r="D188" i="22" s="1"/>
  <c r="D213" i="22" s="1"/>
  <c r="D397" i="22" s="1"/>
  <c r="C86" i="22"/>
  <c r="R337" i="22"/>
  <c r="R362" i="22" s="1"/>
  <c r="S110" i="22"/>
  <c r="S159" i="22" s="1"/>
  <c r="S192" i="22" s="1"/>
  <c r="S217" i="22" s="1"/>
  <c r="R333" i="22"/>
  <c r="R358" i="22" s="1"/>
  <c r="S106" i="22"/>
  <c r="R334" i="22"/>
  <c r="R359" i="22" s="1"/>
  <c r="S107" i="22"/>
  <c r="S265" i="22"/>
  <c r="S290" i="22" s="1"/>
  <c r="T83" i="22"/>
  <c r="C107" i="22"/>
  <c r="C334" i="22" s="1"/>
  <c r="C359" i="22" s="1"/>
  <c r="C432" i="22" s="1"/>
  <c r="D334" i="22"/>
  <c r="D359" i="22" s="1"/>
  <c r="D432" i="22" s="1"/>
  <c r="C275" i="22"/>
  <c r="C300" i="22" s="1"/>
  <c r="C421" i="22" s="1"/>
  <c r="R341" i="22"/>
  <c r="R366" i="22" s="1"/>
  <c r="R134" i="22"/>
  <c r="S114" i="22"/>
  <c r="S133" i="22" s="1"/>
  <c r="R163" i="22"/>
  <c r="Q172" i="22" s="1"/>
  <c r="D266" i="22"/>
  <c r="D291" i="22" s="1"/>
  <c r="D412" i="22" s="1"/>
  <c r="D153" i="22"/>
  <c r="D186" i="22" s="1"/>
  <c r="D211" i="22" s="1"/>
  <c r="D395" i="22" s="1"/>
  <c r="C84" i="22"/>
  <c r="R340" i="22"/>
  <c r="R365" i="22" s="1"/>
  <c r="S113" i="22"/>
  <c r="S162" i="22" s="1"/>
  <c r="S195" i="22" s="1"/>
  <c r="S220" i="22" s="1"/>
  <c r="D335" i="22"/>
  <c r="D360" i="22" s="1"/>
  <c r="D433" i="22" s="1"/>
  <c r="C108" i="22"/>
  <c r="C335" i="22" s="1"/>
  <c r="C360" i="22" s="1"/>
  <c r="C433" i="22" s="1"/>
  <c r="D341" i="22"/>
  <c r="D366" i="22" s="1"/>
  <c r="D439" i="22" s="1"/>
  <c r="D134" i="22"/>
  <c r="D135" i="22"/>
  <c r="E133" i="22"/>
  <c r="E136" i="22" s="1"/>
  <c r="C114" i="22"/>
  <c r="D163" i="22"/>
  <c r="R156" i="22"/>
  <c r="R189" i="22" s="1"/>
  <c r="R214" i="22" s="1"/>
  <c r="R269" i="22"/>
  <c r="R294" i="22" s="1"/>
  <c r="S87" i="22"/>
  <c r="D164" i="22"/>
  <c r="C95" i="22"/>
  <c r="C164" i="22" s="1"/>
  <c r="S271" i="22"/>
  <c r="S296" i="22" s="1"/>
  <c r="S158" i="22"/>
  <c r="S191" i="22" s="1"/>
  <c r="S216" i="22" s="1"/>
  <c r="T89" i="22"/>
  <c r="D165" i="22"/>
  <c r="C96" i="22"/>
  <c r="C165" i="22" s="1"/>
  <c r="R154" i="22"/>
  <c r="R187" i="22" s="1"/>
  <c r="R212" i="22" s="1"/>
  <c r="R267" i="22"/>
  <c r="R292" i="22" s="1"/>
  <c r="S85" i="22"/>
  <c r="D338" i="22"/>
  <c r="D363" i="22" s="1"/>
  <c r="D436" i="22" s="1"/>
  <c r="C111" i="22"/>
  <c r="C338" i="22" s="1"/>
  <c r="C363" i="22" s="1"/>
  <c r="C436" i="22" s="1"/>
  <c r="C265" i="22"/>
  <c r="C290" i="22" s="1"/>
  <c r="C411" i="22" s="1"/>
  <c r="R332" i="22"/>
  <c r="R357" i="22" s="1"/>
  <c r="S105" i="22"/>
  <c r="S275" i="22"/>
  <c r="S300" i="22" s="1"/>
  <c r="T93" i="22"/>
  <c r="S166" i="22"/>
  <c r="S149" i="22" s="1"/>
  <c r="S168" i="22" s="1"/>
  <c r="T97" i="22"/>
  <c r="R274" i="22"/>
  <c r="R299" i="22" s="1"/>
  <c r="R161" i="22"/>
  <c r="R194" i="22" s="1"/>
  <c r="R219" i="22" s="1"/>
  <c r="S92" i="22"/>
  <c r="S272" i="22"/>
  <c r="S297" i="22" s="1"/>
  <c r="T90" i="22"/>
  <c r="D337" i="22"/>
  <c r="D362" i="22" s="1"/>
  <c r="D435" i="22" s="1"/>
  <c r="C110" i="22"/>
  <c r="C337" i="22" s="1"/>
  <c r="C362" i="22" s="1"/>
  <c r="C435" i="22" s="1"/>
  <c r="S128" i="22"/>
  <c r="D269" i="22"/>
  <c r="D294" i="22" s="1"/>
  <c r="D415" i="22" s="1"/>
  <c r="C87" i="22"/>
  <c r="D156" i="22"/>
  <c r="D189" i="22" s="1"/>
  <c r="D214" i="22" s="1"/>
  <c r="D398" i="22" s="1"/>
  <c r="R268" i="22"/>
  <c r="R293" i="22" s="1"/>
  <c r="R155" i="22"/>
  <c r="R188" i="22" s="1"/>
  <c r="R213" i="22" s="1"/>
  <c r="S86" i="22"/>
  <c r="D160" i="22"/>
  <c r="D193" i="22" s="1"/>
  <c r="D218" i="22" s="1"/>
  <c r="D402" i="22" s="1"/>
  <c r="R338" i="22"/>
  <c r="R363" i="22" s="1"/>
  <c r="S111" i="22"/>
  <c r="S160" i="22" s="1"/>
  <c r="S193" i="22" s="1"/>
  <c r="S218" i="22" s="1"/>
  <c r="R165" i="22"/>
  <c r="S96" i="22"/>
  <c r="R331" i="22"/>
  <c r="R356" i="22" s="1"/>
  <c r="S104" i="22"/>
  <c r="R270" i="22"/>
  <c r="R295" i="22" s="1"/>
  <c r="R157" i="22"/>
  <c r="R190" i="22" s="1"/>
  <c r="R215" i="22" s="1"/>
  <c r="S88" i="22"/>
  <c r="D274" i="22"/>
  <c r="D299" i="22" s="1"/>
  <c r="D420" i="22" s="1"/>
  <c r="D161" i="22"/>
  <c r="D194" i="22" s="1"/>
  <c r="D219" i="22" s="1"/>
  <c r="D403" i="22" s="1"/>
  <c r="C92" i="22"/>
  <c r="D270" i="22"/>
  <c r="D295" i="22" s="1"/>
  <c r="D416" i="22" s="1"/>
  <c r="D157" i="22"/>
  <c r="D190" i="22" s="1"/>
  <c r="D215" i="22" s="1"/>
  <c r="D399" i="22" s="1"/>
  <c r="C88" i="22"/>
  <c r="R159" i="22"/>
  <c r="R192" i="22" s="1"/>
  <c r="R217" i="22" s="1"/>
  <c r="S273" i="22"/>
  <c r="S298" i="22" s="1"/>
  <c r="T91" i="22"/>
  <c r="S339" i="22"/>
  <c r="S364" i="22" s="1"/>
  <c r="T112" i="22"/>
  <c r="R164" i="22"/>
  <c r="S95" i="22"/>
  <c r="C271" i="22"/>
  <c r="C296" i="22" s="1"/>
  <c r="C417" i="22" s="1"/>
  <c r="C158" i="22"/>
  <c r="C191" i="22" s="1"/>
  <c r="C216" i="22" s="1"/>
  <c r="C400" i="22" s="1"/>
  <c r="D332" i="22"/>
  <c r="D357" i="22" s="1"/>
  <c r="D430" i="22" s="1"/>
  <c r="C105" i="22"/>
  <c r="C332" i="22" s="1"/>
  <c r="C357" i="22" s="1"/>
  <c r="C430" i="22" s="1"/>
  <c r="F171" i="22"/>
  <c r="F173" i="22" s="1"/>
  <c r="E172" i="22"/>
  <c r="E174" i="22"/>
  <c r="E196" i="22"/>
  <c r="E221" i="22" s="1"/>
  <c r="E405" i="22" s="1"/>
  <c r="C273" i="22"/>
  <c r="C298" i="22" s="1"/>
  <c r="C419" i="22" s="1"/>
  <c r="T276" i="22"/>
  <c r="T301" i="22" s="1"/>
  <c r="U94" i="22"/>
  <c r="U125" i="22" s="1"/>
  <c r="T126" i="22"/>
  <c r="D333" i="22"/>
  <c r="D358" i="22" s="1"/>
  <c r="D431" i="22" s="1"/>
  <c r="C106" i="22"/>
  <c r="C333" i="22" s="1"/>
  <c r="C358" i="22" s="1"/>
  <c r="C431" i="22" s="1"/>
  <c r="R335" i="22"/>
  <c r="R360" i="22" s="1"/>
  <c r="S108" i="22"/>
  <c r="R266" i="22"/>
  <c r="R291" i="22" s="1"/>
  <c r="R153" i="22"/>
  <c r="R186" i="22" s="1"/>
  <c r="R211" i="22" s="1"/>
  <c r="S84" i="22"/>
  <c r="C104" i="22"/>
  <c r="C331" i="22" s="1"/>
  <c r="C356" i="22" s="1"/>
  <c r="C429" i="22" s="1"/>
  <c r="D331" i="22"/>
  <c r="D356" i="22" s="1"/>
  <c r="D429" i="22" s="1"/>
  <c r="D330" i="22"/>
  <c r="D355" i="22" s="1"/>
  <c r="D428" i="22" s="1"/>
  <c r="C103" i="22"/>
  <c r="C330" i="22" s="1"/>
  <c r="C355" i="22" s="1"/>
  <c r="C428" i="22" s="1"/>
  <c r="C125" i="22"/>
  <c r="C128" i="22" s="1"/>
  <c r="Q196" i="22"/>
  <c r="Q221" i="22" s="1"/>
  <c r="Q174" i="22"/>
  <c r="Q135" i="22"/>
  <c r="Q136" i="22" s="1"/>
  <c r="R330" i="22"/>
  <c r="R355" i="22" s="1"/>
  <c r="S103" i="22"/>
  <c r="S152" i="22" s="1"/>
  <c r="S185" i="22" s="1"/>
  <c r="S210" i="22" s="1"/>
  <c r="C272" i="22"/>
  <c r="C297" i="22" s="1"/>
  <c r="C418" i="22" s="1"/>
  <c r="U336" i="22"/>
  <c r="U361" i="22" s="1"/>
  <c r="V109" i="22"/>
  <c r="V336" i="22" s="1"/>
  <c r="V361" i="22" s="1"/>
  <c r="T125" i="22"/>
  <c r="D340" i="22"/>
  <c r="D365" i="22" s="1"/>
  <c r="D438" i="22" s="1"/>
  <c r="C113" i="22"/>
  <c r="C340" i="22" s="1"/>
  <c r="C365" i="22" s="1"/>
  <c r="C438" i="22" s="1"/>
  <c r="D154" i="22"/>
  <c r="D187" i="22" s="1"/>
  <c r="D212" i="22" s="1"/>
  <c r="D396" i="22" s="1"/>
  <c r="D267" i="22"/>
  <c r="D292" i="22" s="1"/>
  <c r="D413" i="22" s="1"/>
  <c r="C85" i="22"/>
  <c r="Q173" i="22" l="1"/>
  <c r="C160" i="22"/>
  <c r="C193" i="22" s="1"/>
  <c r="C218" i="22" s="1"/>
  <c r="C402" i="22" s="1"/>
  <c r="C159" i="22"/>
  <c r="C192" i="22" s="1"/>
  <c r="C217" i="22" s="1"/>
  <c r="C401" i="22" s="1"/>
  <c r="C152" i="22"/>
  <c r="C185" i="22" s="1"/>
  <c r="C210" i="22" s="1"/>
  <c r="C394" i="22" s="1"/>
  <c r="R135" i="22"/>
  <c r="R136" i="22" s="1"/>
  <c r="S335" i="22"/>
  <c r="S360" i="22" s="1"/>
  <c r="T108" i="22"/>
  <c r="U126" i="22"/>
  <c r="U276" i="22"/>
  <c r="U301" i="22" s="1"/>
  <c r="V94" i="22"/>
  <c r="U127" i="22" s="1"/>
  <c r="S164" i="22"/>
  <c r="T95" i="22"/>
  <c r="S270" i="22"/>
  <c r="S295" i="22" s="1"/>
  <c r="S157" i="22"/>
  <c r="S190" i="22" s="1"/>
  <c r="S215" i="22" s="1"/>
  <c r="T88" i="22"/>
  <c r="S267" i="22"/>
  <c r="S292" i="22" s="1"/>
  <c r="T85" i="22"/>
  <c r="S154" i="22"/>
  <c r="S187" i="22" s="1"/>
  <c r="S212" i="22" s="1"/>
  <c r="C162" i="22"/>
  <c r="C195" i="22" s="1"/>
  <c r="C220" i="22" s="1"/>
  <c r="C404" i="22" s="1"/>
  <c r="T103" i="22"/>
  <c r="T152" i="22" s="1"/>
  <c r="T185" i="22" s="1"/>
  <c r="T210" i="22" s="1"/>
  <c r="S330" i="22"/>
  <c r="S355" i="22" s="1"/>
  <c r="S266" i="22"/>
  <c r="S291" i="22" s="1"/>
  <c r="S153" i="22"/>
  <c r="S186" i="22" s="1"/>
  <c r="S211" i="22" s="1"/>
  <c r="T84" i="22"/>
  <c r="T127" i="22"/>
  <c r="T128" i="22" s="1"/>
  <c r="C270" i="22"/>
  <c r="C295" i="22" s="1"/>
  <c r="C416" i="22" s="1"/>
  <c r="C157" i="22"/>
  <c r="C190" i="22" s="1"/>
  <c r="C215" i="22" s="1"/>
  <c r="C399" i="22" s="1"/>
  <c r="C274" i="22"/>
  <c r="C299" i="22" s="1"/>
  <c r="C420" i="22" s="1"/>
  <c r="C161" i="22"/>
  <c r="C194" i="22" s="1"/>
  <c r="C219" i="22" s="1"/>
  <c r="C403" i="22" s="1"/>
  <c r="T96" i="22"/>
  <c r="S165" i="22"/>
  <c r="T166" i="22"/>
  <c r="T149" i="22" s="1"/>
  <c r="T168" i="22" s="1"/>
  <c r="U97" i="22"/>
  <c r="T158" i="22"/>
  <c r="T191" i="22" s="1"/>
  <c r="T216" i="22" s="1"/>
  <c r="T271" i="22"/>
  <c r="T296" i="22" s="1"/>
  <c r="U89" i="22"/>
  <c r="D196" i="22"/>
  <c r="D221" i="22" s="1"/>
  <c r="D405" i="22" s="1"/>
  <c r="D174" i="22"/>
  <c r="E171" i="22"/>
  <c r="E173" i="22" s="1"/>
  <c r="D172" i="22"/>
  <c r="S340" i="22"/>
  <c r="S365" i="22" s="1"/>
  <c r="T113" i="22"/>
  <c r="T162" i="22" s="1"/>
  <c r="T195" i="22" s="1"/>
  <c r="T220" i="22" s="1"/>
  <c r="T265" i="22"/>
  <c r="T290" i="22" s="1"/>
  <c r="U83" i="22"/>
  <c r="S333" i="22"/>
  <c r="S358" i="22" s="1"/>
  <c r="T106" i="22"/>
  <c r="C155" i="22"/>
  <c r="C188" i="22" s="1"/>
  <c r="C213" i="22" s="1"/>
  <c r="C397" i="22" s="1"/>
  <c r="C268" i="22"/>
  <c r="C293" i="22" s="1"/>
  <c r="C414" i="22" s="1"/>
  <c r="T273" i="22"/>
  <c r="T298" i="22" s="1"/>
  <c r="U91" i="22"/>
  <c r="S155" i="22"/>
  <c r="S188" i="22" s="1"/>
  <c r="S213" i="22" s="1"/>
  <c r="S268" i="22"/>
  <c r="S293" i="22" s="1"/>
  <c r="T86" i="22"/>
  <c r="C269" i="22"/>
  <c r="C294" i="22" s="1"/>
  <c r="C415" i="22" s="1"/>
  <c r="C156" i="22"/>
  <c r="C189" i="22" s="1"/>
  <c r="C214" i="22" s="1"/>
  <c r="C398" i="22" s="1"/>
  <c r="S274" i="22"/>
  <c r="S299" i="22" s="1"/>
  <c r="S161" i="22"/>
  <c r="S194" i="22" s="1"/>
  <c r="S219" i="22" s="1"/>
  <c r="T92" i="22"/>
  <c r="S332" i="22"/>
  <c r="S357" i="22" s="1"/>
  <c r="T105" i="22"/>
  <c r="S269" i="22"/>
  <c r="S294" i="22" s="1"/>
  <c r="T87" i="22"/>
  <c r="S156" i="22"/>
  <c r="S189" i="22" s="1"/>
  <c r="S214" i="22" s="1"/>
  <c r="C341" i="22"/>
  <c r="C366" i="22" s="1"/>
  <c r="C439" i="22" s="1"/>
  <c r="C135" i="22"/>
  <c r="D133" i="22"/>
  <c r="D136" i="22" s="1"/>
  <c r="C134" i="22"/>
  <c r="C163" i="22"/>
  <c r="R196" i="22"/>
  <c r="R221" i="22" s="1"/>
  <c r="R174" i="22"/>
  <c r="C267" i="22"/>
  <c r="C292" i="22" s="1"/>
  <c r="C413" i="22" s="1"/>
  <c r="C154" i="22"/>
  <c r="C187" i="22" s="1"/>
  <c r="C212" i="22" s="1"/>
  <c r="C396" i="22" s="1"/>
  <c r="R171" i="22"/>
  <c r="T339" i="22"/>
  <c r="T364" i="22" s="1"/>
  <c r="U112" i="22"/>
  <c r="S331" i="22"/>
  <c r="S356" i="22" s="1"/>
  <c r="T104" i="22"/>
  <c r="S338" i="22"/>
  <c r="S363" i="22" s="1"/>
  <c r="T111" i="22"/>
  <c r="T272" i="22"/>
  <c r="T297" i="22" s="1"/>
  <c r="U90" i="22"/>
  <c r="T275" i="22"/>
  <c r="T300" i="22" s="1"/>
  <c r="U93" i="22"/>
  <c r="C266" i="22"/>
  <c r="C291" i="22" s="1"/>
  <c r="C412" i="22" s="1"/>
  <c r="C153" i="22"/>
  <c r="C186" i="22" s="1"/>
  <c r="C211" i="22" s="1"/>
  <c r="C395" i="22" s="1"/>
  <c r="S341" i="22"/>
  <c r="S366" i="22" s="1"/>
  <c r="T114" i="22"/>
  <c r="S135" i="22" s="1"/>
  <c r="S134" i="22"/>
  <c r="S163" i="22"/>
  <c r="S171" i="22" s="1"/>
  <c r="S334" i="22"/>
  <c r="S359" i="22" s="1"/>
  <c r="T107" i="22"/>
  <c r="S337" i="22"/>
  <c r="S362" i="22" s="1"/>
  <c r="T110" i="22"/>
  <c r="T159" i="22" s="1"/>
  <c r="T192" i="22" s="1"/>
  <c r="T217" i="22" s="1"/>
  <c r="S136" i="22" l="1"/>
  <c r="C133" i="22"/>
  <c r="C136" i="22" s="1"/>
  <c r="U128" i="22"/>
  <c r="T338" i="22"/>
  <c r="T363" i="22" s="1"/>
  <c r="U111" i="22"/>
  <c r="U160" i="22" s="1"/>
  <c r="U193" i="22" s="1"/>
  <c r="U218" i="22" s="1"/>
  <c r="U339" i="22"/>
  <c r="U364" i="22" s="1"/>
  <c r="V112" i="22"/>
  <c r="V339" i="22" s="1"/>
  <c r="V364" i="22" s="1"/>
  <c r="T268" i="22"/>
  <c r="T293" i="22" s="1"/>
  <c r="T155" i="22"/>
  <c r="T188" i="22" s="1"/>
  <c r="T213" i="22" s="1"/>
  <c r="U86" i="22"/>
  <c r="T160" i="22"/>
  <c r="T193" i="22" s="1"/>
  <c r="T218" i="22" s="1"/>
  <c r="U271" i="22"/>
  <c r="U296" i="22" s="1"/>
  <c r="U158" i="22"/>
  <c r="U191" i="22" s="1"/>
  <c r="U216" i="22" s="1"/>
  <c r="V89" i="22"/>
  <c r="T266" i="22"/>
  <c r="T291" i="22" s="1"/>
  <c r="U84" i="22"/>
  <c r="T153" i="22"/>
  <c r="T186" i="22" s="1"/>
  <c r="T211" i="22" s="1"/>
  <c r="T330" i="22"/>
  <c r="T355" i="22" s="1"/>
  <c r="U103" i="22"/>
  <c r="U152" i="22" s="1"/>
  <c r="U185" i="22" s="1"/>
  <c r="U210" i="22" s="1"/>
  <c r="T164" i="22"/>
  <c r="U95" i="22"/>
  <c r="T335" i="22"/>
  <c r="T360" i="22" s="1"/>
  <c r="U108" i="22"/>
  <c r="C196" i="22"/>
  <c r="C221" i="22" s="1"/>
  <c r="C405" i="22" s="1"/>
  <c r="D171" i="22"/>
  <c r="D173" i="22" s="1"/>
  <c r="C172" i="22"/>
  <c r="C174" i="22"/>
  <c r="T332" i="22"/>
  <c r="T357" i="22" s="1"/>
  <c r="U105" i="22"/>
  <c r="U106" i="22"/>
  <c r="T333" i="22"/>
  <c r="T358" i="22" s="1"/>
  <c r="T270" i="22"/>
  <c r="T295" i="22" s="1"/>
  <c r="U88" i="22"/>
  <c r="T157" i="22"/>
  <c r="T190" i="22" s="1"/>
  <c r="T215" i="22" s="1"/>
  <c r="T334" i="22"/>
  <c r="T359" i="22" s="1"/>
  <c r="U107" i="22"/>
  <c r="U110" i="22"/>
  <c r="U159" i="22" s="1"/>
  <c r="U192" i="22" s="1"/>
  <c r="U217" i="22" s="1"/>
  <c r="T337" i="22"/>
  <c r="T362" i="22" s="1"/>
  <c r="S174" i="22"/>
  <c r="S196" i="22"/>
  <c r="S221" i="22" s="1"/>
  <c r="T341" i="22"/>
  <c r="T366" i="22" s="1"/>
  <c r="T134" i="22"/>
  <c r="U114" i="22"/>
  <c r="U133" i="22" s="1"/>
  <c r="T163" i="22"/>
  <c r="U275" i="22"/>
  <c r="U300" i="22" s="1"/>
  <c r="V93" i="22"/>
  <c r="U272" i="22"/>
  <c r="U297" i="22" s="1"/>
  <c r="V90" i="22"/>
  <c r="T331" i="22"/>
  <c r="T356" i="22" s="1"/>
  <c r="U104" i="22"/>
  <c r="R172" i="22"/>
  <c r="R173" i="22" s="1"/>
  <c r="T340" i="22"/>
  <c r="T365" i="22" s="1"/>
  <c r="U113" i="22"/>
  <c r="T165" i="22"/>
  <c r="U96" i="22"/>
  <c r="V276" i="22"/>
  <c r="V301" i="22" s="1"/>
  <c r="V126" i="22"/>
  <c r="V125" i="22"/>
  <c r="T133" i="22"/>
  <c r="T269" i="22"/>
  <c r="T294" i="22" s="1"/>
  <c r="T156" i="22"/>
  <c r="T189" i="22" s="1"/>
  <c r="T214" i="22" s="1"/>
  <c r="U87" i="22"/>
  <c r="T274" i="22"/>
  <c r="T299" i="22" s="1"/>
  <c r="T161" i="22"/>
  <c r="T194" i="22" s="1"/>
  <c r="T219" i="22" s="1"/>
  <c r="U92" i="22"/>
  <c r="U273" i="22"/>
  <c r="U298" i="22" s="1"/>
  <c r="V91" i="22"/>
  <c r="U265" i="22"/>
  <c r="U290" i="22" s="1"/>
  <c r="V83" i="22"/>
  <c r="U166" i="22"/>
  <c r="U149" i="22" s="1"/>
  <c r="U168" i="22" s="1"/>
  <c r="V97" i="22"/>
  <c r="V166" i="22" s="1"/>
  <c r="T154" i="22"/>
  <c r="T187" i="22" s="1"/>
  <c r="T212" i="22" s="1"/>
  <c r="T267" i="22"/>
  <c r="T292" i="22" s="1"/>
  <c r="U85" i="22"/>
  <c r="C171" i="22" l="1"/>
  <c r="C173" i="22" s="1"/>
  <c r="U267" i="22"/>
  <c r="U292" i="22" s="1"/>
  <c r="U154" i="22"/>
  <c r="U187" i="22" s="1"/>
  <c r="U212" i="22" s="1"/>
  <c r="V85" i="22"/>
  <c r="V273" i="22"/>
  <c r="V298" i="22" s="1"/>
  <c r="U340" i="22"/>
  <c r="U365" i="22" s="1"/>
  <c r="V113" i="22"/>
  <c r="V340" i="22" s="1"/>
  <c r="V365" i="22" s="1"/>
  <c r="U331" i="22"/>
  <c r="U356" i="22" s="1"/>
  <c r="V104" i="22"/>
  <c r="V331" i="22" s="1"/>
  <c r="V356" i="22" s="1"/>
  <c r="T196" i="22"/>
  <c r="T221" i="22" s="1"/>
  <c r="T174" i="22"/>
  <c r="U334" i="22"/>
  <c r="U359" i="22" s="1"/>
  <c r="V107" i="22"/>
  <c r="V334" i="22" s="1"/>
  <c r="V359" i="22" s="1"/>
  <c r="U266" i="22"/>
  <c r="U291" i="22" s="1"/>
  <c r="U153" i="22"/>
  <c r="U186" i="22" s="1"/>
  <c r="U211" i="22" s="1"/>
  <c r="V84" i="22"/>
  <c r="V265" i="22"/>
  <c r="V290" i="22" s="1"/>
  <c r="V275" i="22"/>
  <c r="V300" i="22" s="1"/>
  <c r="S172" i="22"/>
  <c r="S173" i="22" s="1"/>
  <c r="U335" i="22"/>
  <c r="U360" i="22" s="1"/>
  <c r="V108" i="22"/>
  <c r="V335" i="22" s="1"/>
  <c r="V360" i="22" s="1"/>
  <c r="U330" i="22"/>
  <c r="U355" i="22" s="1"/>
  <c r="V103" i="22"/>
  <c r="V330" i="22" s="1"/>
  <c r="V355" i="22" s="1"/>
  <c r="U269" i="22"/>
  <c r="U294" i="22" s="1"/>
  <c r="U156" i="22"/>
  <c r="U189" i="22" s="1"/>
  <c r="U214" i="22" s="1"/>
  <c r="V87" i="22"/>
  <c r="U165" i="22"/>
  <c r="V96" i="22"/>
  <c r="V165" i="22" s="1"/>
  <c r="V272" i="22"/>
  <c r="V297" i="22" s="1"/>
  <c r="U162" i="22"/>
  <c r="U195" i="22" s="1"/>
  <c r="U220" i="22" s="1"/>
  <c r="U341" i="22"/>
  <c r="U366" i="22" s="1"/>
  <c r="V114" i="22"/>
  <c r="U135" i="22" s="1"/>
  <c r="U134" i="22"/>
  <c r="U163" i="22"/>
  <c r="T171" i="22"/>
  <c r="U333" i="22"/>
  <c r="U358" i="22" s="1"/>
  <c r="V106" i="22"/>
  <c r="V333" i="22" s="1"/>
  <c r="V358" i="22" s="1"/>
  <c r="V271" i="22"/>
  <c r="V296" i="22" s="1"/>
  <c r="V158" i="22"/>
  <c r="V191" i="22" s="1"/>
  <c r="V216" i="22" s="1"/>
  <c r="U268" i="22"/>
  <c r="U293" i="22" s="1"/>
  <c r="V86" i="22"/>
  <c r="U155" i="22"/>
  <c r="U188" i="22" s="1"/>
  <c r="U213" i="22" s="1"/>
  <c r="V127" i="22"/>
  <c r="V128" i="22" s="1"/>
  <c r="U274" i="22"/>
  <c r="U299" i="22" s="1"/>
  <c r="U161" i="22"/>
  <c r="U194" i="22" s="1"/>
  <c r="U219" i="22" s="1"/>
  <c r="V92" i="22"/>
  <c r="T135" i="22"/>
  <c r="T136" i="22" s="1"/>
  <c r="U337" i="22"/>
  <c r="U362" i="22" s="1"/>
  <c r="V110" i="22"/>
  <c r="V337" i="22" s="1"/>
  <c r="V362" i="22" s="1"/>
  <c r="U270" i="22"/>
  <c r="U295" i="22" s="1"/>
  <c r="U157" i="22"/>
  <c r="U190" i="22" s="1"/>
  <c r="U215" i="22" s="1"/>
  <c r="V88" i="22"/>
  <c r="U332" i="22"/>
  <c r="U357" i="22" s="1"/>
  <c r="V105" i="22"/>
  <c r="V332" i="22" s="1"/>
  <c r="V357" i="22" s="1"/>
  <c r="U164" i="22"/>
  <c r="V95" i="22"/>
  <c r="V164" i="22" s="1"/>
  <c r="U338" i="22"/>
  <c r="U363" i="22" s="1"/>
  <c r="V111" i="22"/>
  <c r="V338" i="22" s="1"/>
  <c r="V363" i="22" s="1"/>
  <c r="V152" i="22" l="1"/>
  <c r="V185" i="22" s="1"/>
  <c r="V210" i="22" s="1"/>
  <c r="V162" i="22"/>
  <c r="V195" i="22" s="1"/>
  <c r="V220" i="22" s="1"/>
  <c r="U174" i="22"/>
  <c r="U196" i="22"/>
  <c r="U221" i="22" s="1"/>
  <c r="V156" i="22"/>
  <c r="V189" i="22" s="1"/>
  <c r="V214" i="22" s="1"/>
  <c r="V269" i="22"/>
  <c r="V294" i="22" s="1"/>
  <c r="V267" i="22"/>
  <c r="V292" i="22" s="1"/>
  <c r="V154" i="22"/>
  <c r="V187" i="22" s="1"/>
  <c r="V212" i="22" s="1"/>
  <c r="V268" i="22"/>
  <c r="V293" i="22" s="1"/>
  <c r="V155" i="22"/>
  <c r="V188" i="22" s="1"/>
  <c r="V213" i="22" s="1"/>
  <c r="V266" i="22"/>
  <c r="V291" i="22" s="1"/>
  <c r="V153" i="22"/>
  <c r="V186" i="22" s="1"/>
  <c r="V211" i="22" s="1"/>
  <c r="V274" i="22"/>
  <c r="V299" i="22" s="1"/>
  <c r="V161" i="22"/>
  <c r="V194" i="22" s="1"/>
  <c r="V219" i="22" s="1"/>
  <c r="V157" i="22"/>
  <c r="V190" i="22" s="1"/>
  <c r="V215" i="22" s="1"/>
  <c r="V270" i="22"/>
  <c r="V295" i="22" s="1"/>
  <c r="V341" i="22"/>
  <c r="V366" i="22" s="1"/>
  <c r="V134" i="22"/>
  <c r="V163" i="22"/>
  <c r="T172" i="22"/>
  <c r="T173" i="22" s="1"/>
  <c r="V133" i="22"/>
  <c r="V159" i="22"/>
  <c r="V192" i="22" s="1"/>
  <c r="V217" i="22" s="1"/>
  <c r="U171" i="22"/>
  <c r="V160" i="22"/>
  <c r="V193" i="22" s="1"/>
  <c r="V218" i="22" s="1"/>
  <c r="U136" i="22"/>
  <c r="V196" i="22" l="1"/>
  <c r="V221" i="22" s="1"/>
  <c r="V174" i="22"/>
  <c r="U172" i="22"/>
  <c r="U173" i="22" s="1"/>
  <c r="V135" i="22"/>
  <c r="V136" i="22" s="1"/>
  <c r="V171" i="22"/>
  <c r="V172" i="22" l="1"/>
  <c r="V173" i="22" s="1"/>
</calcChain>
</file>

<file path=xl/sharedStrings.xml><?xml version="1.0" encoding="utf-8"?>
<sst xmlns="http://schemas.openxmlformats.org/spreadsheetml/2006/main" count="3251" uniqueCount="334">
  <si>
    <t xml:space="preserve"> bv force</t>
  </si>
  <si>
    <t xml:space="preserve"> mv force</t>
  </si>
  <si>
    <t>ips</t>
  </si>
  <si>
    <t>soft-2</t>
  </si>
  <si>
    <t>soft-1</t>
  </si>
  <si>
    <t>soft</t>
  </si>
  <si>
    <t>aver</t>
  </si>
  <si>
    <t>stiff</t>
  </si>
  <si>
    <t>stiff+1</t>
  </si>
  <si>
    <t>stiff+2</t>
  </si>
  <si>
    <t>stiff+3</t>
  </si>
  <si>
    <t>bv force</t>
  </si>
  <si>
    <t>end</t>
  </si>
  <si>
    <t>soft-3</t>
  </si>
  <si>
    <t>soft-4</t>
  </si>
  <si>
    <t>soft-5</t>
  </si>
  <si>
    <t>soft-6</t>
  </si>
  <si>
    <t xml:space="preserve"> mv range 70ips</t>
  </si>
  <si>
    <t xml:space="preserve"> bv range 70ips</t>
  </si>
  <si>
    <t xml:space="preserve"> co wogas</t>
  </si>
  <si>
    <t xml:space="preserve"> stiff</t>
  </si>
  <si>
    <t xml:space="preserve"> stiff+1</t>
  </si>
  <si>
    <t xml:space="preserve"> stiff+2</t>
  </si>
  <si>
    <t xml:space="preserve"> stiff+3</t>
  </si>
  <si>
    <t xml:space="preserve"> stiff+4</t>
  </si>
  <si>
    <t xml:space="preserve"> stiff+5</t>
  </si>
  <si>
    <t xml:space="preserve"> no ls circuit</t>
  </si>
  <si>
    <t>mv</t>
  </si>
  <si>
    <t>bv</t>
  </si>
  <si>
    <t xml:space="preserve"> we hand tweaked these numbers</t>
  </si>
  <si>
    <t xml:space="preserve"> from</t>
  </si>
  <si>
    <t>old</t>
  </si>
  <si>
    <t>shctarg</t>
  </si>
  <si>
    <t>soft-7</t>
  </si>
  <si>
    <t xml:space="preserve"> 1)</t>
  </si>
  <si>
    <t xml:space="preserve"> stiff+6</t>
  </si>
  <si>
    <t xml:space="preserve"> stiff+7</t>
  </si>
  <si>
    <t xml:space="preserve"> stiff+8</t>
  </si>
  <si>
    <t xml:space="preserve"> stiff+9</t>
  </si>
  <si>
    <t xml:space="preserve"> stiff+10</t>
  </si>
  <si>
    <t>c-zeta</t>
  </si>
  <si>
    <t>c coeff</t>
  </si>
  <si>
    <t xml:space="preserve"> lev ratio at 100tr</t>
  </si>
  <si>
    <t xml:space="preserve"> spr rate</t>
  </si>
  <si>
    <t xml:space="preserve"> mWheel</t>
  </si>
  <si>
    <t xml:space="preserve"> --&gt; increment / steps</t>
  </si>
  <si>
    <t xml:space="preserve"> mv</t>
  </si>
  <si>
    <t xml:space="preserve"> bv</t>
  </si>
  <si>
    <t xml:space="preserve"> total</t>
  </si>
  <si>
    <t>gas</t>
  </si>
  <si>
    <t xml:space="preserve"> 9-11-18,  enter the mv force and bv force from above and add the 2 lbs seal drag to get co wogas.</t>
  </si>
  <si>
    <t xml:space="preserve"> - - - - - - - - - - - - use these as final numbers because the are mv + bv + 2 lbs drag - - - - - - - - - - - - </t>
  </si>
  <si>
    <t xml:space="preserve"> mv force does't include drag,2lb drag is added to co wogas</t>
  </si>
  <si>
    <t xml:space="preserve"> bv force does't include drag,2lb drag is added to co wogas</t>
  </si>
  <si>
    <t xml:space="preserve">incriment ----&gt;   </t>
  </si>
  <si>
    <t xml:space="preserve">seal drag ---&gt;   </t>
  </si>
  <si>
    <t xml:space="preserve"> soft-7 not included in vdb</t>
  </si>
  <si>
    <t xml:space="preserve">--&gt; increment used in vdb </t>
  </si>
  <si>
    <t xml:space="preserve"> dbl check the math --&gt;</t>
  </si>
  <si>
    <t xml:space="preserve"> cDamp coeffient for co wogas for one fork leg (DFF)</t>
  </si>
  <si>
    <t xml:space="preserve">SFF = 2, DFF = 1 --&gt;  </t>
  </si>
  <si>
    <t>--&gt; divide toget increment</t>
  </si>
  <si>
    <t xml:space="preserve"> lev ratio</t>
  </si>
  <si>
    <t>czeta=</t>
  </si>
  <si>
    <t>k.spring</t>
  </si>
  <si>
    <t>c.damp</t>
  </si>
  <si>
    <t>u.shaft</t>
  </si>
  <si>
    <t>F.damp</t>
  </si>
  <si>
    <t>[lbf/ft]</t>
  </si>
  <si>
    <t>[lbf-s/in]</t>
  </si>
  <si>
    <t>[in/s]</t>
  </si>
  <si>
    <t>[lbf]</t>
  </si>
  <si>
    <t>Next calculate c-zeta backwards for mv force</t>
  </si>
  <si>
    <t xml:space="preserve"> cDamp coeffient for mv force for one fork leg (DFF)</t>
  </si>
  <si>
    <t xml:space="preserve"> mv cDamp</t>
  </si>
  <si>
    <t xml:space="preserve"> Put these c-zeta numbers in zeta_comp table</t>
  </si>
  <si>
    <t>mv force  cDamp</t>
  </si>
  <si>
    <t xml:space="preserve"> co wogas  cDamp</t>
  </si>
  <si>
    <t>bv force  cDamp</t>
  </si>
  <si>
    <t>mv force  c-zeta</t>
  </si>
  <si>
    <t>bv force  c-zeta</t>
  </si>
  <si>
    <t xml:space="preserve"> fkc_targetnu_bv_mv_comp.xlsx</t>
  </si>
  <si>
    <t xml:space="preserve"> % diff</t>
  </si>
  <si>
    <t>w factor</t>
  </si>
  <si>
    <t>co wogas  c-zeta    [included the 2 lbs drag so this c-zeta cannot be multiplied by a factor or the 2 lbs drag also increases]</t>
  </si>
  <si>
    <t xml:space="preserve"> - - - - -  original numbers - - - - - - - -</t>
  </si>
  <si>
    <t>bv from P</t>
  </si>
  <si>
    <t>manuall and</t>
  </si>
  <si>
    <t>visually</t>
  </si>
  <si>
    <t>reduced</t>
  </si>
  <si>
    <t xml:space="preserve"> mv from M</t>
  </si>
  <si>
    <t>drag</t>
  </si>
  <si>
    <t xml:space="preserve"> where do they cross</t>
  </si>
  <si>
    <t xml:space="preserve"> reduce mv same % as bv</t>
  </si>
  <si>
    <t xml:space="preserve"> reduced mv</t>
  </si>
  <si>
    <t xml:space="preserve"> less ls bv</t>
  </si>
  <si>
    <t>orig oall</t>
  </si>
  <si>
    <t>All of these curve comparisons are used on</t>
  </si>
  <si>
    <t>c-zeta_9-16-18_less_ls  tab and could be deleted</t>
  </si>
  <si>
    <t>from here?</t>
  </si>
  <si>
    <t xml:space="preserve">  This is original from M and P</t>
  </si>
  <si>
    <t xml:space="preserve"> orig bv</t>
  </si>
  <si>
    <t xml:space="preserve"> DO NOT DELETE, ONCE WE MOVE TO OTHER TAB THINGS CHANGE</t>
  </si>
  <si>
    <t>final bv</t>
  </si>
  <si>
    <t xml:space="preserve"> power</t>
  </si>
  <si>
    <t xml:space="preserve"> reduced bv</t>
  </si>
  <si>
    <t>total</t>
  </si>
  <si>
    <t>new %</t>
  </si>
  <si>
    <t>copy</t>
  </si>
  <si>
    <t>using power</t>
  </si>
  <si>
    <t>trendline</t>
  </si>
  <si>
    <t xml:space="preserve"> M21</t>
  </si>
  <si>
    <t>AL23</t>
  </si>
  <si>
    <t xml:space="preserve"> pwr % diff</t>
  </si>
  <si>
    <t xml:space="preserve"> AG73</t>
  </si>
  <si>
    <t>AM23</t>
  </si>
  <si>
    <t xml:space="preserve"> 40.38 / 36.56 =  </t>
  </si>
  <si>
    <t xml:space="preserve"> from c-zeta_9-11-18</t>
  </si>
  <si>
    <t xml:space="preserve"> copied as values</t>
  </si>
  <si>
    <t xml:space="preserve"> to get mv force down and straighten curve</t>
  </si>
  <si>
    <t xml:space="preserve"> On this tab we dropped mv force from 33.64 lbs at 100ips to 32.6</t>
  </si>
  <si>
    <t xml:space="preserve">  DFF single force</t>
  </si>
  <si>
    <t xml:space="preserve"> DFF single force</t>
  </si>
  <si>
    <t xml:space="preserve"> soft-7</t>
  </si>
  <si>
    <t xml:space="preserve"> soft-6</t>
  </si>
  <si>
    <t xml:space="preserve"> soft-5</t>
  </si>
  <si>
    <t xml:space="preserve"> soft-3</t>
  </si>
  <si>
    <t xml:space="preserve"> soft-2</t>
  </si>
  <si>
    <t xml:space="preserve"> soft-1</t>
  </si>
  <si>
    <t xml:space="preserve"> soft</t>
  </si>
  <si>
    <t xml:space="preserve">   </t>
  </si>
  <si>
    <t xml:space="preserve"> less low speed is 'a' and is one notch softer than 'regular low speed'</t>
  </si>
  <si>
    <t xml:space="preserve"> tab 3x for comparison of c-zeta  'a'  and  'b'</t>
  </si>
  <si>
    <t xml:space="preserve"> less mv</t>
  </si>
  <si>
    <t xml:space="preserve"> P21</t>
  </si>
  <si>
    <t xml:space="preserve"> c-zeta_9-17-18_less_ls</t>
  </si>
  <si>
    <t xml:space="preserve"> orig ls</t>
  </si>
  <si>
    <t xml:space="preserve"> c-zeta_9-17-18</t>
  </si>
  <si>
    <t xml:space="preserve"> center point nu</t>
  </si>
  <si>
    <t xml:space="preserve"> low nu</t>
  </si>
  <si>
    <t xml:space="preserve"> high nu</t>
  </si>
  <si>
    <t xml:space="preserve"> exact nu, e.g.  aver</t>
  </si>
  <si>
    <t xml:space="preserve"> 1 2</t>
  </si>
  <si>
    <t xml:space="preserve"> 3 4</t>
  </si>
  <si>
    <t xml:space="preserve"> 5 6</t>
  </si>
  <si>
    <t xml:space="preserve"> 7 8</t>
  </si>
  <si>
    <t xml:space="preserve"> 9 10</t>
  </si>
  <si>
    <t xml:space="preserve"> 11 12</t>
  </si>
  <si>
    <t xml:space="preserve"> 13 14</t>
  </si>
  <si>
    <t xml:space="preserve"> 15 16</t>
  </si>
  <si>
    <t xml:space="preserve"> 17 18</t>
  </si>
  <si>
    <t xml:space="preserve"> 19 20</t>
  </si>
  <si>
    <t xml:space="preserve"> 21 22</t>
  </si>
  <si>
    <t xml:space="preserve"> 23 24</t>
  </si>
  <si>
    <t xml:space="preserve"> 25 26</t>
  </si>
  <si>
    <t xml:space="preserve"> 27 28</t>
  </si>
  <si>
    <t xml:space="preserve"> 29 30</t>
  </si>
  <si>
    <t xml:space="preserve"> 31 32</t>
  </si>
  <si>
    <t xml:space="preserve"> 33 34</t>
  </si>
  <si>
    <t xml:space="preserve"> 35 36</t>
  </si>
  <si>
    <t xml:space="preserve"> 37 38</t>
  </si>
  <si>
    <t xml:space="preserve"> 39 40</t>
  </si>
  <si>
    <t>co wogas</t>
  </si>
  <si>
    <t>oall</t>
  </si>
  <si>
    <t xml:space="preserve"> 3-25-19, we updated values in zeta_aver_fk_comp  TABLE with these</t>
  </si>
  <si>
    <t xml:space="preserve"> c-zeta is based on .96 spring</t>
  </si>
  <si>
    <t xml:space="preserve"> from main table</t>
  </si>
  <si>
    <t xml:space="preserve"> % diff (should be 1.00)</t>
  </si>
  <si>
    <t xml:space="preserve"> 3-25-19, we put these numbers in   include_fkc_target_nu___MASTER.php   as variables to be used in all other includes</t>
  </si>
  <si>
    <t xml:space="preserve"> goto line 102</t>
  </si>
  <si>
    <t xml:space="preserve">  _a   less ls</t>
  </si>
  <si>
    <t xml:space="preserve"> c-zeta_9-17-18_less_ls_USE</t>
  </si>
  <si>
    <t xml:space="preserve"> c-zeta_9-17-18_USE</t>
  </si>
  <si>
    <t xml:space="preserve">  _b   from fkc target nu</t>
  </si>
  <si>
    <t>c-zeta_9-17-18_USE</t>
  </si>
  <si>
    <t>c-zeta_9-17-18_less_ls_USE</t>
  </si>
  <si>
    <t>USE</t>
  </si>
  <si>
    <t>See  c-zeta_9-17-18_USE for this range</t>
  </si>
  <si>
    <t xml:space="preserve"> Table one is best 4CS to date, (3210 + 3211) / 2 as found in test 3253</t>
  </si>
  <si>
    <t xml:space="preserve">     We will print this as a .png and have a link from  openDynoFk_press_a_rnd_sff.php.</t>
  </si>
  <si>
    <t xml:space="preserve">  Notice we tweaked 1 numbers to smooth the graph</t>
  </si>
  <si>
    <t>p.drop</t>
  </si>
  <si>
    <t>p.diff</t>
  </si>
  <si>
    <t>mv + bv</t>
  </si>
  <si>
    <t>mv force</t>
  </si>
  <si>
    <t>gas force</t>
  </si>
  <si>
    <t>drag force</t>
  </si>
  <si>
    <t>mv+bv+drag</t>
  </si>
  <si>
    <t>lbs</t>
  </si>
  <si>
    <t>psi</t>
  </si>
  <si>
    <t xml:space="preserve">  Notice we tweaked 5 numbers to get 2151 to = target</t>
  </si>
  <si>
    <t>2151 orig</t>
  </si>
  <si>
    <t xml:space="preserve"> vdb / excel / fkc_targetnu_bv_mv_comp.xlsx</t>
  </si>
  <si>
    <t xml:space="preserve"> use to help smooth out 1-10ips</t>
  </si>
  <si>
    <t xml:space="preserve"> 3-25-19</t>
  </si>
  <si>
    <t xml:space="preserve">     We will also compare these 'fine tuned' bv numbers with the  c-zeta_9-17-18_USE  and  c-zeta_9-17-18_less_ls_USE  tabs</t>
  </si>
  <si>
    <t xml:space="preserve">  </t>
  </si>
  <si>
    <t>CONCLUSION COMPARING WITH  column P:</t>
  </si>
  <si>
    <r>
      <t xml:space="preserve"> Table two is test 2151 which is closest to our current  </t>
    </r>
    <r>
      <rPr>
        <u/>
        <sz val="10"/>
        <color theme="1"/>
        <rFont val="Arial"/>
        <family val="2"/>
      </rPr>
      <t>fkc target nu's</t>
    </r>
    <r>
      <rPr>
        <sz val="10"/>
        <color theme="1"/>
        <rFont val="Arial"/>
        <family val="2"/>
      </rPr>
      <t xml:space="preserve">  found in  c-zeta_9-17-18_USE</t>
    </r>
  </si>
  <si>
    <t xml:space="preserve">    c-zeta_9-17-18_USE,  the bv numbers in column P are pretty close to this.  This indicates  c-zeta_9-17-18_USE  is good to go.</t>
  </si>
  <si>
    <t xml:space="preserve"> DONE</t>
  </si>
  <si>
    <t xml:space="preserve">   these bv numbers match well with   c-zeta_ls_curve_USE</t>
  </si>
  <si>
    <t xml:space="preserve"> These numbers look good and on 3-15-19 we put them in   zeta_aver_fk_comp  TABLE</t>
  </si>
  <si>
    <t xml:space="preserve"> -- The KTM curve is going to amp up more because of the small mv piston.  So if you align the mv force at 70ips it will have a dip in the middle.</t>
  </si>
  <si>
    <t xml:space="preserve"> lb diff</t>
  </si>
  <si>
    <t xml:space="preserve"> We got these numbers from 3253 and hand tweaked to get</t>
  </si>
  <si>
    <t xml:space="preserve"> things to work out.  [tab for copy of original numbers]</t>
  </si>
  <si>
    <t xml:space="preserve"> Also compare with 3383.</t>
  </si>
  <si>
    <t xml:space="preserve">    c-zeta_9-17-18_less_ls_USE ,  the bv numbers in column P are pretty close to this.  This indicates  c-zeta_9-17-18_USE  is good to go.</t>
  </si>
  <si>
    <t xml:space="preserve"> (double)</t>
  </si>
  <si>
    <t xml:space="preserve"> THEREFORE we will remove drag before calculating c-zeta.</t>
  </si>
  <si>
    <t xml:space="preserve"> NOTE that when we create c-zeta we want it based on damping forces WITHOUT drag forces  (even ctg drag forces are very high in forks)</t>
  </si>
  <si>
    <t xml:space="preserve"> 2)</t>
  </si>
  <si>
    <t xml:space="preserve"> 3-26-19 --&gt;</t>
  </si>
  <si>
    <t xml:space="preserve"> 3-26-19   this was 2, not its zero</t>
  </si>
  <si>
    <t>copy,  this is what we started with</t>
  </si>
  <si>
    <t>copy c-zeta</t>
  </si>
  <si>
    <t>We’ll just ignore the 1-2ips starting low as this seems to be what we can get out of the bv.  No sense making a target that can't be achieved.</t>
  </si>
  <si>
    <t xml:space="preserve"> It is based on  (2052) 15yz250  -and-  (2151) 13yz250,  kinda an average between the two, 2052 less ls, 2151 more ls.</t>
  </si>
  <si>
    <t>temp copy</t>
  </si>
  <si>
    <t xml:space="preserve"> 3-26-19   this was 2, now its zero</t>
  </si>
  <si>
    <t>Remember to add back 2lbs seal drag for oall comp force</t>
  </si>
  <si>
    <t xml:space="preserve"> this target is for soft</t>
  </si>
  <si>
    <t xml:space="preserve"> !! The numbers from above go in the soft column !!</t>
  </si>
  <si>
    <t xml:space="preserve"> We moved the soft-6 row one to the right</t>
  </si>
  <si>
    <t xml:space="preserve"> incrimental factor = 1.15  </t>
  </si>
  <si>
    <t xml:space="preserve">.1287 x 1.15 =   </t>
  </si>
  <si>
    <t xml:space="preserve"> The c-zeta curves on this page are the same as those found in    zeta_aver_fk_comp  TABLE</t>
  </si>
  <si>
    <t xml:space="preserve"> -- Therefore curve 'a'  will have less low speed and higher mv force at 100ips.</t>
  </si>
  <si>
    <r>
      <t xml:space="preserve"> co wogas, </t>
    </r>
    <r>
      <rPr>
        <sz val="11"/>
        <color indexed="10"/>
        <rFont val="Calibri"/>
        <family val="2"/>
        <scheme val="minor"/>
      </rPr>
      <t>includes 2 lb seal drag</t>
    </r>
  </si>
  <si>
    <t>I actually do account for the drag. My first description wasn’t accurate. I actually take the bv force and mv force as calculated from the pressure data. I create a c-zeta curve on those two</t>
  </si>
  <si>
    <t>forces. When scaling for a change in spring rate I use c-zeta to reverse engineer the new bv and mv force numbers, then add 2 lbs drag. This way I am only scaling the damping force. </t>
  </si>
  <si>
    <t>I also scale for different types of riding. For example, SX needs more compression and it has to come from the damping. This goes to my compression scale of soft-aver-stiff, with 15% increase</t>
  </si>
  <si>
    <t>from soft to aver, aver to stiff, etc. The good fork setting is average. Supermoto needs stiff+6, which is a 15% increase 7 times. Can’t increase drag so it all has to come from the damping.</t>
  </si>
  <si>
    <t>Summary: I am basically removing the drag when scaling for a change in spring rate or type of riding. </t>
  </si>
  <si>
    <t xml:space="preserve"> We made this copy so we could put all the formulas in a small, condensed area for easier viewing.</t>
  </si>
  <si>
    <t xml:space="preserve">   Fork c-zeta worked backwards is based on two excel files,  fkc_targetnu_bv_mv_comp.xlsx,    zeta_backwards_fk.xlsx</t>
  </si>
  <si>
    <t xml:space="preserve">   Fork c-zeta 'aver' is based on the original fkc target numbers from a single DFF.</t>
  </si>
  <si>
    <t xml:space="preserve"> this target is for SOFT</t>
  </si>
  <si>
    <t xml:space="preserve"> It is based on  (3253) 15xcf350 with our best 4CS forks to date (f1+f2)/2, which is (3210+3211)/2.  [also compare with 3383]</t>
  </si>
  <si>
    <t xml:space="preserve"> 11-18-19</t>
  </si>
  <si>
    <r>
      <t xml:space="preserve"> We used  </t>
    </r>
    <r>
      <rPr>
        <u/>
        <sz val="11"/>
        <color theme="1"/>
        <rFont val="Calibri"/>
        <family val="2"/>
        <scheme val="minor"/>
      </rPr>
      <t>fk_rcratio_restackor.xls</t>
    </r>
    <r>
      <rPr>
        <sz val="11"/>
        <color theme="1"/>
        <rFont val="Calibri"/>
        <family val="2"/>
        <scheme val="minor"/>
      </rPr>
      <t xml:space="preserve">  and  </t>
    </r>
    <r>
      <rPr>
        <u/>
        <sz val="11"/>
        <color theme="1"/>
        <rFont val="Calibri"/>
        <family val="2"/>
        <scheme val="minor"/>
      </rPr>
      <t>crf250-3531f.xlsm</t>
    </r>
    <r>
      <rPr>
        <sz val="11"/>
        <color theme="1"/>
        <rFont val="Calibri"/>
        <family val="2"/>
        <scheme val="minor"/>
      </rPr>
      <t xml:space="preserve">  restackor file to come up with this new curve.</t>
    </r>
  </si>
  <si>
    <t xml:space="preserve"> bv+mv</t>
  </si>
  <si>
    <t xml:space="preserve"> bv %</t>
  </si>
  <si>
    <t>dbl ck</t>
  </si>
  <si>
    <t>bv+mv</t>
  </si>
  <si>
    <t>= bv+mv</t>
  </si>
  <si>
    <t xml:space="preserve"> 4CS</t>
  </si>
  <si>
    <t xml:space="preserve"> showa convers</t>
  </si>
  <si>
    <t xml:space="preserve"> kyb</t>
  </si>
  <si>
    <t xml:space="preserve"> kyb bv%</t>
  </si>
  <si>
    <t xml:space="preserve"> 4CS bv%</t>
  </si>
  <si>
    <t>ctg drag</t>
  </si>
  <si>
    <t xml:space="preserve"> -ctg drag</t>
  </si>
  <si>
    <t xml:space="preserve"> -tube drag</t>
  </si>
  <si>
    <t xml:space="preserve"> mv %</t>
  </si>
  <si>
    <t xml:space="preserve"> mv%</t>
  </si>
  <si>
    <t xml:space="preserve"> 3531b kyb%</t>
  </si>
  <si>
    <t xml:space="preserve"> 3531b 4CS%</t>
  </si>
  <si>
    <t xml:space="preserve"> original numbers, no ls circuit</t>
  </si>
  <si>
    <t xml:space="preserve"> =K149</t>
  </si>
  <si>
    <t xml:space="preserve"> =K80</t>
  </si>
  <si>
    <t>Next calculate c-zeta backwards for bv force</t>
  </si>
  <si>
    <t xml:space="preserve"> =k100</t>
  </si>
  <si>
    <t xml:space="preserve"> As per conversation with Calvin on about 11-16-19 he wants r/c ratio .80 up to about 6ips, then starting at 20-30ips it should be 3.0-3.5</t>
  </si>
  <si>
    <t xml:space="preserve"> 11-19-19</t>
  </si>
  <si>
    <t xml:space="preserve"> We have decided how to do this.  We don't need to create c-zeta curves for all scenerios.  Create curve 'a', 'b', 'c', and then decide if you want to match it 100%  throughout the range, </t>
  </si>
  <si>
    <t xml:space="preserve"> or maybe 10% under at 1-5ips and 10% over at 70ips.</t>
  </si>
  <si>
    <t xml:space="preserve"> We will re-tweaked the numbers for KYB and 4CS and get two bv% curves to work with.  Then we create three new curves, a, b, c all proportioned with each other.  Then compare dyno numbers as per above..   </t>
  </si>
  <si>
    <t xml:space="preserve"> Once we have a bv% curve we can create a new c-zeta target based on Calvin's r/c ratio of .80 to 3.0-3.5.     (i.e.  match calvins reco, 0-6ips = .80 and starting 20-30 3.0-3.5)</t>
  </si>
  <si>
    <t xml:space="preserve"> 2151</t>
  </si>
  <si>
    <t>new</t>
  </si>
  <si>
    <t xml:space="preserve"> tweak the numbers in blue to get correct bv%</t>
  </si>
  <si>
    <t xml:space="preserve"> These numbers are for soft</t>
  </si>
  <si>
    <t xml:space="preserve"> See 2151 for compete c-zeta info</t>
  </si>
  <si>
    <t xml:space="preserve"> c-zeta_new_3253</t>
  </si>
  <si>
    <t xml:space="preserve"> 4CS, curve 'a'</t>
  </si>
  <si>
    <t xml:space="preserve"> NOTICE POSITION OF SOFT</t>
  </si>
  <si>
    <t xml:space="preserve"> zafc_id = 13</t>
  </si>
  <si>
    <t xml:space="preserve"> bv% has hitch at 10ips</t>
  </si>
  <si>
    <t xml:space="preserve"> zafc_id = 14</t>
  </si>
  <si>
    <t xml:space="preserve"> See 3253 for compete c-zeta info</t>
  </si>
  <si>
    <t xml:space="preserve"> zafc_id = 15</t>
  </si>
  <si>
    <t xml:space="preserve"> zafc_id = 16</t>
  </si>
  <si>
    <t xml:space="preserve"> 4CS, curve 'b'</t>
  </si>
  <si>
    <t xml:space="preserve"> c-zeta_new_2151</t>
  </si>
  <si>
    <t xml:space="preserve"> chart 2.75 x 5.75 = 554 x 313 pixels</t>
  </si>
  <si>
    <t xml:space="preserve">  3253  4CS  aver  'a'   </t>
  </si>
  <si>
    <t xml:space="preserve">  2151  KYB  aver  'b'  </t>
  </si>
  <si>
    <t xml:space="preserve">  3253  4CS  soft  'a'   </t>
  </si>
  <si>
    <t xml:space="preserve">  3388 AER  aver  'c'  </t>
  </si>
  <si>
    <t xml:space="preserve">        by changing the numbers in the  targetnu_fkc_shc TABLE&gt;</t>
  </si>
  <si>
    <t xml:space="preserve">        We will use the numbers from  c-zeta_new_2151_soft-aver-stff tab  and put in  'targetnu_fkc_shc'  TABLE, then use math to calculate the soft-aver-stiff.  That way we can change everyhing </t>
  </si>
  <si>
    <t xml:space="preserve">   1-7-19, we noticed  target_nu_mx_fkc03_range.php  got soft-aver-stiff numbers from  include_fkc_target_nu___MASTER.php.  HOWEVER, the numbers in ___MASTER are not these or 2151.</t>
  </si>
  <si>
    <t xml:space="preserve">   CONCLUSION:  put the numbers FROM  c-zeta_new_2151_soft-aver-stff TAB  in  'targetnu_fkc_shc'  TABLE,</t>
  </si>
  <si>
    <t xml:space="preserve"> 6-15-21</t>
  </si>
  <si>
    <t xml:space="preserve"> It looks like we have been using this tab for the newest c-zeta target numbers as found in SQLyog rows 13-14-15-16</t>
  </si>
  <si>
    <t xml:space="preserve"> As per below, on 11-19-19 it looks like we entered soft-2 thru stiff+2.  Today we will enter more and see if  openDynoFk__press_target.php works.</t>
  </si>
  <si>
    <t xml:space="preserve"> 6-15-20</t>
  </si>
  <si>
    <t>Not sure why these tabs are labeled _USE.  It looks like we are using the two 'new' tabs</t>
  </si>
  <si>
    <t xml:space="preserve"> 3-26-19   this was 2, now its zero   / 8-28-22 ??? It looks like it is 2</t>
  </si>
  <si>
    <t xml:space="preserve"> 8-28-22  This is still the current c-zeta numbers</t>
  </si>
  <si>
    <t xml:space="preserve"> 8-28-22</t>
  </si>
  <si>
    <t xml:space="preserve"> We are changing increment to always multiply in .15 increments</t>
  </si>
  <si>
    <t xml:space="preserve"> 1/2</t>
  </si>
  <si>
    <t xml:space="preserve"> for comparison</t>
  </si>
  <si>
    <t xml:space="preserve"> BUT IT WILL NOT FIX OUR ISSUE WHERE sh-fk ratio is out of sync at stiff+6</t>
  </si>
  <si>
    <t xml:space="preserve"> 8-31-22</t>
  </si>
  <si>
    <t xml:space="preserve"> We no longer use curve 'a' and this may be related.  I relabled tab  OLDER</t>
  </si>
  <si>
    <t xml:space="preserve"> This looks like the tab we are using.</t>
  </si>
  <si>
    <t xml:space="preserve">  --&gt; We ended up using regular/original 1.015 increment and</t>
  </si>
  <si>
    <t xml:space="preserve">        created manual linear %change for shock.</t>
  </si>
  <si>
    <t xml:space="preserve"> We are working on sh/fk ratio.</t>
  </si>
  <si>
    <t>Save this awhile in case we want to review.</t>
  </si>
  <si>
    <t xml:space="preserve"> 9-17-18</t>
  </si>
  <si>
    <t>MV FORCE</t>
  </si>
  <si>
    <t>BV FORCE</t>
  </si>
  <si>
    <t xml:space="preserve"> NOTE that when we create c-zeta we want it based on damping forces WITHOUT drag forces.  </t>
  </si>
  <si>
    <t xml:space="preserve"> Now we know bushing drag can be as high as 8-15 lbs per leg.</t>
  </si>
  <si>
    <t xml:space="preserve"> 3)</t>
  </si>
  <si>
    <t xml:space="preserve"> 4)</t>
  </si>
  <si>
    <t xml:space="preserve"> But keep using fixed 2 lbs for now.</t>
  </si>
  <si>
    <t xml:space="preserve"> mv force does't include drag,  2lb drag is added to co wogas</t>
  </si>
  <si>
    <t xml:space="preserve"> bv force does't include drag,  2lb drag is added to co wogas</t>
  </si>
  <si>
    <t xml:space="preserve">  OALL CO WOGAS</t>
  </si>
  <si>
    <t xml:space="preserve">  BV FORCE</t>
  </si>
  <si>
    <t xml:space="preserve">  MV FORCE</t>
  </si>
  <si>
    <t xml:space="preserve"> co wogas   2 lbs sd added back</t>
  </si>
  <si>
    <t xml:space="preserve"> % change 70ips</t>
  </si>
  <si>
    <t xml:space="preserve"> % change 100ips</t>
  </si>
  <si>
    <t xml:space="preserve"> +.15 -&gt;</t>
  </si>
  <si>
    <t xml:space="preserve"> KYB, curve 'b'</t>
  </si>
  <si>
    <t xml:space="preserve"> c-zeta factor % increase to get stiffer targets --&gt;  </t>
  </si>
  <si>
    <t xml:space="preserve"> &lt;-- c-zeta factor % increase to get softer targets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</si>
</sst>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0.00000"/>
    <numFmt numFmtId="168" formatCode="0.0%"/>
  </numFmts>
  <fonts count="5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1" tint="0.499984740745262"/>
      <name val="Arial"/>
      <family val="2"/>
    </font>
    <font>
      <sz val="10"/>
      <color theme="0" tint="-0.499984740745262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3333FF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99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11"/>
      <color theme="3" tint="0.59999389629810485"/>
      <name val="Calibri"/>
      <family val="2"/>
      <scheme val="minor"/>
    </font>
    <font>
      <b/>
      <sz val="11"/>
      <color theme="1"/>
      <name val="Arial"/>
      <family val="2"/>
    </font>
    <font>
      <sz val="11"/>
      <color theme="3" tint="0.7999816888943144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DAC7"/>
        <bgColor indexed="64"/>
      </patternFill>
    </fill>
    <fill>
      <patternFill patternType="solid">
        <fgColor rgb="FFF1F5ED"/>
        <bgColor indexed="64"/>
      </patternFill>
    </fill>
    <fill>
      <patternFill patternType="solid">
        <fgColor rgb="FFEBF1DC"/>
        <bgColor indexed="64"/>
      </patternFill>
    </fill>
    <fill>
      <patternFill patternType="solid">
        <fgColor rgb="FFFFFFCE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F4EEE6"/>
      </left>
      <right style="thin">
        <color rgb="FFF4EEE6"/>
      </right>
      <top style="thin">
        <color rgb="FFF4EEE6"/>
      </top>
      <bottom style="thin">
        <color rgb="FFF4EEE6"/>
      </bottom>
      <diagonal/>
    </border>
    <border>
      <left style="thin">
        <color rgb="FFF4EEE6"/>
      </left>
      <right/>
      <top style="thin">
        <color rgb="FFF4EEE6"/>
      </top>
      <bottom style="thin">
        <color rgb="FFF4EEE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rgb="FFF4EEE6"/>
      </bottom>
      <diagonal/>
    </border>
    <border>
      <left/>
      <right style="thin">
        <color rgb="FFF4EEE6"/>
      </right>
      <top style="thin">
        <color rgb="FFF4EEE6"/>
      </top>
      <bottom style="thin">
        <color rgb="FFF4EEE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F4EEE6"/>
      </top>
      <bottom style="thin">
        <color rgb="FFF4EEE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F4EEE6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672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0" fontId="0" fillId="9" borderId="0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 vertical="center" wrapText="1"/>
    </xf>
    <xf numFmtId="0" fontId="17" fillId="9" borderId="31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horizontal="center" vertical="center"/>
    </xf>
    <xf numFmtId="0" fontId="17" fillId="9" borderId="33" xfId="0" applyFont="1" applyFill="1" applyBorder="1" applyAlignment="1">
      <alignment horizontal="center" vertical="center" wrapText="1"/>
    </xf>
    <xf numFmtId="0" fontId="14" fillId="10" borderId="29" xfId="0" applyFont="1" applyFill="1" applyBorder="1" applyAlignment="1">
      <alignment horizontal="center" vertical="center" wrapText="1"/>
    </xf>
    <xf numFmtId="0" fontId="14" fillId="11" borderId="30" xfId="0" applyFont="1" applyFill="1" applyBorder="1" applyAlignment="1">
      <alignment horizontal="center" vertical="center" wrapText="1"/>
    </xf>
    <xf numFmtId="0" fontId="17" fillId="11" borderId="33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4" fillId="12" borderId="29" xfId="0" applyFont="1" applyFill="1" applyBorder="1" applyAlignment="1">
      <alignment horizontal="center" vertical="center" wrapText="1"/>
    </xf>
    <xf numFmtId="0" fontId="14" fillId="13" borderId="30" xfId="0" applyFont="1" applyFill="1" applyBorder="1" applyAlignment="1">
      <alignment horizontal="center" vertical="center" wrapText="1"/>
    </xf>
    <xf numFmtId="0" fontId="11" fillId="13" borderId="33" xfId="0" applyFont="1" applyFill="1" applyBorder="1" applyAlignment="1">
      <alignment horizontal="center" vertical="center" wrapText="1"/>
    </xf>
    <xf numFmtId="0" fontId="14" fillId="12" borderId="32" xfId="0" applyFont="1" applyFill="1" applyBorder="1" applyAlignment="1">
      <alignment horizontal="center" vertical="center" wrapText="1"/>
    </xf>
    <xf numFmtId="0" fontId="0" fillId="12" borderId="29" xfId="0" applyFill="1" applyBorder="1" applyAlignment="1">
      <alignment horizontal="center" vertical="center" wrapText="1"/>
    </xf>
    <xf numFmtId="0" fontId="17" fillId="13" borderId="33" xfId="0" applyFont="1" applyFill="1" applyBorder="1" applyAlignment="1">
      <alignment horizontal="center" vertical="center" wrapText="1"/>
    </xf>
    <xf numFmtId="0" fontId="17" fillId="13" borderId="34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2" fillId="9" borderId="33" xfId="0" quotePrefix="1" applyFont="1" applyFill="1" applyBorder="1" applyAlignment="1">
      <alignment horizontal="center" vertical="center" wrapText="1"/>
    </xf>
    <xf numFmtId="0" fontId="12" fillId="11" borderId="33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13" borderId="33" xfId="0" applyFont="1" applyFill="1" applyBorder="1" applyAlignment="1">
      <alignment horizontal="center" vertical="center" wrapText="1"/>
    </xf>
    <xf numFmtId="0" fontId="12" fillId="13" borderId="34" xfId="0" applyFont="1" applyFill="1" applyBorder="1" applyAlignment="1">
      <alignment horizontal="center" vertical="center" wrapText="1"/>
    </xf>
    <xf numFmtId="0" fontId="13" fillId="0" borderId="0" xfId="0" quotePrefix="1" applyFont="1" applyAlignment="1">
      <alignment horizontal="left"/>
    </xf>
    <xf numFmtId="0" fontId="18" fillId="0" borderId="0" xfId="0" quotePrefix="1" applyFont="1" applyBorder="1" applyAlignment="1">
      <alignment horizontal="left"/>
    </xf>
    <xf numFmtId="0" fontId="18" fillId="0" borderId="0" xfId="0" applyFont="1"/>
    <xf numFmtId="0" fontId="18" fillId="0" borderId="0" xfId="0" quotePrefix="1" applyFont="1" applyAlignment="1">
      <alignment horizontal="left"/>
    </xf>
    <xf numFmtId="0" fontId="20" fillId="0" borderId="0" xfId="0" applyFont="1" applyBorder="1"/>
    <xf numFmtId="165" fontId="18" fillId="0" borderId="0" xfId="0" applyNumberFormat="1" applyFont="1" applyBorder="1"/>
    <xf numFmtId="0" fontId="18" fillId="0" borderId="0" xfId="0" applyFont="1" applyFill="1" applyBorder="1" applyAlignment="1">
      <alignment horizontal="left"/>
    </xf>
    <xf numFmtId="0" fontId="18" fillId="0" borderId="0" xfId="0" applyFont="1" applyBorder="1"/>
    <xf numFmtId="0" fontId="21" fillId="3" borderId="24" xfId="0" quotePrefix="1" applyFont="1" applyFill="1" applyBorder="1" applyAlignment="1">
      <alignment horizontal="center"/>
    </xf>
    <xf numFmtId="0" fontId="18" fillId="0" borderId="0" xfId="0" applyFont="1" applyFill="1" applyBorder="1"/>
    <xf numFmtId="0" fontId="18" fillId="3" borderId="24" xfId="0" quotePrefix="1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165" fontId="20" fillId="7" borderId="10" xfId="0" applyNumberFormat="1" applyFont="1" applyFill="1" applyBorder="1" applyAlignment="1">
      <alignment horizontal="center"/>
    </xf>
    <xf numFmtId="0" fontId="23" fillId="0" borderId="0" xfId="0" applyFont="1"/>
    <xf numFmtId="165" fontId="20" fillId="0" borderId="10" xfId="0" applyNumberFormat="1" applyFont="1" applyFill="1" applyBorder="1" applyAlignment="1">
      <alignment horizontal="center"/>
    </xf>
    <xf numFmtId="0" fontId="23" fillId="0" borderId="0" xfId="0" quotePrefix="1" applyFont="1" applyAlignment="1">
      <alignment horizontal="left"/>
    </xf>
    <xf numFmtId="165" fontId="20" fillId="4" borderId="10" xfId="0" applyNumberFormat="1" applyFont="1" applyFill="1" applyBorder="1" applyAlignment="1">
      <alignment horizontal="center"/>
    </xf>
    <xf numFmtId="0" fontId="21" fillId="0" borderId="0" xfId="0" quotePrefix="1" applyFont="1" applyAlignment="1">
      <alignment horizontal="left"/>
    </xf>
    <xf numFmtId="165" fontId="20" fillId="0" borderId="10" xfId="0" applyNumberFormat="1" applyFont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quotePrefix="1" applyFont="1" applyAlignment="1">
      <alignment horizontal="left"/>
    </xf>
    <xf numFmtId="167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0" xfId="0" quotePrefix="1" applyFont="1" applyAlignment="1">
      <alignment horizontal="left"/>
    </xf>
    <xf numFmtId="0" fontId="20" fillId="0" borderId="0" xfId="0" applyFont="1"/>
    <xf numFmtId="0" fontId="27" fillId="0" borderId="6" xfId="0" applyFont="1" applyBorder="1"/>
    <xf numFmtId="0" fontId="27" fillId="0" borderId="7" xfId="0" applyFont="1" applyBorder="1"/>
    <xf numFmtId="0" fontId="18" fillId="0" borderId="8" xfId="0" applyFont="1" applyBorder="1"/>
    <xf numFmtId="0" fontId="27" fillId="0" borderId="1" xfId="0" applyFont="1" applyBorder="1"/>
    <xf numFmtId="0" fontId="27" fillId="0" borderId="0" xfId="0" applyFont="1" applyBorder="1"/>
    <xf numFmtId="0" fontId="18" fillId="0" borderId="2" xfId="0" applyFont="1" applyBorder="1"/>
    <xf numFmtId="167" fontId="18" fillId="0" borderId="0" xfId="0" applyNumberFormat="1" applyFont="1" applyAlignment="1">
      <alignment horizontal="center"/>
    </xf>
    <xf numFmtId="165" fontId="20" fillId="4" borderId="11" xfId="0" applyNumberFormat="1" applyFont="1" applyFill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35" xfId="0" applyFont="1" applyBorder="1"/>
    <xf numFmtId="0" fontId="18" fillId="5" borderId="0" xfId="0" applyFont="1" applyFill="1" applyAlignment="1">
      <alignment horizontal="center"/>
    </xf>
    <xf numFmtId="0" fontId="28" fillId="0" borderId="1" xfId="0" applyFont="1" applyBorder="1"/>
    <xf numFmtId="0" fontId="18" fillId="0" borderId="2" xfId="0" applyFont="1" applyBorder="1" applyAlignment="1">
      <alignment horizontal="center"/>
    </xf>
    <xf numFmtId="0" fontId="28" fillId="0" borderId="0" xfId="0" applyFont="1" applyBorder="1"/>
    <xf numFmtId="0" fontId="20" fillId="0" borderId="0" xfId="0" applyFont="1" applyFill="1" applyAlignment="1">
      <alignment horizontal="center"/>
    </xf>
    <xf numFmtId="0" fontId="18" fillId="5" borderId="0" xfId="0" quotePrefix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2" fontId="20" fillId="7" borderId="0" xfId="0" applyNumberFormat="1" applyFont="1" applyFill="1" applyAlignment="1">
      <alignment horizontal="center"/>
    </xf>
    <xf numFmtId="164" fontId="20" fillId="7" borderId="0" xfId="0" applyNumberFormat="1" applyFont="1" applyFill="1" applyAlignment="1">
      <alignment horizontal="center"/>
    </xf>
    <xf numFmtId="0" fontId="20" fillId="7" borderId="0" xfId="0" applyNumberFormat="1" applyFont="1" applyFill="1" applyAlignment="1">
      <alignment horizontal="center"/>
    </xf>
    <xf numFmtId="164" fontId="18" fillId="0" borderId="0" xfId="0" applyNumberFormat="1" applyFont="1" applyAlignment="1">
      <alignment horizontal="center"/>
    </xf>
    <xf numFmtId="164" fontId="27" fillId="7" borderId="1" xfId="0" applyNumberFormat="1" applyFont="1" applyFill="1" applyBorder="1"/>
    <xf numFmtId="164" fontId="27" fillId="7" borderId="0" xfId="0" applyNumberFormat="1" applyFont="1" applyFill="1" applyBorder="1"/>
    <xf numFmtId="0" fontId="18" fillId="7" borderId="2" xfId="0" applyFont="1" applyFill="1" applyBorder="1" applyAlignment="1">
      <alignment horizontal="center"/>
    </xf>
    <xf numFmtId="165" fontId="27" fillId="0" borderId="1" xfId="0" applyNumberFormat="1" applyFont="1" applyBorder="1"/>
    <xf numFmtId="2" fontId="27" fillId="7" borderId="0" xfId="0" applyNumberFormat="1" applyFont="1" applyFill="1" applyBorder="1"/>
    <xf numFmtId="164" fontId="20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25" fillId="3" borderId="24" xfId="0" applyFont="1" applyFill="1" applyBorder="1" applyAlignment="1">
      <alignment horizontal="center"/>
    </xf>
    <xf numFmtId="0" fontId="24" fillId="3" borderId="24" xfId="0" quotePrefix="1" applyFont="1" applyFill="1" applyBorder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/>
    </xf>
    <xf numFmtId="164" fontId="27" fillId="0" borderId="1" xfId="0" applyNumberFormat="1" applyFont="1" applyBorder="1"/>
    <xf numFmtId="164" fontId="27" fillId="0" borderId="0" xfId="0" applyNumberFormat="1" applyFont="1" applyBorder="1"/>
    <xf numFmtId="2" fontId="27" fillId="0" borderId="0" xfId="0" applyNumberFormat="1" applyFont="1" applyBorder="1"/>
    <xf numFmtId="0" fontId="25" fillId="3" borderId="9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2" fontId="20" fillId="4" borderId="0" xfId="0" applyNumberFormat="1" applyFont="1" applyFill="1" applyAlignment="1">
      <alignment horizontal="center"/>
    </xf>
    <xf numFmtId="164" fontId="20" fillId="4" borderId="0" xfId="0" applyNumberFormat="1" applyFont="1" applyFill="1" applyAlignment="1">
      <alignment horizontal="center"/>
    </xf>
    <xf numFmtId="0" fontId="20" fillId="4" borderId="0" xfId="0" applyNumberFormat="1" applyFont="1" applyFill="1" applyAlignment="1">
      <alignment horizontal="center"/>
    </xf>
    <xf numFmtId="164" fontId="27" fillId="4" borderId="1" xfId="0" applyNumberFormat="1" applyFont="1" applyFill="1" applyBorder="1"/>
    <xf numFmtId="164" fontId="27" fillId="4" borderId="0" xfId="0" applyNumberFormat="1" applyFont="1" applyFill="1" applyBorder="1"/>
    <xf numFmtId="0" fontId="18" fillId="4" borderId="2" xfId="0" applyFont="1" applyFill="1" applyBorder="1" applyAlignment="1">
      <alignment horizontal="center"/>
    </xf>
    <xf numFmtId="2" fontId="27" fillId="4" borderId="0" xfId="0" applyNumberFormat="1" applyFont="1" applyFill="1" applyBorder="1"/>
    <xf numFmtId="0" fontId="18" fillId="7" borderId="0" xfId="0" applyFont="1" applyFill="1" applyAlignment="1">
      <alignment horizontal="center"/>
    </xf>
    <xf numFmtId="2" fontId="18" fillId="7" borderId="10" xfId="0" applyNumberFormat="1" applyFont="1" applyFill="1" applyBorder="1" applyAlignment="1">
      <alignment horizontal="center"/>
    </xf>
    <xf numFmtId="165" fontId="18" fillId="7" borderId="9" xfId="0" applyNumberFormat="1" applyFont="1" applyFill="1" applyBorder="1" applyAlignment="1">
      <alignment horizontal="center"/>
    </xf>
    <xf numFmtId="165" fontId="24" fillId="7" borderId="10" xfId="0" applyNumberFormat="1" applyFont="1" applyFill="1" applyBorder="1" applyAlignment="1">
      <alignment horizontal="center"/>
    </xf>
    <xf numFmtId="168" fontId="18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/>
    </xf>
    <xf numFmtId="2" fontId="18" fillId="0" borderId="10" xfId="0" applyNumberFormat="1" applyFont="1" applyFill="1" applyBorder="1" applyAlignment="1">
      <alignment horizontal="center"/>
    </xf>
    <xf numFmtId="165" fontId="18" fillId="0" borderId="10" xfId="0" applyNumberFormat="1" applyFont="1" applyFill="1" applyBorder="1" applyAlignment="1">
      <alignment horizontal="center"/>
    </xf>
    <xf numFmtId="165" fontId="24" fillId="0" borderId="10" xfId="0" applyNumberFormat="1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2" fontId="18" fillId="4" borderId="10" xfId="0" applyNumberFormat="1" applyFont="1" applyFill="1" applyBorder="1" applyAlignment="1">
      <alignment horizontal="center"/>
    </xf>
    <xf numFmtId="165" fontId="18" fillId="4" borderId="10" xfId="0" applyNumberFormat="1" applyFont="1" applyFill="1" applyBorder="1" applyAlignment="1">
      <alignment horizontal="center"/>
    </xf>
    <xf numFmtId="165" fontId="24" fillId="4" borderId="10" xfId="0" applyNumberFormat="1" applyFont="1" applyFill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65" fontId="18" fillId="0" borderId="10" xfId="0" applyNumberFormat="1" applyFont="1" applyBorder="1" applyAlignment="1">
      <alignment horizontal="center"/>
    </xf>
    <xf numFmtId="165" fontId="24" fillId="0" borderId="10" xfId="0" applyNumberFormat="1" applyFont="1" applyBorder="1" applyAlignment="1">
      <alignment horizontal="center"/>
    </xf>
    <xf numFmtId="0" fontId="27" fillId="0" borderId="3" xfId="0" applyFont="1" applyBorder="1"/>
    <xf numFmtId="164" fontId="27" fillId="4" borderId="4" xfId="0" applyNumberFormat="1" applyFont="1" applyFill="1" applyBorder="1"/>
    <xf numFmtId="0" fontId="18" fillId="4" borderId="5" xfId="0" applyFont="1" applyFill="1" applyBorder="1" applyAlignment="1">
      <alignment horizontal="center"/>
    </xf>
    <xf numFmtId="0" fontId="27" fillId="0" borderId="4" xfId="0" applyFont="1" applyBorder="1"/>
    <xf numFmtId="2" fontId="27" fillId="4" borderId="4" xfId="0" applyNumberFormat="1" applyFont="1" applyFill="1" applyBorder="1"/>
    <xf numFmtId="0" fontId="29" fillId="0" borderId="0" xfId="0" quotePrefix="1" applyFont="1" applyAlignment="1">
      <alignment horizontal="left"/>
    </xf>
    <xf numFmtId="2" fontId="18" fillId="4" borderId="11" xfId="0" applyNumberFormat="1" applyFont="1" applyFill="1" applyBorder="1" applyAlignment="1">
      <alignment horizontal="center"/>
    </xf>
    <xf numFmtId="165" fontId="18" fillId="4" borderId="11" xfId="0" applyNumberFormat="1" applyFont="1" applyFill="1" applyBorder="1" applyAlignment="1">
      <alignment horizontal="center"/>
    </xf>
    <xf numFmtId="165" fontId="24" fillId="4" borderId="11" xfId="0" applyNumberFormat="1" applyFont="1" applyFill="1" applyBorder="1" applyAlignment="1">
      <alignment horizontal="center"/>
    </xf>
    <xf numFmtId="165" fontId="18" fillId="0" borderId="0" xfId="0" applyNumberFormat="1" applyFont="1"/>
    <xf numFmtId="0" fontId="22" fillId="0" borderId="0" xfId="0" applyFont="1" applyAlignment="1">
      <alignment horizontal="left"/>
    </xf>
    <xf numFmtId="0" fontId="18" fillId="8" borderId="0" xfId="0" applyFont="1" applyFill="1"/>
    <xf numFmtId="2" fontId="18" fillId="8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2" fontId="18" fillId="3" borderId="0" xfId="0" applyNumberFormat="1" applyFont="1" applyFill="1" applyAlignment="1">
      <alignment horizontal="center"/>
    </xf>
    <xf numFmtId="2" fontId="18" fillId="7" borderId="0" xfId="0" applyNumberFormat="1" applyFont="1" applyFill="1" applyAlignment="1">
      <alignment horizontal="center"/>
    </xf>
    <xf numFmtId="2" fontId="18" fillId="0" borderId="0" xfId="0" applyNumberFormat="1" applyFont="1" applyFill="1" applyAlignment="1">
      <alignment horizontal="center"/>
    </xf>
    <xf numFmtId="0" fontId="18" fillId="0" borderId="4" xfId="0" applyFont="1" applyBorder="1"/>
    <xf numFmtId="2" fontId="18" fillId="4" borderId="0" xfId="0" applyNumberFormat="1" applyFont="1" applyFill="1" applyAlignment="1">
      <alignment horizontal="center"/>
    </xf>
    <xf numFmtId="0" fontId="24" fillId="0" borderId="0" xfId="0" quotePrefix="1" applyFont="1" applyAlignment="1">
      <alignment horizontal="right"/>
    </xf>
    <xf numFmtId="0" fontId="18" fillId="0" borderId="0" xfId="0" applyFont="1" applyAlignment="1">
      <alignment horizontal="right"/>
    </xf>
    <xf numFmtId="0" fontId="24" fillId="0" borderId="0" xfId="0" applyFont="1"/>
    <xf numFmtId="0" fontId="22" fillId="0" borderId="0" xfId="0" quotePrefix="1" applyFont="1" applyAlignment="1">
      <alignment horizontal="left"/>
    </xf>
    <xf numFmtId="0" fontId="18" fillId="5" borderId="0" xfId="0" quotePrefix="1" applyFont="1" applyFill="1" applyAlignment="1">
      <alignment horizontal="left"/>
    </xf>
    <xf numFmtId="0" fontId="18" fillId="5" borderId="0" xfId="0" applyFont="1" applyFill="1"/>
    <xf numFmtId="0" fontId="30" fillId="5" borderId="0" xfId="0" quotePrefix="1" applyFont="1" applyFill="1" applyAlignment="1">
      <alignment horizontal="center"/>
    </xf>
    <xf numFmtId="164" fontId="30" fillId="7" borderId="0" xfId="0" applyNumberFormat="1" applyFont="1" applyFill="1" applyAlignment="1">
      <alignment horizontal="center"/>
    </xf>
    <xf numFmtId="164" fontId="31" fillId="7" borderId="0" xfId="0" applyNumberFormat="1" applyFont="1" applyFill="1" applyAlignment="1">
      <alignment horizontal="center"/>
    </xf>
    <xf numFmtId="2" fontId="21" fillId="7" borderId="0" xfId="0" applyNumberFormat="1" applyFont="1" applyFill="1" applyAlignment="1">
      <alignment horizontal="center"/>
    </xf>
    <xf numFmtId="9" fontId="32" fillId="0" borderId="0" xfId="0" applyNumberFormat="1" applyFont="1" applyFill="1" applyAlignment="1">
      <alignment horizontal="center"/>
    </xf>
    <xf numFmtId="164" fontId="30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164" fontId="30" fillId="4" borderId="0" xfId="0" applyNumberFormat="1" applyFont="1" applyFill="1" applyAlignment="1">
      <alignment horizontal="center"/>
    </xf>
    <xf numFmtId="164" fontId="31" fillId="4" borderId="0" xfId="0" applyNumberFormat="1" applyFont="1" applyFill="1" applyAlignment="1">
      <alignment horizontal="center"/>
    </xf>
    <xf numFmtId="2" fontId="21" fillId="4" borderId="0" xfId="0" applyNumberFormat="1" applyFont="1" applyFill="1" applyAlignment="1">
      <alignment horizontal="center"/>
    </xf>
    <xf numFmtId="164" fontId="30" fillId="0" borderId="0" xfId="0" applyNumberFormat="1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164" fontId="31" fillId="0" borderId="0" xfId="0" applyNumberFormat="1" applyFont="1" applyFill="1" applyAlignment="1">
      <alignment horizontal="center"/>
    </xf>
    <xf numFmtId="164" fontId="18" fillId="0" borderId="0" xfId="0" applyNumberFormat="1" applyFont="1" applyFill="1" applyAlignment="1">
      <alignment horizontal="center"/>
    </xf>
    <xf numFmtId="0" fontId="20" fillId="3" borderId="24" xfId="0" quotePrefix="1" applyFont="1" applyFill="1" applyBorder="1" applyAlignment="1">
      <alignment horizontal="center"/>
    </xf>
    <xf numFmtId="0" fontId="18" fillId="3" borderId="24" xfId="0" applyFont="1" applyFill="1" applyBorder="1" applyAlignment="1">
      <alignment horizontal="center"/>
    </xf>
    <xf numFmtId="165" fontId="18" fillId="7" borderId="10" xfId="0" applyNumberFormat="1" applyFont="1" applyFill="1" applyBorder="1" applyAlignment="1">
      <alignment horizontal="center"/>
    </xf>
    <xf numFmtId="2" fontId="24" fillId="0" borderId="10" xfId="0" applyNumberFormat="1" applyFont="1" applyBorder="1" applyAlignment="1">
      <alignment horizontal="center"/>
    </xf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2" fontId="26" fillId="0" borderId="15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left"/>
    </xf>
    <xf numFmtId="2" fontId="26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18" fillId="0" borderId="16" xfId="0" applyFont="1" applyBorder="1"/>
    <xf numFmtId="0" fontId="22" fillId="0" borderId="15" xfId="0" quotePrefix="1" applyFont="1" applyBorder="1" applyAlignment="1">
      <alignment horizontal="left"/>
    </xf>
    <xf numFmtId="0" fontId="18" fillId="0" borderId="15" xfId="0" quotePrefix="1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quotePrefix="1" applyFont="1" applyFill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18" fillId="0" borderId="15" xfId="0" applyFont="1" applyBorder="1"/>
    <xf numFmtId="0" fontId="30" fillId="5" borderId="0" xfId="0" quotePrefix="1" applyFont="1" applyFill="1" applyBorder="1" applyAlignment="1">
      <alignment horizontal="center"/>
    </xf>
    <xf numFmtId="0" fontId="18" fillId="5" borderId="0" xfId="0" quotePrefix="1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16" xfId="0" quotePrefix="1" applyFont="1" applyFill="1" applyBorder="1" applyAlignment="1">
      <alignment horizontal="center"/>
    </xf>
    <xf numFmtId="2" fontId="18" fillId="0" borderId="0" xfId="0" applyNumberFormat="1" applyFont="1" applyBorder="1"/>
    <xf numFmtId="2" fontId="24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right"/>
    </xf>
    <xf numFmtId="164" fontId="21" fillId="0" borderId="0" xfId="0" applyNumberFormat="1" applyFont="1" applyBorder="1" applyAlignment="1">
      <alignment horizontal="center"/>
    </xf>
    <xf numFmtId="164" fontId="21" fillId="0" borderId="16" xfId="0" applyNumberFormat="1" applyFont="1" applyBorder="1" applyAlignment="1">
      <alignment horizontal="center"/>
    </xf>
    <xf numFmtId="2" fontId="24" fillId="0" borderId="16" xfId="0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right"/>
    </xf>
    <xf numFmtId="2" fontId="34" fillId="0" borderId="0" xfId="0" applyNumberFormat="1" applyFont="1" applyBorder="1" applyAlignment="1">
      <alignment horizontal="center"/>
    </xf>
    <xf numFmtId="2" fontId="34" fillId="0" borderId="16" xfId="0" applyNumberFormat="1" applyFont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0" fontId="24" fillId="0" borderId="0" xfId="0" applyFont="1" applyBorder="1"/>
    <xf numFmtId="0" fontId="24" fillId="0" borderId="0" xfId="0" applyFont="1" applyAlignment="1">
      <alignment horizontal="right" indent="1"/>
    </xf>
    <xf numFmtId="0" fontId="24" fillId="0" borderId="0" xfId="0" quotePrefix="1" applyFont="1" applyFill="1" applyBorder="1" applyAlignment="1">
      <alignment horizontal="left"/>
    </xf>
    <xf numFmtId="0" fontId="35" fillId="0" borderId="36" xfId="0" quotePrefix="1" applyFont="1" applyBorder="1" applyAlignment="1">
      <alignment horizontal="left"/>
    </xf>
    <xf numFmtId="0" fontId="18" fillId="0" borderId="37" xfId="0" applyFont="1" applyBorder="1"/>
    <xf numFmtId="0" fontId="18" fillId="0" borderId="38" xfId="0" applyFont="1" applyBorder="1"/>
    <xf numFmtId="0" fontId="29" fillId="0" borderId="0" xfId="0" quotePrefix="1" applyFont="1" applyBorder="1" applyAlignment="1">
      <alignment horizontal="left"/>
    </xf>
    <xf numFmtId="0" fontId="24" fillId="0" borderId="0" xfId="0" quotePrefix="1" applyFont="1" applyBorder="1" applyAlignment="1">
      <alignment horizontal="left"/>
    </xf>
    <xf numFmtId="0" fontId="18" fillId="0" borderId="0" xfId="0" quotePrefix="1" applyFont="1" applyAlignment="1">
      <alignment horizontal="right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5" borderId="0" xfId="0" applyFont="1" applyFill="1" applyAlignment="1">
      <alignment horizontal="center"/>
    </xf>
    <xf numFmtId="0" fontId="20" fillId="0" borderId="20" xfId="0" applyFont="1" applyBorder="1"/>
    <xf numFmtId="0" fontId="18" fillId="0" borderId="21" xfId="0" applyFont="1" applyBorder="1"/>
    <xf numFmtId="165" fontId="18" fillId="0" borderId="22" xfId="0" applyNumberFormat="1" applyFont="1" applyBorder="1" applyAlignment="1">
      <alignment horizontal="center"/>
    </xf>
    <xf numFmtId="0" fontId="18" fillId="5" borderId="20" xfId="0" quotePrefix="1" applyFont="1" applyFill="1" applyBorder="1" applyAlignment="1">
      <alignment horizontal="left"/>
    </xf>
    <xf numFmtId="0" fontId="18" fillId="5" borderId="21" xfId="0" applyFont="1" applyFill="1" applyBorder="1"/>
    <xf numFmtId="165" fontId="18" fillId="5" borderId="21" xfId="0" applyNumberFormat="1" applyFont="1" applyFill="1" applyBorder="1" applyAlignment="1">
      <alignment horizontal="center"/>
    </xf>
    <xf numFmtId="165" fontId="18" fillId="5" borderId="22" xfId="0" applyNumberFormat="1" applyFont="1" applyFill="1" applyBorder="1" applyAlignment="1">
      <alignment horizontal="center"/>
    </xf>
    <xf numFmtId="0" fontId="31" fillId="5" borderId="0" xfId="0" quotePrefix="1" applyFont="1" applyFill="1" applyAlignment="1">
      <alignment horizontal="left"/>
    </xf>
    <xf numFmtId="165" fontId="31" fillId="5" borderId="0" xfId="0" applyNumberFormat="1" applyFont="1" applyFill="1" applyAlignment="1">
      <alignment horizontal="center"/>
    </xf>
    <xf numFmtId="165" fontId="20" fillId="5" borderId="0" xfId="0" applyNumberFormat="1" applyFont="1" applyFill="1" applyAlignment="1">
      <alignment horizontal="center"/>
    </xf>
    <xf numFmtId="2" fontId="30" fillId="7" borderId="0" xfId="0" applyNumberFormat="1" applyFont="1" applyFill="1" applyAlignment="1">
      <alignment horizontal="center"/>
    </xf>
    <xf numFmtId="9" fontId="37" fillId="0" borderId="0" xfId="0" applyNumberFormat="1" applyFont="1"/>
    <xf numFmtId="2" fontId="30" fillId="0" borderId="0" xfId="0" applyNumberFormat="1" applyFont="1" applyAlignment="1">
      <alignment horizontal="center"/>
    </xf>
    <xf numFmtId="2" fontId="30" fillId="4" borderId="0" xfId="0" applyNumberFormat="1" applyFont="1" applyFill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18" fillId="3" borderId="25" xfId="0" applyFont="1" applyFill="1" applyBorder="1" applyAlignment="1">
      <alignment horizontal="center"/>
    </xf>
    <xf numFmtId="2" fontId="24" fillId="0" borderId="26" xfId="0" applyNumberFormat="1" applyFont="1" applyBorder="1" applyAlignment="1">
      <alignment horizontal="center"/>
    </xf>
    <xf numFmtId="2" fontId="18" fillId="0" borderId="0" xfId="0" applyNumberFormat="1" applyFont="1"/>
    <xf numFmtId="2" fontId="30" fillId="0" borderId="0" xfId="0" applyNumberFormat="1" applyFont="1" applyFill="1" applyAlignment="1">
      <alignment horizontal="center"/>
    </xf>
    <xf numFmtId="2" fontId="21" fillId="0" borderId="0" xfId="0" applyNumberFormat="1" applyFont="1" applyFill="1" applyAlignment="1">
      <alignment horizontal="center"/>
    </xf>
    <xf numFmtId="164" fontId="18" fillId="0" borderId="21" xfId="0" applyNumberFormat="1" applyFont="1" applyBorder="1" applyAlignment="1">
      <alignment horizontal="center"/>
    </xf>
    <xf numFmtId="164" fontId="18" fillId="0" borderId="22" xfId="0" applyNumberFormat="1" applyFont="1" applyBorder="1"/>
    <xf numFmtId="164" fontId="18" fillId="0" borderId="0" xfId="0" applyNumberFormat="1" applyFont="1"/>
    <xf numFmtId="0" fontId="18" fillId="0" borderId="17" xfId="0" applyFont="1" applyBorder="1" applyAlignment="1">
      <alignment horizontal="center"/>
    </xf>
    <xf numFmtId="165" fontId="18" fillId="4" borderId="27" xfId="0" applyNumberFormat="1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2" fontId="18" fillId="4" borderId="27" xfId="0" applyNumberFormat="1" applyFont="1" applyFill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0" fontId="18" fillId="0" borderId="6" xfId="0" quotePrefix="1" applyFont="1" applyBorder="1" applyAlignment="1">
      <alignment horizontal="left"/>
    </xf>
    <xf numFmtId="2" fontId="18" fillId="0" borderId="7" xfId="0" applyNumberFormat="1" applyFont="1" applyBorder="1"/>
    <xf numFmtId="2" fontId="24" fillId="0" borderId="7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18" fillId="0" borderId="1" xfId="0" applyFont="1" applyBorder="1"/>
    <xf numFmtId="2" fontId="24" fillId="0" borderId="2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64" fontId="21" fillId="0" borderId="2" xfId="0" applyNumberFormat="1" applyFont="1" applyBorder="1" applyAlignment="1">
      <alignment horizontal="center"/>
    </xf>
    <xf numFmtId="0" fontId="18" fillId="0" borderId="3" xfId="0" applyFont="1" applyBorder="1"/>
    <xf numFmtId="0" fontId="18" fillId="0" borderId="4" xfId="0" applyFont="1" applyFill="1" applyBorder="1" applyAlignment="1">
      <alignment horizontal="center"/>
    </xf>
    <xf numFmtId="164" fontId="18" fillId="0" borderId="4" xfId="0" applyNumberFormat="1" applyFont="1" applyBorder="1"/>
    <xf numFmtId="164" fontId="18" fillId="0" borderId="4" xfId="0" applyNumberFormat="1" applyFont="1" applyBorder="1" applyAlignment="1">
      <alignment horizontal="center"/>
    </xf>
    <xf numFmtId="164" fontId="18" fillId="0" borderId="5" xfId="0" applyNumberFormat="1" applyFont="1" applyBorder="1"/>
    <xf numFmtId="0" fontId="18" fillId="0" borderId="0" xfId="0" applyFont="1" applyFill="1" applyBorder="1" applyAlignment="1">
      <alignment horizontal="center"/>
    </xf>
    <xf numFmtId="164" fontId="18" fillId="0" borderId="0" xfId="0" applyNumberFormat="1" applyFont="1" applyBorder="1"/>
    <xf numFmtId="164" fontId="18" fillId="0" borderId="0" xfId="0" applyNumberFormat="1" applyFont="1" applyBorder="1" applyAlignment="1">
      <alignment horizontal="center"/>
    </xf>
    <xf numFmtId="0" fontId="18" fillId="0" borderId="23" xfId="0" applyFont="1" applyBorder="1"/>
    <xf numFmtId="0" fontId="18" fillId="0" borderId="23" xfId="0" applyFont="1" applyFill="1" applyBorder="1" applyAlignment="1">
      <alignment horizontal="center"/>
    </xf>
    <xf numFmtId="164" fontId="18" fillId="0" borderId="23" xfId="0" applyNumberFormat="1" applyFont="1" applyBorder="1"/>
    <xf numFmtId="164" fontId="18" fillId="0" borderId="23" xfId="0" applyNumberFormat="1" applyFont="1" applyBorder="1" applyAlignment="1">
      <alignment horizontal="center"/>
    </xf>
    <xf numFmtId="164" fontId="22" fillId="0" borderId="0" xfId="0" quotePrefix="1" applyNumberFormat="1" applyFont="1" applyAlignment="1">
      <alignment horizontal="center"/>
    </xf>
    <xf numFmtId="0" fontId="18" fillId="0" borderId="0" xfId="0" quotePrefix="1" applyFont="1" applyFill="1" applyAlignment="1">
      <alignment horizontal="left"/>
    </xf>
    <xf numFmtId="0" fontId="18" fillId="6" borderId="0" xfId="0" applyFont="1" applyFill="1"/>
    <xf numFmtId="0" fontId="18" fillId="6" borderId="0" xfId="0" quotePrefix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38" fillId="6" borderId="0" xfId="0" applyFont="1" applyFill="1" applyAlignment="1">
      <alignment horizontal="center"/>
    </xf>
    <xf numFmtId="164" fontId="38" fillId="0" borderId="0" xfId="0" applyNumberFormat="1" applyFont="1" applyAlignment="1">
      <alignment horizontal="center"/>
    </xf>
    <xf numFmtId="164" fontId="38" fillId="4" borderId="0" xfId="0" applyNumberFormat="1" applyFont="1" applyFill="1" applyAlignment="1">
      <alignment horizontal="center"/>
    </xf>
    <xf numFmtId="0" fontId="21" fillId="0" borderId="6" xfId="0" applyFont="1" applyBorder="1"/>
    <xf numFmtId="0" fontId="18" fillId="0" borderId="7" xfId="0" quotePrefix="1" applyFont="1" applyBorder="1" applyAlignment="1">
      <alignment horizontal="left"/>
    </xf>
    <xf numFmtId="0" fontId="18" fillId="0" borderId="7" xfId="0" applyFont="1" applyBorder="1"/>
    <xf numFmtId="164" fontId="20" fillId="0" borderId="7" xfId="0" applyNumberFormat="1" applyFont="1" applyFill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/>
    <xf numFmtId="0" fontId="22" fillId="0" borderId="1" xfId="0" quotePrefix="1" applyFont="1" applyBorder="1" applyAlignment="1">
      <alignment horizontal="left"/>
    </xf>
    <xf numFmtId="164" fontId="22" fillId="0" borderId="0" xfId="0" quotePrefix="1" applyNumberFormat="1" applyFont="1" applyBorder="1" applyAlignment="1">
      <alignment horizontal="left"/>
    </xf>
    <xf numFmtId="0" fontId="18" fillId="0" borderId="1" xfId="0" quotePrefix="1" applyFont="1" applyFill="1" applyBorder="1" applyAlignment="1">
      <alignment horizontal="left"/>
    </xf>
    <xf numFmtId="166" fontId="18" fillId="0" borderId="0" xfId="0" applyNumberFormat="1" applyFont="1" applyBorder="1" applyAlignment="1">
      <alignment horizontal="center"/>
    </xf>
    <xf numFmtId="166" fontId="18" fillId="0" borderId="2" xfId="0" applyNumberFormat="1" applyFont="1" applyBorder="1" applyAlignment="1">
      <alignment horizontal="center"/>
    </xf>
    <xf numFmtId="0" fontId="18" fillId="6" borderId="1" xfId="0" applyFont="1" applyFill="1" applyBorder="1"/>
    <xf numFmtId="0" fontId="18" fillId="6" borderId="0" xfId="0" applyFont="1" applyFill="1" applyBorder="1"/>
    <xf numFmtId="0" fontId="18" fillId="6" borderId="0" xfId="0" quotePrefix="1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39" fillId="6" borderId="0" xfId="0" applyFont="1" applyFill="1" applyBorder="1" applyAlignment="1">
      <alignment horizontal="center"/>
    </xf>
    <xf numFmtId="0" fontId="39" fillId="6" borderId="0" xfId="0" applyFont="1" applyFill="1" applyAlignment="1">
      <alignment horizontal="center"/>
    </xf>
    <xf numFmtId="166" fontId="39" fillId="0" borderId="0" xfId="0" applyNumberFormat="1" applyFont="1" applyBorder="1" applyAlignment="1">
      <alignment horizontal="center" vertical="center" wrapText="1"/>
    </xf>
    <xf numFmtId="166" fontId="40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40" fillId="0" borderId="2" xfId="0" applyNumberFormat="1" applyFont="1" applyBorder="1" applyAlignment="1">
      <alignment horizontal="center" vertical="center" wrapText="1"/>
    </xf>
    <xf numFmtId="165" fontId="39" fillId="0" borderId="0" xfId="0" applyNumberFormat="1" applyFont="1" applyBorder="1" applyAlignment="1">
      <alignment horizontal="center" vertical="center" wrapText="1"/>
    </xf>
    <xf numFmtId="165" fontId="32" fillId="0" borderId="0" xfId="0" applyNumberFormat="1" applyFont="1" applyFill="1" applyBorder="1" applyAlignment="1">
      <alignment horizontal="center" vertical="center" wrapText="1"/>
    </xf>
    <xf numFmtId="166" fontId="39" fillId="2" borderId="0" xfId="0" applyNumberFormat="1" applyFont="1" applyFill="1" applyBorder="1" applyAlignment="1">
      <alignment horizontal="center" vertical="center" wrapText="1"/>
    </xf>
    <xf numFmtId="166" fontId="40" fillId="2" borderId="0" xfId="0" applyNumberFormat="1" applyFont="1" applyFill="1" applyBorder="1" applyAlignment="1">
      <alignment horizontal="center" vertical="center" wrapText="1"/>
    </xf>
    <xf numFmtId="166" fontId="20" fillId="2" borderId="0" xfId="0" applyNumberFormat="1" applyFont="1" applyFill="1" applyBorder="1" applyAlignment="1">
      <alignment horizontal="center" vertical="center" wrapText="1"/>
    </xf>
    <xf numFmtId="166" fontId="40" fillId="2" borderId="2" xfId="0" applyNumberFormat="1" applyFont="1" applyFill="1" applyBorder="1" applyAlignment="1">
      <alignment horizontal="center" vertical="center" wrapText="1"/>
    </xf>
    <xf numFmtId="165" fontId="39" fillId="2" borderId="0" xfId="0" applyNumberFormat="1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/>
    </xf>
    <xf numFmtId="166" fontId="39" fillId="2" borderId="4" xfId="0" applyNumberFormat="1" applyFont="1" applyFill="1" applyBorder="1" applyAlignment="1">
      <alignment horizontal="center" vertical="center" wrapText="1"/>
    </xf>
    <xf numFmtId="166" fontId="40" fillId="2" borderId="4" xfId="0" applyNumberFormat="1" applyFont="1" applyFill="1" applyBorder="1" applyAlignment="1">
      <alignment horizontal="center" vertical="center" wrapText="1"/>
    </xf>
    <xf numFmtId="166" fontId="20" fillId="2" borderId="4" xfId="0" applyNumberFormat="1" applyFont="1" applyFill="1" applyBorder="1" applyAlignment="1">
      <alignment horizontal="center" vertical="center" wrapText="1"/>
    </xf>
    <xf numFmtId="166" fontId="40" fillId="2" borderId="5" xfId="0" applyNumberFormat="1" applyFont="1" applyFill="1" applyBorder="1" applyAlignment="1">
      <alignment horizontal="center" vertical="center" wrapText="1"/>
    </xf>
    <xf numFmtId="165" fontId="40" fillId="0" borderId="0" xfId="0" applyNumberFormat="1" applyFont="1" applyBorder="1" applyAlignment="1">
      <alignment horizontal="center" vertical="center" wrapText="1"/>
    </xf>
    <xf numFmtId="166" fontId="18" fillId="0" borderId="0" xfId="0" applyNumberFormat="1" applyFont="1"/>
    <xf numFmtId="0" fontId="18" fillId="0" borderId="0" xfId="0" quotePrefix="1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41" fillId="0" borderId="0" xfId="0" applyFont="1" applyAlignment="1">
      <alignment horizontal="center"/>
    </xf>
    <xf numFmtId="166" fontId="18" fillId="7" borderId="0" xfId="0" applyNumberFormat="1" applyFont="1" applyFill="1" applyBorder="1" applyAlignment="1">
      <alignment horizontal="center"/>
    </xf>
    <xf numFmtId="166" fontId="18" fillId="0" borderId="0" xfId="0" applyNumberFormat="1" applyFont="1" applyFill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2" fontId="18" fillId="7" borderId="0" xfId="0" applyNumberFormat="1" applyFont="1" applyFill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9" fontId="32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/>
    </xf>
    <xf numFmtId="166" fontId="18" fillId="4" borderId="0" xfId="0" applyNumberFormat="1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2" fontId="18" fillId="4" borderId="0" xfId="0" applyNumberFormat="1" applyFont="1" applyFill="1" applyBorder="1" applyAlignment="1">
      <alignment horizontal="center"/>
    </xf>
    <xf numFmtId="166" fontId="18" fillId="0" borderId="4" xfId="0" applyNumberFormat="1" applyFont="1" applyBorder="1" applyAlignment="1">
      <alignment horizontal="center"/>
    </xf>
    <xf numFmtId="0" fontId="18" fillId="0" borderId="5" xfId="0" applyFont="1" applyBorder="1"/>
    <xf numFmtId="0" fontId="18" fillId="4" borderId="3" xfId="0" applyFont="1" applyFill="1" applyBorder="1" applyAlignment="1">
      <alignment horizontal="center"/>
    </xf>
    <xf numFmtId="2" fontId="18" fillId="4" borderId="4" xfId="0" applyNumberFormat="1" applyFont="1" applyFill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2" fontId="38" fillId="0" borderId="0" xfId="0" applyNumberFormat="1" applyFont="1" applyAlignment="1">
      <alignment horizontal="center"/>
    </xf>
    <xf numFmtId="2" fontId="38" fillId="4" borderId="0" xfId="0" applyNumberFormat="1" applyFont="1" applyFill="1" applyAlignment="1">
      <alignment horizontal="center"/>
    </xf>
    <xf numFmtId="164" fontId="22" fillId="0" borderId="0" xfId="0" quotePrefix="1" applyNumberFormat="1" applyFont="1" applyBorder="1" applyAlignment="1">
      <alignment horizontal="center"/>
    </xf>
    <xf numFmtId="165" fontId="18" fillId="0" borderId="2" xfId="0" applyNumberFormat="1" applyFont="1" applyBorder="1" applyAlignment="1">
      <alignment horizontal="center"/>
    </xf>
    <xf numFmtId="0" fontId="18" fillId="0" borderId="0" xfId="0" applyFont="1" applyFill="1"/>
    <xf numFmtId="0" fontId="22" fillId="0" borderId="0" xfId="0" quotePrefix="1" applyFont="1" applyAlignment="1">
      <alignment horizontal="center"/>
    </xf>
    <xf numFmtId="0" fontId="20" fillId="0" borderId="6" xfId="0" applyFont="1" applyBorder="1"/>
    <xf numFmtId="166" fontId="18" fillId="0" borderId="0" xfId="0" applyNumberFormat="1" applyFont="1" applyAlignment="1">
      <alignment horizontal="center"/>
    </xf>
    <xf numFmtId="166" fontId="18" fillId="0" borderId="6" xfId="0" applyNumberFormat="1" applyFont="1" applyBorder="1" applyAlignment="1">
      <alignment horizontal="center"/>
    </xf>
    <xf numFmtId="166" fontId="18" fillId="0" borderId="7" xfId="0" applyNumberFormat="1" applyFont="1" applyBorder="1" applyAlignment="1">
      <alignment horizontal="center"/>
    </xf>
    <xf numFmtId="166" fontId="18" fillId="0" borderId="8" xfId="0" applyNumberFormat="1" applyFont="1" applyBorder="1" applyAlignment="1">
      <alignment horizontal="center"/>
    </xf>
    <xf numFmtId="166" fontId="18" fillId="0" borderId="3" xfId="0" applyNumberFormat="1" applyFont="1" applyBorder="1" applyAlignment="1">
      <alignment horizontal="center"/>
    </xf>
    <xf numFmtId="166" fontId="18" fillId="0" borderId="5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66" fontId="18" fillId="4" borderId="7" xfId="0" applyNumberFormat="1" applyFont="1" applyFill="1" applyBorder="1" applyAlignment="1">
      <alignment horizontal="center"/>
    </xf>
    <xf numFmtId="166" fontId="18" fillId="4" borderId="8" xfId="0" applyNumberFormat="1" applyFont="1" applyFill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66" fontId="18" fillId="4" borderId="2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66" fontId="18" fillId="4" borderId="4" xfId="0" applyNumberFormat="1" applyFont="1" applyFill="1" applyBorder="1" applyAlignment="1">
      <alignment horizontal="center"/>
    </xf>
    <xf numFmtId="166" fontId="18" fillId="4" borderId="5" xfId="0" applyNumberFormat="1" applyFont="1" applyFill="1" applyBorder="1" applyAlignment="1">
      <alignment horizontal="center"/>
    </xf>
    <xf numFmtId="0" fontId="26" fillId="0" borderId="0" xfId="0" quotePrefix="1" applyFont="1" applyAlignment="1">
      <alignment horizontal="left"/>
    </xf>
    <xf numFmtId="0" fontId="18" fillId="0" borderId="0" xfId="0" quotePrefix="1" applyFont="1" applyFill="1" applyBorder="1" applyAlignment="1">
      <alignment horizontal="left"/>
    </xf>
    <xf numFmtId="0" fontId="26" fillId="0" borderId="0" xfId="0" applyFont="1"/>
    <xf numFmtId="0" fontId="32" fillId="0" borderId="0" xfId="0" applyFont="1" applyAlignment="1">
      <alignment horizontal="center"/>
    </xf>
    <xf numFmtId="2" fontId="27" fillId="7" borderId="1" xfId="0" applyNumberFormat="1" applyFont="1" applyFill="1" applyBorder="1"/>
    <xf numFmtId="2" fontId="18" fillId="7" borderId="2" xfId="0" applyNumberFormat="1" applyFont="1" applyFill="1" applyBorder="1" applyAlignment="1">
      <alignment horizontal="center"/>
    </xf>
    <xf numFmtId="2" fontId="27" fillId="0" borderId="1" xfId="0" applyNumberFormat="1" applyFont="1" applyBorder="1"/>
    <xf numFmtId="2" fontId="18" fillId="0" borderId="2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2" fontId="27" fillId="4" borderId="1" xfId="0" applyNumberFormat="1" applyFont="1" applyFill="1" applyBorder="1"/>
    <xf numFmtId="2" fontId="18" fillId="4" borderId="2" xfId="0" applyNumberFormat="1" applyFont="1" applyFill="1" applyBorder="1" applyAlignment="1">
      <alignment horizontal="center"/>
    </xf>
    <xf numFmtId="2" fontId="27" fillId="0" borderId="3" xfId="0" applyNumberFormat="1" applyFont="1" applyBorder="1"/>
    <xf numFmtId="2" fontId="18" fillId="4" borderId="5" xfId="0" applyNumberFormat="1" applyFont="1" applyFill="1" applyBorder="1" applyAlignment="1">
      <alignment horizontal="center"/>
    </xf>
    <xf numFmtId="2" fontId="27" fillId="0" borderId="4" xfId="0" applyNumberFormat="1" applyFont="1" applyBorder="1"/>
    <xf numFmtId="0" fontId="26" fillId="0" borderId="36" xfId="0" applyFont="1" applyBorder="1"/>
    <xf numFmtId="0" fontId="24" fillId="0" borderId="37" xfId="0" applyFont="1" applyBorder="1"/>
    <xf numFmtId="165" fontId="24" fillId="0" borderId="0" xfId="0" applyNumberFormat="1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5" borderId="0" xfId="0" applyFont="1" applyFill="1" applyAlignment="1">
      <alignment horizontal="center"/>
    </xf>
    <xf numFmtId="2" fontId="25" fillId="7" borderId="0" xfId="0" applyNumberFormat="1" applyFont="1" applyFill="1" applyAlignment="1">
      <alignment horizontal="center"/>
    </xf>
    <xf numFmtId="164" fontId="21" fillId="7" borderId="0" xfId="0" applyNumberFormat="1" applyFont="1" applyFill="1" applyAlignment="1">
      <alignment horizontal="center"/>
    </xf>
    <xf numFmtId="2" fontId="25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2" fontId="25" fillId="4" borderId="0" xfId="0" applyNumberFormat="1" applyFont="1" applyFill="1" applyAlignment="1">
      <alignment horizontal="center"/>
    </xf>
    <xf numFmtId="164" fontId="21" fillId="4" borderId="0" xfId="0" applyNumberFormat="1" applyFont="1" applyFill="1" applyAlignment="1">
      <alignment horizontal="center"/>
    </xf>
    <xf numFmtId="2" fontId="25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18" fillId="0" borderId="6" xfId="0" applyFont="1" applyBorder="1"/>
    <xf numFmtId="2" fontId="26" fillId="0" borderId="1" xfId="0" applyNumberFormat="1" applyFont="1" applyBorder="1" applyAlignment="1">
      <alignment horizontal="center"/>
    </xf>
    <xf numFmtId="2" fontId="26" fillId="0" borderId="0" xfId="0" quotePrefix="1" applyNumberFormat="1" applyFont="1" applyBorder="1" applyAlignment="1">
      <alignment horizontal="left"/>
    </xf>
    <xf numFmtId="0" fontId="18" fillId="0" borderId="1" xfId="0" quotePrefix="1" applyFont="1" applyBorder="1" applyAlignment="1">
      <alignment horizontal="left"/>
    </xf>
    <xf numFmtId="0" fontId="29" fillId="0" borderId="0" xfId="0" applyFont="1" applyBorder="1"/>
    <xf numFmtId="0" fontId="35" fillId="0" borderId="0" xfId="0" applyFont="1"/>
    <xf numFmtId="0" fontId="24" fillId="0" borderId="0" xfId="0" applyFont="1" applyBorder="1" applyAlignment="1">
      <alignment horizontal="center"/>
    </xf>
    <xf numFmtId="0" fontId="24" fillId="0" borderId="0" xfId="0" quotePrefix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 wrapText="1"/>
    </xf>
    <xf numFmtId="166" fontId="25" fillId="2" borderId="0" xfId="0" applyNumberFormat="1" applyFont="1" applyFill="1" applyBorder="1" applyAlignment="1">
      <alignment horizontal="center" vertical="center" wrapText="1"/>
    </xf>
    <xf numFmtId="166" fontId="25" fillId="2" borderId="4" xfId="0" applyNumberFormat="1" applyFont="1" applyFill="1" applyBorder="1" applyAlignment="1">
      <alignment horizontal="center" vertical="center" wrapText="1"/>
    </xf>
    <xf numFmtId="164" fontId="18" fillId="0" borderId="0" xfId="0" quotePrefix="1" applyNumberFormat="1" applyFont="1" applyAlignment="1">
      <alignment horizontal="right"/>
    </xf>
    <xf numFmtId="166" fontId="41" fillId="0" borderId="0" xfId="0" quotePrefix="1" applyNumberFormat="1" applyFont="1" applyAlignment="1">
      <alignment horizontal="left"/>
    </xf>
    <xf numFmtId="0" fontId="41" fillId="0" borderId="0" xfId="0" quotePrefix="1" applyFont="1" applyAlignment="1">
      <alignment horizontal="left"/>
    </xf>
    <xf numFmtId="166" fontId="31" fillId="0" borderId="0" xfId="0" applyNumberFormat="1" applyFont="1" applyAlignment="1">
      <alignment horizontal="center"/>
    </xf>
    <xf numFmtId="166" fontId="31" fillId="0" borderId="0" xfId="0" applyNumberFormat="1" applyFont="1" applyFill="1" applyAlignment="1">
      <alignment horizontal="center"/>
    </xf>
    <xf numFmtId="0" fontId="18" fillId="4" borderId="0" xfId="0" quotePrefix="1" applyFont="1" applyFill="1" applyBorder="1" applyAlignment="1">
      <alignment horizontal="center"/>
    </xf>
    <xf numFmtId="166" fontId="25" fillId="7" borderId="0" xfId="0" applyNumberFormat="1" applyFont="1" applyFill="1" applyAlignment="1">
      <alignment horizontal="center"/>
    </xf>
    <xf numFmtId="166" fontId="25" fillId="0" borderId="0" xfId="0" applyNumberFormat="1" applyFont="1" applyAlignment="1">
      <alignment horizontal="center"/>
    </xf>
    <xf numFmtId="166" fontId="25" fillId="4" borderId="0" xfId="0" applyNumberFormat="1" applyFont="1" applyFill="1" applyAlignment="1">
      <alignment horizontal="center"/>
    </xf>
    <xf numFmtId="0" fontId="18" fillId="0" borderId="39" xfId="0" applyFont="1" applyBorder="1"/>
    <xf numFmtId="0" fontId="22" fillId="0" borderId="0" xfId="0" applyFont="1"/>
    <xf numFmtId="0" fontId="18" fillId="4" borderId="6" xfId="0" applyNumberFormat="1" applyFont="1" applyFill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8" fillId="4" borderId="1" xfId="0" applyNumberFormat="1" applyFont="1" applyFill="1" applyBorder="1" applyAlignment="1">
      <alignment horizontal="center"/>
    </xf>
    <xf numFmtId="0" fontId="18" fillId="4" borderId="3" xfId="0" applyNumberFormat="1" applyFont="1" applyFill="1" applyBorder="1" applyAlignment="1">
      <alignment horizontal="center"/>
    </xf>
    <xf numFmtId="0" fontId="19" fillId="0" borderId="0" xfId="0" quotePrefix="1" applyFont="1" applyAlignment="1">
      <alignment horizontal="left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42" fillId="0" borderId="0" xfId="0" quotePrefix="1" applyFont="1" applyAlignment="1">
      <alignment horizontal="left"/>
    </xf>
    <xf numFmtId="0" fontId="26" fillId="0" borderId="0" xfId="0" quotePrefix="1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8" fillId="0" borderId="0" xfId="0" quotePrefix="1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18" fillId="5" borderId="6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2" fontId="20" fillId="7" borderId="0" xfId="0" applyNumberFormat="1" applyFont="1" applyFill="1" applyBorder="1" applyAlignment="1">
      <alignment horizontal="center"/>
    </xf>
    <xf numFmtId="2" fontId="20" fillId="4" borderId="0" xfId="0" applyNumberFormat="1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2" fontId="20" fillId="4" borderId="4" xfId="0" applyNumberFormat="1" applyFont="1" applyFill="1" applyBorder="1" applyAlignment="1">
      <alignment horizontal="center"/>
    </xf>
    <xf numFmtId="0" fontId="8" fillId="0" borderId="0" xfId="0" applyFont="1"/>
    <xf numFmtId="2" fontId="21" fillId="7" borderId="0" xfId="0" applyNumberFormat="1" applyFont="1" applyFill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2" fontId="21" fillId="4" borderId="0" xfId="0" applyNumberFormat="1" applyFont="1" applyFill="1" applyBorder="1" applyAlignment="1">
      <alignment horizontal="center"/>
    </xf>
    <xf numFmtId="2" fontId="21" fillId="4" borderId="4" xfId="0" applyNumberFormat="1" applyFont="1" applyFill="1" applyBorder="1" applyAlignment="1">
      <alignment horizontal="center"/>
    </xf>
    <xf numFmtId="2" fontId="21" fillId="7" borderId="2" xfId="0" applyNumberFormat="1" applyFont="1" applyFill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2" fontId="21" fillId="4" borderId="2" xfId="0" applyNumberFormat="1" applyFont="1" applyFill="1" applyBorder="1" applyAlignment="1">
      <alignment horizontal="center"/>
    </xf>
    <xf numFmtId="2" fontId="21" fillId="4" borderId="5" xfId="0" applyNumberFormat="1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8" fillId="5" borderId="7" xfId="0" quotePrefix="1" applyFont="1" applyFill="1" applyBorder="1" applyAlignment="1">
      <alignment horizontal="center"/>
    </xf>
    <xf numFmtId="0" fontId="8" fillId="5" borderId="0" xfId="0" quotePrefix="1" applyFont="1" applyFill="1" applyBorder="1" applyAlignment="1">
      <alignment horizontal="center"/>
    </xf>
    <xf numFmtId="165" fontId="20" fillId="7" borderId="2" xfId="0" applyNumberFormat="1" applyFont="1" applyFill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5" fontId="20" fillId="4" borderId="2" xfId="0" applyNumberFormat="1" applyFont="1" applyFill="1" applyBorder="1" applyAlignment="1">
      <alignment horizontal="center"/>
    </xf>
    <xf numFmtId="165" fontId="20" fillId="4" borderId="5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8" fillId="5" borderId="2" xfId="0" quotePrefix="1" applyFont="1" applyFill="1" applyBorder="1" applyAlignment="1">
      <alignment horizontal="center"/>
    </xf>
    <xf numFmtId="165" fontId="20" fillId="7" borderId="0" xfId="0" applyNumberFormat="1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165" fontId="20" fillId="4" borderId="0" xfId="0" applyNumberFormat="1" applyFont="1" applyFill="1" applyBorder="1" applyAlignment="1">
      <alignment horizontal="center"/>
    </xf>
    <xf numFmtId="165" fontId="20" fillId="4" borderId="4" xfId="0" applyNumberFormat="1" applyFont="1" applyFill="1" applyBorder="1" applyAlignment="1">
      <alignment horizontal="center"/>
    </xf>
    <xf numFmtId="0" fontId="8" fillId="5" borderId="7" xfId="0" quotePrefix="1" applyFont="1" applyFill="1" applyBorder="1" applyAlignment="1">
      <alignment horizontal="right"/>
    </xf>
    <xf numFmtId="2" fontId="21" fillId="7" borderId="9" xfId="0" applyNumberFormat="1" applyFont="1" applyFill="1" applyBorder="1" applyAlignment="1">
      <alignment horizontal="center"/>
    </xf>
    <xf numFmtId="2" fontId="21" fillId="0" borderId="10" xfId="0" applyNumberFormat="1" applyFont="1" applyBorder="1" applyAlignment="1">
      <alignment horizontal="center"/>
    </xf>
    <xf numFmtId="2" fontId="21" fillId="4" borderId="10" xfId="0" applyNumberFormat="1" applyFont="1" applyFill="1" applyBorder="1" applyAlignment="1">
      <alignment horizontal="center"/>
    </xf>
    <xf numFmtId="2" fontId="21" fillId="4" borderId="11" xfId="0" applyNumberFormat="1" applyFont="1" applyFill="1" applyBorder="1" applyAlignment="1">
      <alignment horizontal="center"/>
    </xf>
    <xf numFmtId="0" fontId="0" fillId="0" borderId="0" xfId="0" applyBorder="1"/>
    <xf numFmtId="0" fontId="31" fillId="0" borderId="0" xfId="0" applyFont="1"/>
    <xf numFmtId="166" fontId="8" fillId="0" borderId="0" xfId="0" applyNumberFormat="1" applyFont="1"/>
    <xf numFmtId="2" fontId="38" fillId="7" borderId="0" xfId="0" applyNumberFormat="1" applyFont="1" applyFill="1" applyBorder="1" applyAlignment="1">
      <alignment horizontal="center"/>
    </xf>
    <xf numFmtId="2" fontId="38" fillId="0" borderId="0" xfId="0" applyNumberFormat="1" applyFont="1" applyBorder="1" applyAlignment="1">
      <alignment horizontal="center"/>
    </xf>
    <xf numFmtId="2" fontId="38" fillId="4" borderId="0" xfId="0" applyNumberFormat="1" applyFont="1" applyFill="1" applyBorder="1" applyAlignment="1">
      <alignment horizontal="center"/>
    </xf>
    <xf numFmtId="0" fontId="10" fillId="0" borderId="6" xfId="0" quotePrefix="1" applyFont="1" applyBorder="1" applyAlignment="1">
      <alignment horizontal="left"/>
    </xf>
    <xf numFmtId="0" fontId="10" fillId="0" borderId="7" xfId="0" applyFont="1" applyBorder="1"/>
    <xf numFmtId="0" fontId="10" fillId="0" borderId="8" xfId="0" applyFont="1" applyBorder="1"/>
    <xf numFmtId="0" fontId="19" fillId="0" borderId="0" xfId="0" quotePrefix="1" applyFont="1" applyBorder="1" applyAlignment="1">
      <alignment horizontal="left"/>
    </xf>
    <xf numFmtId="0" fontId="10" fillId="0" borderId="0" xfId="0" applyFont="1" applyBorder="1"/>
    <xf numFmtId="0" fontId="0" fillId="0" borderId="0" xfId="0" quotePrefix="1" applyBorder="1" applyAlignment="1">
      <alignment horizontal="left"/>
    </xf>
    <xf numFmtId="0" fontId="10" fillId="0" borderId="2" xfId="0" applyFont="1" applyBorder="1"/>
    <xf numFmtId="0" fontId="18" fillId="0" borderId="3" xfId="0" quotePrefix="1" applyFont="1" applyBorder="1" applyAlignment="1">
      <alignment horizontal="left"/>
    </xf>
    <xf numFmtId="0" fontId="10" fillId="0" borderId="4" xfId="0" applyFont="1" applyBorder="1"/>
    <xf numFmtId="0" fontId="0" fillId="0" borderId="4" xfId="0" quotePrefix="1" applyBorder="1" applyAlignment="1">
      <alignment horizontal="left"/>
    </xf>
    <xf numFmtId="0" fontId="10" fillId="0" borderId="5" xfId="0" applyFont="1" applyBorder="1"/>
    <xf numFmtId="0" fontId="7" fillId="0" borderId="0" xfId="0" quotePrefix="1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20" fillId="7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18" fillId="5" borderId="2" xfId="0" quotePrefix="1" applyFont="1" applyFill="1" applyBorder="1" applyAlignment="1">
      <alignment horizontal="center"/>
    </xf>
    <xf numFmtId="2" fontId="20" fillId="7" borderId="2" xfId="0" applyNumberFormat="1" applyFont="1" applyFill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2" fontId="20" fillId="4" borderId="2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2" fontId="20" fillId="4" borderId="5" xfId="0" applyNumberFormat="1" applyFont="1" applyFill="1" applyBorder="1" applyAlignment="1">
      <alignment horizontal="center"/>
    </xf>
    <xf numFmtId="2" fontId="35" fillId="4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0" fillId="5" borderId="0" xfId="0" quotePrefix="1" applyFont="1" applyFill="1" applyBorder="1" applyAlignment="1">
      <alignment horizontal="left"/>
    </xf>
    <xf numFmtId="2" fontId="20" fillId="7" borderId="9" xfId="0" applyNumberFormat="1" applyFont="1" applyFill="1" applyBorder="1" applyAlignment="1">
      <alignment horizontal="center"/>
    </xf>
    <xf numFmtId="2" fontId="20" fillId="0" borderId="10" xfId="0" applyNumberFormat="1" applyFont="1" applyBorder="1" applyAlignment="1">
      <alignment horizontal="center"/>
    </xf>
    <xf numFmtId="2" fontId="20" fillId="4" borderId="10" xfId="0" applyNumberFormat="1" applyFont="1" applyFill="1" applyBorder="1" applyAlignment="1">
      <alignment horizontal="center"/>
    </xf>
    <xf numFmtId="2" fontId="35" fillId="0" borderId="10" xfId="0" applyNumberFormat="1" applyFont="1" applyBorder="1" applyAlignment="1">
      <alignment horizontal="center"/>
    </xf>
    <xf numFmtId="2" fontId="35" fillId="4" borderId="10" xfId="0" applyNumberFormat="1" applyFont="1" applyFill="1" applyBorder="1" applyAlignment="1">
      <alignment horizontal="center"/>
    </xf>
    <xf numFmtId="2" fontId="20" fillId="4" borderId="11" xfId="0" applyNumberFormat="1" applyFont="1" applyFill="1" applyBorder="1" applyAlignment="1">
      <alignment horizontal="center"/>
    </xf>
    <xf numFmtId="168" fontId="32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left"/>
    </xf>
    <xf numFmtId="165" fontId="26" fillId="5" borderId="0" xfId="0" applyNumberFormat="1" applyFont="1" applyFill="1" applyAlignment="1">
      <alignment horizontal="left"/>
    </xf>
    <xf numFmtId="0" fontId="43" fillId="7" borderId="0" xfId="0" applyFont="1" applyFill="1" applyBorder="1" applyAlignment="1">
      <alignment horizontal="center"/>
    </xf>
    <xf numFmtId="2" fontId="43" fillId="7" borderId="0" xfId="0" applyNumberFormat="1" applyFont="1" applyFill="1" applyBorder="1" applyAlignment="1">
      <alignment horizontal="center"/>
    </xf>
    <xf numFmtId="2" fontId="43" fillId="7" borderId="2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2" fontId="43" fillId="0" borderId="0" xfId="0" applyNumberFormat="1" applyFont="1" applyBorder="1" applyAlignment="1">
      <alignment horizontal="center"/>
    </xf>
    <xf numFmtId="2" fontId="43" fillId="0" borderId="2" xfId="0" applyNumberFormat="1" applyFont="1" applyBorder="1" applyAlignment="1">
      <alignment horizontal="center"/>
    </xf>
    <xf numFmtId="0" fontId="43" fillId="4" borderId="0" xfId="0" applyFont="1" applyFill="1" applyBorder="1" applyAlignment="1">
      <alignment horizontal="center"/>
    </xf>
    <xf numFmtId="2" fontId="43" fillId="4" borderId="0" xfId="0" applyNumberFormat="1" applyFont="1" applyFill="1" applyBorder="1" applyAlignment="1">
      <alignment horizontal="center"/>
    </xf>
    <xf numFmtId="2" fontId="43" fillId="4" borderId="2" xfId="0" applyNumberFormat="1" applyFont="1" applyFill="1" applyBorder="1" applyAlignment="1">
      <alignment horizontal="center"/>
    </xf>
    <xf numFmtId="0" fontId="43" fillId="4" borderId="4" xfId="0" applyFont="1" applyFill="1" applyBorder="1" applyAlignment="1">
      <alignment horizontal="center"/>
    </xf>
    <xf numFmtId="2" fontId="43" fillId="4" borderId="4" xfId="0" applyNumberFormat="1" applyFont="1" applyFill="1" applyBorder="1" applyAlignment="1">
      <alignment horizontal="center"/>
    </xf>
    <xf numFmtId="2" fontId="43" fillId="4" borderId="5" xfId="0" applyNumberFormat="1" applyFont="1" applyFill="1" applyBorder="1" applyAlignment="1">
      <alignment horizontal="center"/>
    </xf>
    <xf numFmtId="0" fontId="23" fillId="5" borderId="0" xfId="0" applyFont="1" applyFill="1" applyBorder="1" applyAlignment="1">
      <alignment horizontal="left"/>
    </xf>
    <xf numFmtId="0" fontId="26" fillId="5" borderId="0" xfId="0" applyFont="1" applyFill="1" applyBorder="1" applyAlignment="1">
      <alignment horizontal="left"/>
    </xf>
    <xf numFmtId="2" fontId="38" fillId="0" borderId="0" xfId="0" applyNumberFormat="1" applyFont="1" applyFill="1" applyAlignment="1">
      <alignment horizontal="center"/>
    </xf>
    <xf numFmtId="164" fontId="38" fillId="0" borderId="0" xfId="0" applyNumberFormat="1" applyFont="1" applyFill="1" applyAlignment="1">
      <alignment horizontal="center"/>
    </xf>
    <xf numFmtId="0" fontId="26" fillId="5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26" fillId="5" borderId="0" xfId="0" quotePrefix="1" applyFont="1" applyFill="1" applyBorder="1" applyAlignment="1">
      <alignment horizontal="left"/>
    </xf>
    <xf numFmtId="2" fontId="18" fillId="5" borderId="0" xfId="0" applyNumberFormat="1" applyFont="1" applyFill="1" applyAlignment="1">
      <alignment horizontal="center"/>
    </xf>
    <xf numFmtId="0" fontId="45" fillId="7" borderId="0" xfId="0" applyFont="1" applyFill="1" applyBorder="1" applyAlignment="1">
      <alignment horizontal="center"/>
    </xf>
    <xf numFmtId="2" fontId="45" fillId="7" borderId="0" xfId="0" applyNumberFormat="1" applyFont="1" applyFill="1" applyBorder="1" applyAlignment="1">
      <alignment horizontal="center"/>
    </xf>
    <xf numFmtId="2" fontId="45" fillId="7" borderId="2" xfId="0" applyNumberFormat="1" applyFont="1" applyFill="1" applyBorder="1" applyAlignment="1">
      <alignment horizontal="center"/>
    </xf>
    <xf numFmtId="0" fontId="45" fillId="0" borderId="0" xfId="0" applyFont="1" applyBorder="1" applyAlignment="1">
      <alignment horizontal="center"/>
    </xf>
    <xf numFmtId="2" fontId="45" fillId="0" borderId="0" xfId="0" applyNumberFormat="1" applyFont="1" applyBorder="1" applyAlignment="1">
      <alignment horizontal="center"/>
    </xf>
    <xf numFmtId="2" fontId="45" fillId="0" borderId="2" xfId="0" applyNumberFormat="1" applyFont="1" applyBorder="1" applyAlignment="1">
      <alignment horizontal="center"/>
    </xf>
    <xf numFmtId="0" fontId="45" fillId="4" borderId="0" xfId="0" applyFont="1" applyFill="1" applyBorder="1" applyAlignment="1">
      <alignment horizontal="center"/>
    </xf>
    <xf numFmtId="2" fontId="45" fillId="4" borderId="0" xfId="0" applyNumberFormat="1" applyFont="1" applyFill="1" applyBorder="1" applyAlignment="1">
      <alignment horizontal="center"/>
    </xf>
    <xf numFmtId="2" fontId="45" fillId="4" borderId="2" xfId="0" applyNumberFormat="1" applyFont="1" applyFill="1" applyBorder="1" applyAlignment="1">
      <alignment horizontal="center"/>
    </xf>
    <xf numFmtId="0" fontId="45" fillId="4" borderId="4" xfId="0" applyFont="1" applyFill="1" applyBorder="1" applyAlignment="1">
      <alignment horizontal="center"/>
    </xf>
    <xf numFmtId="2" fontId="45" fillId="4" borderId="4" xfId="0" applyNumberFormat="1" applyFont="1" applyFill="1" applyBorder="1" applyAlignment="1">
      <alignment horizontal="center"/>
    </xf>
    <xf numFmtId="2" fontId="45" fillId="4" borderId="5" xfId="0" applyNumberFormat="1" applyFont="1" applyFill="1" applyBorder="1" applyAlignment="1">
      <alignment horizontal="center"/>
    </xf>
    <xf numFmtId="2" fontId="45" fillId="7" borderId="9" xfId="0" applyNumberFormat="1" applyFont="1" applyFill="1" applyBorder="1" applyAlignment="1">
      <alignment horizontal="center"/>
    </xf>
    <xf numFmtId="2" fontId="45" fillId="0" borderId="10" xfId="0" applyNumberFormat="1" applyFont="1" applyBorder="1" applyAlignment="1">
      <alignment horizontal="center"/>
    </xf>
    <xf numFmtId="2" fontId="45" fillId="4" borderId="10" xfId="0" applyNumberFormat="1" applyFont="1" applyFill="1" applyBorder="1" applyAlignment="1">
      <alignment horizontal="center"/>
    </xf>
    <xf numFmtId="2" fontId="45" fillId="4" borderId="11" xfId="0" applyNumberFormat="1" applyFont="1" applyFill="1" applyBorder="1" applyAlignment="1">
      <alignment horizontal="center"/>
    </xf>
    <xf numFmtId="2" fontId="46" fillId="7" borderId="0" xfId="0" applyNumberFormat="1" applyFont="1" applyFill="1" applyBorder="1" applyAlignment="1">
      <alignment horizontal="center"/>
    </xf>
    <xf numFmtId="2" fontId="46" fillId="0" borderId="0" xfId="0" applyNumberFormat="1" applyFont="1" applyBorder="1" applyAlignment="1">
      <alignment horizontal="center"/>
    </xf>
    <xf numFmtId="2" fontId="46" fillId="4" borderId="0" xfId="0" applyNumberFormat="1" applyFont="1" applyFill="1" applyBorder="1" applyAlignment="1">
      <alignment horizontal="center"/>
    </xf>
    <xf numFmtId="2" fontId="46" fillId="7" borderId="9" xfId="0" applyNumberFormat="1" applyFont="1" applyFill="1" applyBorder="1" applyAlignment="1">
      <alignment horizontal="center"/>
    </xf>
    <xf numFmtId="2" fontId="46" fillId="0" borderId="10" xfId="0" applyNumberFormat="1" applyFont="1" applyBorder="1" applyAlignment="1">
      <alignment horizontal="center"/>
    </xf>
    <xf numFmtId="2" fontId="46" fillId="4" borderId="10" xfId="0" applyNumberFormat="1" applyFont="1" applyFill="1" applyBorder="1" applyAlignment="1">
      <alignment horizontal="center"/>
    </xf>
    <xf numFmtId="2" fontId="46" fillId="4" borderId="11" xfId="0" applyNumberFormat="1" applyFont="1" applyFill="1" applyBorder="1" applyAlignment="1">
      <alignment horizontal="center"/>
    </xf>
    <xf numFmtId="0" fontId="0" fillId="0" borderId="0" xfId="0" quotePrefix="1" applyAlignment="1">
      <alignment horizontal="right"/>
    </xf>
    <xf numFmtId="0" fontId="5" fillId="5" borderId="0" xfId="0" applyFont="1" applyFill="1" applyAlignment="1">
      <alignment horizontal="center"/>
    </xf>
    <xf numFmtId="2" fontId="46" fillId="7" borderId="0" xfId="0" applyNumberFormat="1" applyFont="1" applyFill="1" applyAlignment="1">
      <alignment horizontal="center"/>
    </xf>
    <xf numFmtId="2" fontId="46" fillId="0" borderId="0" xfId="0" applyNumberFormat="1" applyFont="1" applyAlignment="1">
      <alignment horizontal="center"/>
    </xf>
    <xf numFmtId="2" fontId="46" fillId="4" borderId="0" xfId="0" applyNumberFormat="1" applyFont="1" applyFill="1" applyAlignment="1">
      <alignment horizontal="center"/>
    </xf>
    <xf numFmtId="0" fontId="21" fillId="0" borderId="0" xfId="0" applyFont="1" applyBorder="1"/>
    <xf numFmtId="164" fontId="20" fillId="0" borderId="0" xfId="0" applyNumberFormat="1" applyFont="1" applyFill="1" applyBorder="1" applyAlignment="1">
      <alignment horizontal="center"/>
    </xf>
    <xf numFmtId="0" fontId="22" fillId="0" borderId="0" xfId="0" quotePrefix="1" applyFont="1" applyBorder="1" applyAlignment="1">
      <alignment horizontal="left"/>
    </xf>
    <xf numFmtId="166" fontId="39" fillId="0" borderId="0" xfId="0" applyNumberFormat="1" applyFont="1" applyFill="1" applyBorder="1" applyAlignment="1">
      <alignment horizontal="center" vertical="center" wrapText="1"/>
    </xf>
    <xf numFmtId="166" fontId="40" fillId="0" borderId="0" xfId="0" applyNumberFormat="1" applyFont="1" applyFill="1" applyBorder="1" applyAlignment="1">
      <alignment horizontal="center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65" fontId="39" fillId="0" borderId="0" xfId="0" applyNumberFormat="1" applyFont="1" applyFill="1" applyBorder="1" applyAlignment="1">
      <alignment horizontal="center" vertical="center" wrapText="1"/>
    </xf>
    <xf numFmtId="0" fontId="18" fillId="0" borderId="0" xfId="0" quotePrefix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8" fontId="32" fillId="0" borderId="0" xfId="0" applyNumberFormat="1" applyFont="1" applyFill="1" applyAlignment="1">
      <alignment horizontal="center"/>
    </xf>
    <xf numFmtId="0" fontId="18" fillId="0" borderId="1" xfId="0" applyFont="1" applyFill="1" applyBorder="1"/>
    <xf numFmtId="0" fontId="18" fillId="0" borderId="2" xfId="0" applyFont="1" applyFill="1" applyBorder="1"/>
    <xf numFmtId="0" fontId="18" fillId="0" borderId="1" xfId="0" applyFont="1" applyFill="1" applyBorder="1" applyAlignment="1">
      <alignment horizontal="center"/>
    </xf>
    <xf numFmtId="164" fontId="18" fillId="0" borderId="2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18" fillId="0" borderId="8" xfId="0" applyFont="1" applyFill="1" applyBorder="1"/>
    <xf numFmtId="0" fontId="33" fillId="0" borderId="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164" fontId="18" fillId="0" borderId="5" xfId="0" applyNumberFormat="1" applyFont="1" applyFill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66" fontId="18" fillId="3" borderId="0" xfId="0" applyNumberFormat="1" applyFont="1" applyFill="1" applyBorder="1" applyAlignment="1">
      <alignment horizontal="center"/>
    </xf>
    <xf numFmtId="0" fontId="22" fillId="0" borderId="7" xfId="0" quotePrefix="1" applyFont="1" applyBorder="1" applyAlignment="1">
      <alignment horizontal="left"/>
    </xf>
    <xf numFmtId="0" fontId="26" fillId="0" borderId="7" xfId="0" applyFont="1" applyBorder="1"/>
    <xf numFmtId="0" fontId="6" fillId="0" borderId="7" xfId="0" quotePrefix="1" applyFont="1" applyBorder="1" applyAlignment="1">
      <alignment horizontal="left"/>
    </xf>
    <xf numFmtId="0" fontId="0" fillId="0" borderId="1" xfId="0" applyBorder="1"/>
    <xf numFmtId="166" fontId="18" fillId="3" borderId="2" xfId="0" applyNumberFormat="1" applyFont="1" applyFill="1" applyBorder="1" applyAlignment="1">
      <alignment horizontal="center"/>
    </xf>
    <xf numFmtId="0" fontId="44" fillId="0" borderId="1" xfId="0" quotePrefix="1" applyFont="1" applyBorder="1" applyAlignment="1">
      <alignment horizontal="left"/>
    </xf>
    <xf numFmtId="166" fontId="18" fillId="0" borderId="2" xfId="0" applyNumberFormat="1" applyFont="1" applyFill="1" applyBorder="1" applyAlignment="1">
      <alignment horizontal="center"/>
    </xf>
    <xf numFmtId="2" fontId="46" fillId="0" borderId="0" xfId="0" applyNumberFormat="1" applyFont="1" applyFill="1" applyAlignment="1">
      <alignment horizontal="center"/>
    </xf>
    <xf numFmtId="0" fontId="26" fillId="6" borderId="0" xfId="0" applyFont="1" applyFill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0" fontId="0" fillId="0" borderId="6" xfId="0" applyBorder="1"/>
    <xf numFmtId="0" fontId="7" fillId="0" borderId="7" xfId="0" applyFont="1" applyBorder="1"/>
    <xf numFmtId="0" fontId="44" fillId="0" borderId="1" xfId="0" applyFont="1" applyBorder="1"/>
    <xf numFmtId="0" fontId="0" fillId="0" borderId="3" xfId="0" applyBorder="1"/>
    <xf numFmtId="0" fontId="0" fillId="0" borderId="4" xfId="0" applyBorder="1"/>
    <xf numFmtId="2" fontId="47" fillId="0" borderId="15" xfId="0" applyNumberFormat="1" applyFont="1" applyBorder="1" applyAlignment="1">
      <alignment horizontal="center"/>
    </xf>
    <xf numFmtId="2" fontId="47" fillId="0" borderId="0" xfId="0" applyNumberFormat="1" applyFont="1" applyBorder="1" applyAlignment="1">
      <alignment horizontal="left"/>
    </xf>
    <xf numFmtId="2" fontId="47" fillId="0" borderId="0" xfId="0" applyNumberFormat="1" applyFont="1" applyBorder="1" applyAlignment="1">
      <alignment horizontal="center"/>
    </xf>
    <xf numFmtId="0" fontId="47" fillId="0" borderId="0" xfId="0" applyFont="1" applyBorder="1"/>
    <xf numFmtId="0" fontId="48" fillId="0" borderId="0" xfId="0" applyFont="1" applyBorder="1"/>
    <xf numFmtId="164" fontId="21" fillId="14" borderId="0" xfId="0" applyNumberFormat="1" applyFont="1" applyFill="1" applyBorder="1" applyAlignment="1">
      <alignment horizontal="center"/>
    </xf>
    <xf numFmtId="165" fontId="21" fillId="14" borderId="0" xfId="0" applyNumberFormat="1" applyFont="1" applyFill="1" applyBorder="1" applyAlignment="1">
      <alignment horizontal="center"/>
    </xf>
    <xf numFmtId="164" fontId="21" fillId="14" borderId="16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164" fontId="21" fillId="14" borderId="2" xfId="0" applyNumberFormat="1" applyFont="1" applyFill="1" applyBorder="1" applyAlignment="1">
      <alignment horizontal="center"/>
    </xf>
    <xf numFmtId="0" fontId="0" fillId="0" borderId="7" xfId="0" applyBorder="1"/>
    <xf numFmtId="0" fontId="49" fillId="0" borderId="0" xfId="0" applyFont="1"/>
    <xf numFmtId="0" fontId="49" fillId="0" borderId="0" xfId="0" quotePrefix="1" applyFont="1" applyAlignment="1">
      <alignment horizontal="left"/>
    </xf>
    <xf numFmtId="166" fontId="22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4" fillId="6" borderId="0" xfId="0" quotePrefix="1" applyFont="1" applyFill="1" applyAlignment="1">
      <alignment horizontal="center"/>
    </xf>
    <xf numFmtId="0" fontId="4" fillId="6" borderId="0" xfId="0" quotePrefix="1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165" fontId="18" fillId="7" borderId="0" xfId="0" applyNumberFormat="1" applyFont="1" applyFill="1" applyAlignment="1">
      <alignment horizontal="center"/>
    </xf>
    <xf numFmtId="165" fontId="20" fillId="7" borderId="0" xfId="0" applyNumberFormat="1" applyFont="1" applyFill="1" applyAlignment="1">
      <alignment horizontal="center"/>
    </xf>
    <xf numFmtId="165" fontId="20" fillId="0" borderId="0" xfId="0" applyNumberFormat="1" applyFont="1" applyAlignment="1">
      <alignment horizontal="center"/>
    </xf>
    <xf numFmtId="165" fontId="18" fillId="4" borderId="0" xfId="0" applyNumberFormat="1" applyFont="1" applyFill="1" applyAlignment="1">
      <alignment horizontal="center"/>
    </xf>
    <xf numFmtId="165" fontId="20" fillId="4" borderId="0" xfId="0" applyNumberFormat="1" applyFont="1" applyFill="1" applyAlignment="1">
      <alignment horizontal="center"/>
    </xf>
    <xf numFmtId="165" fontId="18" fillId="0" borderId="0" xfId="0" applyNumberFormat="1" applyFont="1" applyFill="1" applyAlignment="1">
      <alignment horizontal="center"/>
    </xf>
    <xf numFmtId="165" fontId="20" fillId="0" borderId="0" xfId="0" applyNumberFormat="1" applyFont="1" applyFill="1" applyAlignment="1">
      <alignment horizontal="center"/>
    </xf>
    <xf numFmtId="0" fontId="50" fillId="5" borderId="0" xfId="0" applyFont="1" applyFill="1"/>
    <xf numFmtId="2" fontId="48" fillId="0" borderId="0" xfId="0" applyNumberFormat="1" applyFont="1"/>
    <xf numFmtId="0" fontId="3" fillId="0" borderId="0" xfId="0" applyFont="1"/>
    <xf numFmtId="0" fontId="48" fillId="0" borderId="0" xfId="0" applyFont="1" applyAlignment="1">
      <alignment horizontal="center"/>
    </xf>
    <xf numFmtId="2" fontId="48" fillId="0" borderId="0" xfId="0" applyNumberFormat="1" applyFont="1" applyAlignment="1">
      <alignment horizontal="center"/>
    </xf>
    <xf numFmtId="165" fontId="0" fillId="0" borderId="0" xfId="0" applyNumberFormat="1"/>
    <xf numFmtId="0" fontId="51" fillId="0" borderId="0" xfId="0" applyFont="1"/>
    <xf numFmtId="0" fontId="51" fillId="0" borderId="0" xfId="0" quotePrefix="1" applyFont="1" applyAlignment="1">
      <alignment horizontal="left"/>
    </xf>
    <xf numFmtId="0" fontId="52" fillId="0" borderId="0" xfId="0" applyFont="1"/>
    <xf numFmtId="0" fontId="52" fillId="0" borderId="0" xfId="0" quotePrefix="1" applyFont="1" applyAlignment="1">
      <alignment horizontal="left"/>
    </xf>
    <xf numFmtId="0" fontId="2" fillId="0" borderId="0" xfId="0" applyFont="1"/>
    <xf numFmtId="0" fontId="2" fillId="5" borderId="0" xfId="0" applyFont="1" applyFill="1"/>
    <xf numFmtId="0" fontId="24" fillId="0" borderId="0" xfId="0" quotePrefix="1" applyFont="1" applyAlignment="1">
      <alignment horizontal="right" indent="1"/>
    </xf>
    <xf numFmtId="0" fontId="18" fillId="5" borderId="0" xfId="0" quotePrefix="1" applyFont="1" applyFill="1" applyAlignment="1">
      <alignment horizontal="right"/>
    </xf>
    <xf numFmtId="0" fontId="2" fillId="5" borderId="0" xfId="0" quotePrefix="1" applyFont="1" applyFill="1" applyAlignment="1">
      <alignment horizontal="left"/>
    </xf>
    <xf numFmtId="0" fontId="22" fillId="0" borderId="0" xfId="0" quotePrefix="1" applyFont="1" applyFill="1" applyAlignment="1">
      <alignment horizontal="left"/>
    </xf>
    <xf numFmtId="0" fontId="21" fillId="5" borderId="0" xfId="0" quotePrefix="1" applyFont="1" applyFill="1" applyAlignment="1">
      <alignment horizontal="left"/>
    </xf>
    <xf numFmtId="165" fontId="21" fillId="5" borderId="0" xfId="0" applyNumberFormat="1" applyFont="1" applyFill="1" applyAlignment="1">
      <alignment horizontal="center"/>
    </xf>
    <xf numFmtId="0" fontId="20" fillId="5" borderId="40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2" fillId="15" borderId="0" xfId="0" quotePrefix="1" applyFont="1" applyFill="1" applyBorder="1" applyAlignment="1">
      <alignment horizontal="left"/>
    </xf>
    <xf numFmtId="0" fontId="18" fillId="15" borderId="0" xfId="0" applyFont="1" applyFill="1" applyBorder="1"/>
    <xf numFmtId="165" fontId="18" fillId="15" borderId="0" xfId="0" applyNumberFormat="1" applyFont="1" applyFill="1" applyBorder="1" applyAlignment="1">
      <alignment horizontal="center"/>
    </xf>
    <xf numFmtId="0" fontId="2" fillId="6" borderId="0" xfId="0" quotePrefix="1" applyFont="1" applyFill="1" applyAlignment="1">
      <alignment horizontal="center"/>
    </xf>
    <xf numFmtId="0" fontId="7" fillId="0" borderId="0" xfId="0" applyFont="1" applyBorder="1"/>
    <xf numFmtId="166" fontId="22" fillId="0" borderId="0" xfId="0" applyNumberFormat="1" applyFont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18" fillId="0" borderId="42" xfId="0" applyFont="1" applyBorder="1"/>
    <xf numFmtId="0" fontId="22" fillId="0" borderId="42" xfId="0" quotePrefix="1" applyFont="1" applyBorder="1" applyAlignment="1">
      <alignment horizontal="left"/>
    </xf>
    <xf numFmtId="0" fontId="26" fillId="0" borderId="42" xfId="0" applyFont="1" applyBorder="1"/>
    <xf numFmtId="0" fontId="2" fillId="0" borderId="42" xfId="0" quotePrefix="1" applyFont="1" applyBorder="1" applyAlignment="1">
      <alignment horizontal="left"/>
    </xf>
    <xf numFmtId="0" fontId="2" fillId="0" borderId="42" xfId="0" applyFont="1" applyBorder="1"/>
    <xf numFmtId="0" fontId="18" fillId="0" borderId="43" xfId="0" applyFont="1" applyBorder="1"/>
    <xf numFmtId="0" fontId="0" fillId="0" borderId="44" xfId="0" applyBorder="1"/>
    <xf numFmtId="0" fontId="18" fillId="0" borderId="45" xfId="0" applyFont="1" applyBorder="1"/>
    <xf numFmtId="0" fontId="18" fillId="0" borderId="44" xfId="0" applyFont="1" applyBorder="1"/>
    <xf numFmtId="166" fontId="18" fillId="3" borderId="45" xfId="0" applyNumberFormat="1" applyFont="1" applyFill="1" applyBorder="1" applyAlignment="1">
      <alignment horizontal="center"/>
    </xf>
    <xf numFmtId="166" fontId="18" fillId="0" borderId="45" xfId="0" applyNumberFormat="1" applyFont="1" applyBorder="1" applyAlignment="1">
      <alignment horizontal="center"/>
    </xf>
    <xf numFmtId="166" fontId="18" fillId="4" borderId="45" xfId="0" applyNumberFormat="1" applyFont="1" applyFill="1" applyBorder="1" applyAlignment="1">
      <alignment horizontal="center"/>
    </xf>
    <xf numFmtId="0" fontId="44" fillId="0" borderId="44" xfId="0" quotePrefix="1" applyFont="1" applyBorder="1" applyAlignment="1">
      <alignment horizontal="left"/>
    </xf>
    <xf numFmtId="166" fontId="18" fillId="0" borderId="45" xfId="0" applyNumberFormat="1" applyFont="1" applyFill="1" applyBorder="1" applyAlignment="1">
      <alignment horizontal="center"/>
    </xf>
    <xf numFmtId="0" fontId="0" fillId="0" borderId="46" xfId="0" applyBorder="1"/>
    <xf numFmtId="0" fontId="18" fillId="0" borderId="47" xfId="0" applyFont="1" applyBorder="1"/>
    <xf numFmtId="0" fontId="0" fillId="0" borderId="47" xfId="0" applyBorder="1"/>
    <xf numFmtId="0" fontId="18" fillId="0" borderId="48" xfId="0" applyFont="1" applyBorder="1"/>
    <xf numFmtId="166" fontId="18" fillId="0" borderId="44" xfId="0" applyNumberFormat="1" applyFont="1" applyBorder="1" applyAlignment="1">
      <alignment horizontal="center"/>
    </xf>
    <xf numFmtId="1" fontId="18" fillId="0" borderId="44" xfId="0" applyNumberFormat="1" applyFont="1" applyBorder="1" applyAlignment="1">
      <alignment horizontal="center"/>
    </xf>
    <xf numFmtId="1" fontId="18" fillId="0" borderId="44" xfId="0" applyNumberFormat="1" applyFont="1" applyFill="1" applyBorder="1" applyAlignment="1">
      <alignment horizontal="center"/>
    </xf>
    <xf numFmtId="0" fontId="18" fillId="0" borderId="46" xfId="0" applyFont="1" applyBorder="1"/>
    <xf numFmtId="0" fontId="21" fillId="0" borderId="0" xfId="0" quotePrefix="1" applyFont="1" applyAlignment="1">
      <alignment horizontal="right"/>
    </xf>
    <xf numFmtId="2" fontId="18" fillId="7" borderId="40" xfId="0" applyNumberFormat="1" applyFont="1" applyFill="1" applyBorder="1" applyAlignment="1">
      <alignment horizontal="center"/>
    </xf>
    <xf numFmtId="2" fontId="21" fillId="7" borderId="40" xfId="0" applyNumberFormat="1" applyFont="1" applyFill="1" applyBorder="1" applyAlignment="1">
      <alignment horizontal="center"/>
    </xf>
    <xf numFmtId="165" fontId="31" fillId="5" borderId="0" xfId="0" quotePrefix="1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'c-zeta_2151_x1.15_USE'!$E$268:$E$279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'c-zeta_2151_x1.15_USE'!$G$268:$G$279</c:f>
              <c:numCache>
                <c:formatCode>0.0000</c:formatCode>
                <c:ptCount val="12"/>
                <c:pt idx="0">
                  <c:v>0.45233999847384421</c:v>
                </c:pt>
                <c:pt idx="1">
                  <c:v>0.33117749888263592</c:v>
                </c:pt>
                <c:pt idx="2">
                  <c:v>0.26763449909702453</c:v>
                </c:pt>
                <c:pt idx="3">
                  <c:v>0.24232499918241657</c:v>
                </c:pt>
                <c:pt idx="4">
                  <c:v>0.21970799925872433</c:v>
                </c:pt>
                <c:pt idx="5">
                  <c:v>0.15944984946203009</c:v>
                </c:pt>
                <c:pt idx="6">
                  <c:v>0.11744684960374456</c:v>
                </c:pt>
                <c:pt idx="7">
                  <c:v>0.10107644965897686</c:v>
                </c:pt>
                <c:pt idx="8">
                  <c:v>9.3254737185366643E-2</c:v>
                </c:pt>
                <c:pt idx="9">
                  <c:v>9.0694169694005775E-2</c:v>
                </c:pt>
                <c:pt idx="10">
                  <c:v>8.9794874697039923E-2</c:v>
                </c:pt>
                <c:pt idx="11">
                  <c:v>8.8737106843465877E-2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54-44BC-9F10-4617C23E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46176"/>
        <c:axId val="120152064"/>
      </c:scatterChart>
      <c:valAx>
        <c:axId val="12014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52064"/>
        <c:crosses val="autoZero"/>
        <c:crossBetween val="midCat"/>
      </c:valAx>
      <c:valAx>
        <c:axId val="120152064"/>
        <c:scaling>
          <c:orientation val="minMax"/>
          <c:min val="8.0000000000000016E-2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20146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'c-zeta_2151_plus.15'!$A$56:$A$70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'c-zeta_2151_plus.15'!$C$56:$C$70</c:f>
              <c:numCache>
                <c:formatCode>0.00</c:formatCode>
                <c:ptCount val="15"/>
                <c:pt idx="0">
                  <c:v>0.69</c:v>
                </c:pt>
                <c:pt idx="1">
                  <c:v>1.32</c:v>
                </c:pt>
                <c:pt idx="2">
                  <c:v>1.83</c:v>
                </c:pt>
                <c:pt idx="3">
                  <c:v>2.38</c:v>
                </c:pt>
                <c:pt idx="4">
                  <c:v>2.92</c:v>
                </c:pt>
                <c:pt idx="5">
                  <c:v>4.91</c:v>
                </c:pt>
                <c:pt idx="6">
                  <c:v>7.37</c:v>
                </c:pt>
                <c:pt idx="7">
                  <c:v>9.15</c:v>
                </c:pt>
                <c:pt idx="8">
                  <c:v>10.63</c:v>
                </c:pt>
                <c:pt idx="9">
                  <c:v>12.02</c:v>
                </c:pt>
                <c:pt idx="10">
                  <c:v>13.48</c:v>
                </c:pt>
                <c:pt idx="11">
                  <c:v>14.69</c:v>
                </c:pt>
                <c:pt idx="12">
                  <c:v>15.76</c:v>
                </c:pt>
                <c:pt idx="13">
                  <c:v>17.11</c:v>
                </c:pt>
                <c:pt idx="14">
                  <c:v>18.399999999999999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4E-43E1-8E0E-E070A5F05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79040"/>
        <c:axId val="120280576"/>
      </c:scatterChart>
      <c:valAx>
        <c:axId val="120279040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280576"/>
        <c:crosses val="autoZero"/>
        <c:crossBetween val="midCat"/>
      </c:valAx>
      <c:valAx>
        <c:axId val="120280576"/>
        <c:scaling>
          <c:orientation val="minMax"/>
          <c:max val="2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279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'c-zeta_ls_curve_OLDER'!$D$17:$D$31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'c-zeta_ls_curve_OLDER'!$I$17:$I$31</c:f>
              <c:numCache>
                <c:formatCode>General</c:formatCode>
                <c:ptCount val="15"/>
                <c:pt idx="0">
                  <c:v>0.7</c:v>
                </c:pt>
                <c:pt idx="1">
                  <c:v>1.3</c:v>
                </c:pt>
                <c:pt idx="2">
                  <c:v>1.9</c:v>
                </c:pt>
                <c:pt idx="3">
                  <c:v>2.4</c:v>
                </c:pt>
                <c:pt idx="4">
                  <c:v>2.9</c:v>
                </c:pt>
                <c:pt idx="5">
                  <c:v>4.9000000000000004</c:v>
                </c:pt>
                <c:pt idx="6">
                  <c:v>7.4</c:v>
                </c:pt>
                <c:pt idx="7">
                  <c:v>9.1</c:v>
                </c:pt>
                <c:pt idx="8">
                  <c:v>10.6</c:v>
                </c:pt>
                <c:pt idx="9">
                  <c:v>12</c:v>
                </c:pt>
                <c:pt idx="10">
                  <c:v>13.5</c:v>
                </c:pt>
                <c:pt idx="11">
                  <c:v>14.7</c:v>
                </c:pt>
                <c:pt idx="12">
                  <c:v>15.8</c:v>
                </c:pt>
                <c:pt idx="13">
                  <c:v>17.100000000000001</c:v>
                </c:pt>
                <c:pt idx="14">
                  <c:v>18.399999999999999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1F-406D-A74F-EBB51B182372}"/>
            </c:ext>
          </c:extLst>
        </c:ser>
        <c:ser>
          <c:idx val="1"/>
          <c:order val="1"/>
          <c:spPr>
            <a:ln w="15875"/>
          </c:spPr>
          <c:marker>
            <c:symbol val="circle"/>
            <c:size val="2"/>
          </c:marker>
          <c:xVal>
            <c:numRef>
              <c:f>'c-zeta_ls_curve_OLDER'!$D$38:$D$52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'c-zeta_ls_curve_OLDER'!$I$38:$I$52</c:f>
              <c:numCache>
                <c:formatCode>General</c:formatCode>
                <c:ptCount val="15"/>
                <c:pt idx="0">
                  <c:v>0.7</c:v>
                </c:pt>
                <c:pt idx="1">
                  <c:v>1.9</c:v>
                </c:pt>
                <c:pt idx="2">
                  <c:v>2.9</c:v>
                </c:pt>
                <c:pt idx="3">
                  <c:v>3.7</c:v>
                </c:pt>
                <c:pt idx="4">
                  <c:v>4.3</c:v>
                </c:pt>
                <c:pt idx="5">
                  <c:v>6.6</c:v>
                </c:pt>
                <c:pt idx="6">
                  <c:v>9.4</c:v>
                </c:pt>
                <c:pt idx="7">
                  <c:v>11.1</c:v>
                </c:pt>
                <c:pt idx="8">
                  <c:v>12.7</c:v>
                </c:pt>
                <c:pt idx="9">
                  <c:v>14.2</c:v>
                </c:pt>
                <c:pt idx="10">
                  <c:v>15.5</c:v>
                </c:pt>
                <c:pt idx="11">
                  <c:v>16.8</c:v>
                </c:pt>
                <c:pt idx="12">
                  <c:v>18.100000000000001</c:v>
                </c:pt>
                <c:pt idx="13">
                  <c:v>19.3</c:v>
                </c:pt>
                <c:pt idx="14">
                  <c:v>20.399999999999999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1F-406D-A74F-EBB51B182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89984"/>
        <c:axId val="103891328"/>
      </c:scatterChart>
      <c:valAx>
        <c:axId val="101689984"/>
        <c:scaling>
          <c:orientation val="minMax"/>
          <c:max val="110"/>
        </c:scaling>
        <c:delete val="0"/>
        <c:axPos val="b"/>
        <c:numFmt formatCode="General" sourceLinked="1"/>
        <c:majorTickMark val="out"/>
        <c:minorTickMark val="none"/>
        <c:tickLblPos val="nextTo"/>
        <c:crossAx val="103891328"/>
        <c:crosses val="autoZero"/>
        <c:crossBetween val="midCat"/>
      </c:valAx>
      <c:valAx>
        <c:axId val="103891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89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6774964414019963"/>
                  <c:y val="-6.4834233599662699E-2"/>
                </c:manualLayout>
              </c:layout>
              <c:numFmt formatCode="#,##0.00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'c-zeta_less_ls_OLDER'!$D$38:$D$43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'c-zeta_less_ls_OLDER'!$E$38:$E$43</c:f>
              <c:numCache>
                <c:formatCode>0.00</c:formatCode>
                <c:ptCount val="6"/>
                <c:pt idx="0">
                  <c:v>2.2999999999999998</c:v>
                </c:pt>
                <c:pt idx="1">
                  <c:v>3.1</c:v>
                </c:pt>
                <c:pt idx="2">
                  <c:v>3.7</c:v>
                </c:pt>
                <c:pt idx="3">
                  <c:v>4.4000000000000004</c:v>
                </c:pt>
                <c:pt idx="4">
                  <c:v>4.8</c:v>
                </c:pt>
                <c:pt idx="5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9B-4A83-BBC3-D69813B1F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30976"/>
        <c:axId val="104032512"/>
      </c:scatterChart>
      <c:valAx>
        <c:axId val="104030976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032512"/>
        <c:crosses val="autoZero"/>
        <c:crossBetween val="midCat"/>
      </c:valAx>
      <c:valAx>
        <c:axId val="1040325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0309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2.7777777777777776E-2"/>
                  <c:y val="-0.19002799650043745"/>
                </c:manualLayout>
              </c:layout>
              <c:numFmt formatCode="#,##0.000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'c-zeta_less_ls_OLDER'!$D$44:$D$52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'c-zeta_less_ls_OLDER'!$E$44:$E$52</c:f>
              <c:numCache>
                <c:formatCode>0.00</c:formatCode>
                <c:ptCount val="9"/>
                <c:pt idx="0">
                  <c:v>10.6</c:v>
                </c:pt>
                <c:pt idx="1">
                  <c:v>14.4</c:v>
                </c:pt>
                <c:pt idx="2">
                  <c:v>18.5</c:v>
                </c:pt>
                <c:pt idx="3">
                  <c:v>23.1</c:v>
                </c:pt>
                <c:pt idx="4">
                  <c:v>28.6</c:v>
                </c:pt>
                <c:pt idx="5">
                  <c:v>33.799999999999997</c:v>
                </c:pt>
                <c:pt idx="6">
                  <c:v>39.6</c:v>
                </c:pt>
                <c:pt idx="7">
                  <c:v>46.2</c:v>
                </c:pt>
                <c:pt idx="8">
                  <c:v>52.6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B6B-41C3-8582-1C25129EB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81664"/>
        <c:axId val="104091648"/>
      </c:scatterChart>
      <c:valAx>
        <c:axId val="104081664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091648"/>
        <c:crosses val="autoZero"/>
        <c:crossBetween val="midCat"/>
      </c:valAx>
      <c:valAx>
        <c:axId val="1040916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0816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circle"/>
            <c:size val="2"/>
          </c:marker>
          <c:xVal>
            <c:numRef>
              <c:f>'c-zeta_less_ls_OLDER'!$E$227:$E$238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'c-zeta_less_ls_OLDER'!$G$227:$G$238</c:f>
              <c:numCache>
                <c:formatCode>0.0000</c:formatCode>
                <c:ptCount val="12"/>
                <c:pt idx="0">
                  <c:v>0.47109525775418487</c:v>
                </c:pt>
                <c:pt idx="1">
                  <c:v>0.29639359986427199</c:v>
                </c:pt>
                <c:pt idx="2">
                  <c:v>0.23645659969384777</c:v>
                </c:pt>
                <c:pt idx="3">
                  <c:v>0.20521076395329568</c:v>
                </c:pt>
                <c:pt idx="4">
                  <c:v>0.18544139398469253</c:v>
                </c:pt>
                <c:pt idx="5">
                  <c:v>0.13823864011544632</c:v>
                </c:pt>
                <c:pt idx="6">
                  <c:v>0.10264519806277492</c:v>
                </c:pt>
                <c:pt idx="7">
                  <c:v>9.1767416508566513E-2</c:v>
                </c:pt>
                <c:pt idx="8">
                  <c:v>8.7978250198298913E-2</c:v>
                </c:pt>
                <c:pt idx="9">
                  <c:v>8.7024529985607571E-2</c:v>
                </c:pt>
                <c:pt idx="10">
                  <c:v>8.7488532821704407E-2</c:v>
                </c:pt>
                <c:pt idx="11">
                  <c:v>8.8762663114251628E-2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38-4FB5-9F81-BF326117C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102912"/>
        <c:axId val="104116992"/>
      </c:scatterChart>
      <c:valAx>
        <c:axId val="10410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116992"/>
        <c:crosses val="autoZero"/>
        <c:crossBetween val="midCat"/>
      </c:valAx>
      <c:valAx>
        <c:axId val="104116992"/>
        <c:scaling>
          <c:orientation val="minMax"/>
          <c:min val="6.0000000000000012E-2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4102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8803931700299318E-2"/>
                  <c:y val="-5.638143298386044E-2"/>
                </c:manualLayout>
              </c:layout>
              <c:numFmt formatCode="General" sourceLinked="0"/>
            </c:trendlineLbl>
          </c:trendline>
          <c:xVal>
            <c:numRef>
              <c:f>'c-zeta_less_ls_OLDER'!$D$38:$D$43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'c-zeta_less_ls_OLDER'!$F$38:$F$43</c:f>
              <c:numCache>
                <c:formatCode>0.00</c:formatCode>
                <c:ptCount val="6"/>
                <c:pt idx="0">
                  <c:v>0.1</c:v>
                </c:pt>
                <c:pt idx="1">
                  <c:v>0.17</c:v>
                </c:pt>
                <c:pt idx="2">
                  <c:v>0.23</c:v>
                </c:pt>
                <c:pt idx="3">
                  <c:v>0.3</c:v>
                </c:pt>
                <c:pt idx="4">
                  <c:v>0.36</c:v>
                </c:pt>
                <c:pt idx="5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1A-4985-B93F-AAD16CCE2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43968"/>
        <c:axId val="113445504"/>
      </c:scatterChart>
      <c:valAx>
        <c:axId val="113443968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445504"/>
        <c:crosses val="autoZero"/>
        <c:crossBetween val="midCat"/>
      </c:valAx>
      <c:valAx>
        <c:axId val="11344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3443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4703005329673811E-2"/>
                  <c:y val="-7.9136709582611361E-2"/>
                </c:manualLayout>
              </c:layout>
              <c:numFmt formatCode="#,##0.00000" sourceLinked="0"/>
            </c:trendlineLbl>
          </c:trendline>
          <c:xVal>
            <c:numRef>
              <c:f>'c-zeta_less_ls_OLDER'!$D$44:$D$52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'c-zeta_less_ls_OLDER'!$F$44:$F$52</c:f>
              <c:numCache>
                <c:formatCode>0.00</c:formatCode>
                <c:ptCount val="9"/>
                <c:pt idx="0">
                  <c:v>2</c:v>
                </c:pt>
                <c:pt idx="1">
                  <c:v>4</c:v>
                </c:pt>
                <c:pt idx="2">
                  <c:v>6.5</c:v>
                </c:pt>
                <c:pt idx="3">
                  <c:v>9.4</c:v>
                </c:pt>
                <c:pt idx="4">
                  <c:v>13.2</c:v>
                </c:pt>
                <c:pt idx="5">
                  <c:v>17.100000000000001</c:v>
                </c:pt>
                <c:pt idx="6">
                  <c:v>21.5</c:v>
                </c:pt>
                <c:pt idx="7">
                  <c:v>26.1</c:v>
                </c:pt>
                <c:pt idx="8">
                  <c:v>30.9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0C-47A4-96A6-6DCA9C57A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61888"/>
        <c:axId val="113484160"/>
      </c:scatterChart>
      <c:valAx>
        <c:axId val="113461888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484160"/>
        <c:crosses val="autoZero"/>
        <c:crossBetween val="midCat"/>
      </c:valAx>
      <c:valAx>
        <c:axId val="1134841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3461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4400353610938327"/>
                  <c:y val="-0.19055732239598183"/>
                </c:manualLayout>
              </c:layout>
              <c:numFmt formatCode="General" sourceLinked="0"/>
            </c:trendlineLbl>
          </c:trendline>
          <c:xVal>
            <c:numRef>
              <c:f>'c-zeta_less_ls_OLDER'!$D$38:$D$43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'c-zeta_less_ls_OLDER'!$G$38:$G$43</c:f>
              <c:numCache>
                <c:formatCode>0.00</c:formatCode>
                <c:ptCount val="6"/>
                <c:pt idx="0">
                  <c:v>0.7</c:v>
                </c:pt>
                <c:pt idx="1">
                  <c:v>1.3</c:v>
                </c:pt>
                <c:pt idx="2">
                  <c:v>1.8</c:v>
                </c:pt>
                <c:pt idx="3">
                  <c:v>2.4</c:v>
                </c:pt>
                <c:pt idx="4">
                  <c:v>2.9</c:v>
                </c:pt>
                <c:pt idx="5">
                  <c:v>4.9000000000000004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F5-4476-AE09-1B23CE65E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00160"/>
        <c:axId val="113501696"/>
      </c:scatterChart>
      <c:valAx>
        <c:axId val="113500160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501696"/>
        <c:crosses val="autoZero"/>
        <c:crossBetween val="midCat"/>
      </c:valAx>
      <c:valAx>
        <c:axId val="1135016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3500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1.7544667964050617E-2"/>
                  <c:y val="-0.18897811806673337"/>
                </c:manualLayout>
              </c:layout>
              <c:numFmt formatCode="#,##0.00000" sourceLinked="0"/>
            </c:trendlineLbl>
          </c:trendline>
          <c:xVal>
            <c:numRef>
              <c:f>'c-zeta_less_ls_OLDER'!$D$44:$D$52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'c-zeta_less_ls_OLDER'!$G$44:$G$52</c:f>
              <c:numCache>
                <c:formatCode>0.00</c:formatCode>
                <c:ptCount val="9"/>
                <c:pt idx="0">
                  <c:v>7.4</c:v>
                </c:pt>
                <c:pt idx="1">
                  <c:v>9.1</c:v>
                </c:pt>
                <c:pt idx="2">
                  <c:v>10.6</c:v>
                </c:pt>
                <c:pt idx="3">
                  <c:v>12</c:v>
                </c:pt>
                <c:pt idx="4">
                  <c:v>13.5</c:v>
                </c:pt>
                <c:pt idx="5">
                  <c:v>14.7</c:v>
                </c:pt>
                <c:pt idx="6">
                  <c:v>15.8</c:v>
                </c:pt>
                <c:pt idx="7">
                  <c:v>17.100000000000001</c:v>
                </c:pt>
                <c:pt idx="8">
                  <c:v>18.399999999999999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F7-4B4E-93FE-08F0CC134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13984"/>
        <c:axId val="113515520"/>
      </c:scatterChart>
      <c:valAx>
        <c:axId val="113513984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515520"/>
        <c:crosses val="autoZero"/>
        <c:crossBetween val="midCat"/>
      </c:valAx>
      <c:valAx>
        <c:axId val="1135155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3513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907261592303"/>
          <c:y val="4.8936717392383262E-2"/>
          <c:w val="0.84115048118985125"/>
          <c:h val="0.84064279028345756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'c-zeta_less_ls_OLDER'!$S$38:$S$52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'c-zeta_less_ls_OLDER'!$T$38:$T$52</c:f>
              <c:numCache>
                <c:formatCode>0.00</c:formatCode>
                <c:ptCount val="15"/>
                <c:pt idx="0">
                  <c:v>2.7966049511854951</c:v>
                </c:pt>
                <c:pt idx="1">
                  <c:v>3.4516286610878657</c:v>
                </c:pt>
                <c:pt idx="2">
                  <c:v>4.0791506276150624</c:v>
                </c:pt>
                <c:pt idx="3">
                  <c:v>4.6791708507670844</c:v>
                </c:pt>
                <c:pt idx="4">
                  <c:v>5.2516893305439325</c:v>
                </c:pt>
                <c:pt idx="5">
                  <c:v>7.7017555788005589</c:v>
                </c:pt>
                <c:pt idx="6">
                  <c:v>11.310909090909087</c:v>
                </c:pt>
                <c:pt idx="7">
                  <c:v>15.079393939393936</c:v>
                </c:pt>
                <c:pt idx="8">
                  <c:v>19.20307359307359</c:v>
                </c:pt>
                <c:pt idx="9">
                  <c:v>23.681948051948051</c:v>
                </c:pt>
                <c:pt idx="10">
                  <c:v>28.516017316017312</c:v>
                </c:pt>
                <c:pt idx="11">
                  <c:v>33.705281385281381</c:v>
                </c:pt>
                <c:pt idx="12">
                  <c:v>39.249740259740257</c:v>
                </c:pt>
                <c:pt idx="13">
                  <c:v>45.149393939393931</c:v>
                </c:pt>
                <c:pt idx="14">
                  <c:v>51.404242424242426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EC-431F-8277-063F4DD11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47520"/>
        <c:axId val="113561600"/>
      </c:scatterChart>
      <c:valAx>
        <c:axId val="11354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561600"/>
        <c:crosses val="autoZero"/>
        <c:crossBetween val="midCat"/>
      </c:valAx>
      <c:valAx>
        <c:axId val="1135616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3547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23724910382127E-2"/>
          <c:y val="0.11378228737808944"/>
          <c:w val="0.88900193688146811"/>
          <c:h val="0.79152682054427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'c-zeta_2151_x1.15_USE'!$F$36</c:f>
              <c:strCache>
                <c:ptCount val="1"/>
                <c:pt idx="0">
                  <c:v> 2151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'c-zeta_2151_x1.15_USE'!$F$39:$F$53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'c-zeta_2151_x1.15_USE'!$I$39:$I$53</c:f>
              <c:numCache>
                <c:formatCode>0.00</c:formatCode>
                <c:ptCount val="15"/>
                <c:pt idx="0">
                  <c:v>0.7</c:v>
                </c:pt>
                <c:pt idx="1">
                  <c:v>2</c:v>
                </c:pt>
                <c:pt idx="2">
                  <c:v>2.87</c:v>
                </c:pt>
                <c:pt idx="3">
                  <c:v>3.9</c:v>
                </c:pt>
                <c:pt idx="4">
                  <c:v>4.7</c:v>
                </c:pt>
                <c:pt idx="5">
                  <c:v>7</c:v>
                </c:pt>
                <c:pt idx="6">
                  <c:v>9.4700000000000006</c:v>
                </c:pt>
                <c:pt idx="7">
                  <c:v>11.15</c:v>
                </c:pt>
                <c:pt idx="8">
                  <c:v>12.71</c:v>
                </c:pt>
                <c:pt idx="9">
                  <c:v>14.21</c:v>
                </c:pt>
                <c:pt idx="10">
                  <c:v>15.56</c:v>
                </c:pt>
                <c:pt idx="11">
                  <c:v>16.78</c:v>
                </c:pt>
                <c:pt idx="12">
                  <c:v>17.98</c:v>
                </c:pt>
                <c:pt idx="13">
                  <c:v>19.34</c:v>
                </c:pt>
                <c:pt idx="14">
                  <c:v>20.41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BA-458F-A3F6-87D8E0E26C98}"/>
            </c:ext>
          </c:extLst>
        </c:ser>
        <c:ser>
          <c:idx val="1"/>
          <c:order val="1"/>
          <c:tx>
            <c:strRef>
              <c:f>'c-zeta_2151_x1.15_USE'!$F$56</c:f>
              <c:strCache>
                <c:ptCount val="1"/>
                <c:pt idx="0">
                  <c:v>3252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'c-zeta_2151_x1.15_USE'!$F$59:$F$73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'c-zeta_2151_x1.15_USE'!$O$59:$O$73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BA-458F-A3F6-87D8E0E26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50848"/>
        <c:axId val="115152384"/>
      </c:scatterChart>
      <c:valAx>
        <c:axId val="11515084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52384"/>
        <c:crosses val="autoZero"/>
        <c:crossBetween val="midCat"/>
      </c:valAx>
      <c:valAx>
        <c:axId val="115152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5150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292444894266906"/>
          <c:y val="1.2088895555668652E-2"/>
          <c:w val="0.27914291914348399"/>
          <c:h val="6.866366483002836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'c-zeta_less_ls_OLDER'!$BO$22:$BO$36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'c-zeta_less_ls_OLDER'!$BS$22:$BS$36</c:f>
              <c:numCache>
                <c:formatCode>0.00</c:formatCode>
                <c:ptCount val="15"/>
                <c:pt idx="0">
                  <c:v>2.3918681077966957</c:v>
                </c:pt>
                <c:pt idx="1">
                  <c:v>3.2705979922335198</c:v>
                </c:pt>
                <c:pt idx="2">
                  <c:v>4.0918326120650388</c:v>
                </c:pt>
                <c:pt idx="3">
                  <c:v>4.855571967291251</c:v>
                </c:pt>
                <c:pt idx="4">
                  <c:v>5.5618160579121589</c:v>
                </c:pt>
                <c:pt idx="5">
                  <c:v>8.230607541937113</c:v>
                </c:pt>
                <c:pt idx="6">
                  <c:v>12.512662966525401</c:v>
                </c:pt>
                <c:pt idx="7">
                  <c:v>17.030638908461452</c:v>
                </c:pt>
                <c:pt idx="8">
                  <c:v>21.558896696289107</c:v>
                </c:pt>
                <c:pt idx="9">
                  <c:v>26.09743633000836</c:v>
                </c:pt>
                <c:pt idx="10">
                  <c:v>30.646257809619222</c:v>
                </c:pt>
                <c:pt idx="11">
                  <c:v>35.205361135121677</c:v>
                </c:pt>
                <c:pt idx="12">
                  <c:v>39.774746306515752</c:v>
                </c:pt>
                <c:pt idx="13">
                  <c:v>44.35441332380141</c:v>
                </c:pt>
                <c:pt idx="14">
                  <c:v>48.94436218697868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C6-49ED-9DE0-48DD95737535}"/>
            </c:ext>
          </c:extLst>
        </c:ser>
        <c:ser>
          <c:idx val="1"/>
          <c:order val="1"/>
          <c:spPr>
            <a:ln w="15875"/>
          </c:spPr>
          <c:marker>
            <c:symbol val="circle"/>
            <c:size val="2"/>
          </c:marker>
          <c:xVal>
            <c:numRef>
              <c:f>'c-zeta_less_ls_OLDER'!$BO$42:$BO$56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'c-zeta_less_ls_OLDER'!$BS$42:$BS$56</c:f>
              <c:numCache>
                <c:formatCode>0.00</c:formatCode>
                <c:ptCount val="15"/>
                <c:pt idx="0">
                  <c:v>2.7582154811715487</c:v>
                </c:pt>
                <c:pt idx="1">
                  <c:v>4.0418389121338913</c:v>
                </c:pt>
                <c:pt idx="2">
                  <c:v>5.2113723849372384</c:v>
                </c:pt>
                <c:pt idx="3">
                  <c:v>6.266815899581589</c:v>
                </c:pt>
                <c:pt idx="4">
                  <c:v>7.2081694560669458</c:v>
                </c:pt>
                <c:pt idx="5">
                  <c:v>10.203587866108789</c:v>
                </c:pt>
                <c:pt idx="6">
                  <c:v>15.026969696969696</c:v>
                </c:pt>
                <c:pt idx="7">
                  <c:v>20.100909090909088</c:v>
                </c:pt>
                <c:pt idx="8">
                  <c:v>25.152770562770556</c:v>
                </c:pt>
                <c:pt idx="9">
                  <c:v>30.182554112554108</c:v>
                </c:pt>
                <c:pt idx="10">
                  <c:v>35.190259740259741</c:v>
                </c:pt>
                <c:pt idx="11">
                  <c:v>40.175887445887447</c:v>
                </c:pt>
                <c:pt idx="12">
                  <c:v>45.139437229437235</c:v>
                </c:pt>
                <c:pt idx="13">
                  <c:v>50.080909090909095</c:v>
                </c:pt>
                <c:pt idx="14">
                  <c:v>55.000303030303037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C6-49ED-9DE0-48DD95737535}"/>
            </c:ext>
          </c:extLst>
        </c:ser>
        <c:ser>
          <c:idx val="2"/>
          <c:order val="2"/>
          <c:spPr>
            <a:ln w="15875">
              <a:solidFill>
                <a:srgbClr val="008000"/>
              </a:solidFill>
            </a:ln>
          </c:spPr>
          <c:marker>
            <c:symbol val="circle"/>
            <c:size val="2"/>
          </c:marker>
          <c:xVal>
            <c:numRef>
              <c:f>'c-zeta_less_ls_OLDER'!$BU$22:$BU$36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'c-zeta_less_ls_OLDER'!$BY$22:$BY$36</c:f>
              <c:numCache>
                <c:formatCode>0.00</c:formatCode>
                <c:ptCount val="15"/>
                <c:pt idx="0">
                  <c:v>2.4506483239661998</c:v>
                </c:pt>
                <c:pt idx="1">
                  <c:v>3.461187691068548</c:v>
                </c:pt>
                <c:pt idx="2">
                  <c:v>4.4056075038747942</c:v>
                </c:pt>
                <c:pt idx="3">
                  <c:v>5.2839077623849384</c:v>
                </c:pt>
                <c:pt idx="4">
                  <c:v>6.0960884665989825</c:v>
                </c:pt>
                <c:pt idx="5">
                  <c:v>9.1651986732276782</c:v>
                </c:pt>
                <c:pt idx="6">
                  <c:v>14.089562411504209</c:v>
                </c:pt>
                <c:pt idx="7">
                  <c:v>19.285234744730666</c:v>
                </c:pt>
                <c:pt idx="8">
                  <c:v>24.492731200732472</c:v>
                </c:pt>
                <c:pt idx="9">
                  <c:v>29.712051779509615</c:v>
                </c:pt>
                <c:pt idx="10">
                  <c:v>34.943196481062103</c:v>
                </c:pt>
                <c:pt idx="11">
                  <c:v>40.186165305389927</c:v>
                </c:pt>
                <c:pt idx="12">
                  <c:v>45.440958252493104</c:v>
                </c:pt>
                <c:pt idx="13">
                  <c:v>50.707575322371625</c:v>
                </c:pt>
                <c:pt idx="14">
                  <c:v>55.986016515025483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C6-49ED-9DE0-48DD95737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11360"/>
        <c:axId val="115312896"/>
      </c:scatterChart>
      <c:valAx>
        <c:axId val="11531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12896"/>
        <c:crosses val="autoZero"/>
        <c:crossBetween val="midCat"/>
      </c:valAx>
      <c:valAx>
        <c:axId val="11531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5311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6632989642487442"/>
                  <c:y val="-0.19055732239598183"/>
                </c:manualLayout>
              </c:layout>
              <c:numFmt formatCode="#,##0.00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'c-zeta_OLDER'!$D$39:$D$44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'c-zeta_OLDER'!$E$39:$E$44</c:f>
              <c:numCache>
                <c:formatCode>General</c:formatCode>
                <c:ptCount val="6"/>
                <c:pt idx="0">
                  <c:v>2.8</c:v>
                </c:pt>
                <c:pt idx="1">
                  <c:v>3.9</c:v>
                </c:pt>
                <c:pt idx="2">
                  <c:v>5</c:v>
                </c:pt>
                <c:pt idx="3">
                  <c:v>6.4</c:v>
                </c:pt>
                <c:pt idx="4">
                  <c:v>7.2</c:v>
                </c:pt>
                <c:pt idx="5">
                  <c:v>10.1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38-4183-9360-FE7F083B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80224"/>
        <c:axId val="115381760"/>
      </c:scatterChart>
      <c:valAx>
        <c:axId val="115380224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381760"/>
        <c:crosses val="autoZero"/>
        <c:crossBetween val="midCat"/>
      </c:valAx>
      <c:valAx>
        <c:axId val="11538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3802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2.7777777777777776E-2"/>
                  <c:y val="-0.19002799650043745"/>
                </c:manualLayout>
              </c:layout>
              <c:numFmt formatCode="#,##0.000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'c-zeta_OLDER'!$D$45:$D$53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'c-zeta_OLDER'!$E$45:$E$53</c:f>
              <c:numCache>
                <c:formatCode>General</c:formatCode>
                <c:ptCount val="9"/>
                <c:pt idx="0">
                  <c:v>15.1</c:v>
                </c:pt>
                <c:pt idx="1">
                  <c:v>20.100000000000001</c:v>
                </c:pt>
                <c:pt idx="2">
                  <c:v>25.1</c:v>
                </c:pt>
                <c:pt idx="3">
                  <c:v>30.2</c:v>
                </c:pt>
                <c:pt idx="4">
                  <c:v>35.299999999999997</c:v>
                </c:pt>
                <c:pt idx="5">
                  <c:v>40.4</c:v>
                </c:pt>
                <c:pt idx="6">
                  <c:v>45.5</c:v>
                </c:pt>
                <c:pt idx="7">
                  <c:v>50.7</c:v>
                </c:pt>
                <c:pt idx="8">
                  <c:v>55.9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E9-412B-9655-4649A9BA1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98144"/>
        <c:axId val="115399680"/>
      </c:scatterChart>
      <c:valAx>
        <c:axId val="115398144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399680"/>
        <c:crosses val="autoZero"/>
        <c:crossBetween val="midCat"/>
      </c:valAx>
      <c:valAx>
        <c:axId val="11539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3981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'c-zeta_OLDER'!$E$228:$E$239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'c-zeta_OLDER'!$G$228:$G$239</c:f>
              <c:numCache>
                <c:formatCode>0.0000</c:formatCode>
                <c:ptCount val="12"/>
                <c:pt idx="0">
                  <c:v>0.47047460552563036</c:v>
                </c:pt>
                <c:pt idx="1">
                  <c:v>0.33335538213888627</c:v>
                </c:pt>
                <c:pt idx="2">
                  <c:v>0.28221365427796113</c:v>
                </c:pt>
                <c:pt idx="3">
                  <c:v>0.25256630029849086</c:v>
                </c:pt>
                <c:pt idx="4">
                  <c:v>0.23151669587160242</c:v>
                </c:pt>
                <c:pt idx="5">
                  <c:v>0.16495854672377896</c:v>
                </c:pt>
                <c:pt idx="6">
                  <c:v>0.121380347317746</c:v>
                </c:pt>
                <c:pt idx="7">
                  <c:v>0.10824339508934164</c:v>
                </c:pt>
                <c:pt idx="8">
                  <c:v>0.1015857517676481</c:v>
                </c:pt>
                <c:pt idx="9">
                  <c:v>9.7519832008638896E-2</c:v>
                </c:pt>
                <c:pt idx="10">
                  <c:v>9.4749774030971859E-2</c:v>
                </c:pt>
                <c:pt idx="11">
                  <c:v>9.2720208499786044E-2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02-4568-9A8A-72499BCBA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19392"/>
        <c:axId val="115429376"/>
      </c:scatterChart>
      <c:valAx>
        <c:axId val="11541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429376"/>
        <c:crosses val="autoZero"/>
        <c:crossBetween val="midCat"/>
      </c:valAx>
      <c:valAx>
        <c:axId val="115429376"/>
        <c:scaling>
          <c:orientation val="minMax"/>
          <c:min val="8.0000000000000016E-2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15419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8803931700299318E-2"/>
                  <c:y val="-5.638143298386044E-2"/>
                </c:manualLayout>
              </c:layout>
              <c:numFmt formatCode="General" sourceLinked="0"/>
            </c:trendlineLbl>
          </c:trendline>
          <c:xVal>
            <c:numRef>
              <c:f>'c-zeta_OLDER'!$D$39:$D$44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'c-zeta_OLDER'!$F$39:$F$44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0.34</c:v>
                </c:pt>
                <c:pt idx="3">
                  <c:v>0.45</c:v>
                </c:pt>
                <c:pt idx="4">
                  <c:v>0.6</c:v>
                </c:pt>
                <c:pt idx="5">
                  <c:v>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8B-4ED8-8D2E-D18926DBF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66240"/>
        <c:axId val="115467776"/>
      </c:scatterChart>
      <c:valAx>
        <c:axId val="115466240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467776"/>
        <c:crosses val="autoZero"/>
        <c:crossBetween val="midCat"/>
      </c:valAx>
      <c:valAx>
        <c:axId val="11546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466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4703005329673811E-2"/>
                  <c:y val="-7.9136709582611361E-2"/>
                </c:manualLayout>
              </c:layout>
              <c:numFmt formatCode="#,##0.00000" sourceLinked="0"/>
            </c:trendlineLbl>
          </c:trendline>
          <c:xVal>
            <c:numRef>
              <c:f>'c-zeta_OLDER'!$D$45:$D$53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'c-zeta_OLDER'!$F$45:$F$53</c:f>
              <c:numCache>
                <c:formatCode>General</c:formatCode>
                <c:ptCount val="9"/>
                <c:pt idx="0">
                  <c:v>3.7</c:v>
                </c:pt>
                <c:pt idx="1">
                  <c:v>6.8</c:v>
                </c:pt>
                <c:pt idx="2">
                  <c:v>10.11</c:v>
                </c:pt>
                <c:pt idx="3">
                  <c:v>13.56</c:v>
                </c:pt>
                <c:pt idx="4">
                  <c:v>17.14</c:v>
                </c:pt>
                <c:pt idx="5">
                  <c:v>20.87</c:v>
                </c:pt>
                <c:pt idx="6">
                  <c:v>24.7</c:v>
                </c:pt>
                <c:pt idx="7">
                  <c:v>28.67</c:v>
                </c:pt>
                <c:pt idx="8">
                  <c:v>32.6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5A-48BE-ABC4-06729F3F7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85408"/>
        <c:axId val="117586944"/>
      </c:scatterChart>
      <c:valAx>
        <c:axId val="117585408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586944"/>
        <c:crosses val="autoZero"/>
        <c:crossBetween val="midCat"/>
      </c:valAx>
      <c:valAx>
        <c:axId val="11758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585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4400353610938327"/>
                  <c:y val="-0.19055732239598183"/>
                </c:manualLayout>
              </c:layout>
              <c:numFmt formatCode="General" sourceLinked="0"/>
            </c:trendlineLbl>
          </c:trendline>
          <c:xVal>
            <c:numRef>
              <c:f>'c-zeta_OLDER'!$D$39:$D$44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'c-zeta_OLDER'!$G$39:$G$44</c:f>
              <c:numCache>
                <c:formatCode>General</c:formatCode>
                <c:ptCount val="6"/>
                <c:pt idx="0">
                  <c:v>1.02</c:v>
                </c:pt>
                <c:pt idx="1">
                  <c:v>1.8</c:v>
                </c:pt>
                <c:pt idx="2">
                  <c:v>2.8</c:v>
                </c:pt>
                <c:pt idx="3">
                  <c:v>3.9</c:v>
                </c:pt>
                <c:pt idx="4">
                  <c:v>4.5999999999999996</c:v>
                </c:pt>
                <c:pt idx="5">
                  <c:v>6.7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7B-403A-8EA9-66A83380F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24192"/>
        <c:axId val="117634176"/>
      </c:scatterChart>
      <c:valAx>
        <c:axId val="117624192"/>
        <c:scaling>
          <c:orientation val="minMax"/>
          <c:max val="1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634176"/>
        <c:crosses val="autoZero"/>
        <c:crossBetween val="midCat"/>
      </c:valAx>
      <c:valAx>
        <c:axId val="11763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624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1.7544667964050617E-2"/>
                  <c:y val="-0.18897811806673337"/>
                </c:manualLayout>
              </c:layout>
              <c:numFmt formatCode="#,##0.00000" sourceLinked="0"/>
            </c:trendlineLbl>
          </c:trendline>
          <c:xVal>
            <c:numRef>
              <c:f>'c-zeta_OLDER'!$D$45:$D$53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'c-zeta_OLDER'!$G$45:$G$53</c:f>
              <c:numCache>
                <c:formatCode>General</c:formatCode>
                <c:ptCount val="9"/>
                <c:pt idx="0">
                  <c:v>9.4</c:v>
                </c:pt>
                <c:pt idx="1">
                  <c:v>11.2</c:v>
                </c:pt>
                <c:pt idx="2">
                  <c:v>13</c:v>
                </c:pt>
                <c:pt idx="3">
                  <c:v>14.7</c:v>
                </c:pt>
                <c:pt idx="4">
                  <c:v>16</c:v>
                </c:pt>
                <c:pt idx="5">
                  <c:v>17.399999999999999</c:v>
                </c:pt>
                <c:pt idx="6">
                  <c:v>18.399999999999999</c:v>
                </c:pt>
                <c:pt idx="7">
                  <c:v>19.399999999999999</c:v>
                </c:pt>
                <c:pt idx="8">
                  <c:v>20.399999999999999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94-4042-B2F1-2A297A300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8752"/>
        <c:axId val="117660288"/>
      </c:scatterChart>
      <c:valAx>
        <c:axId val="117658752"/>
        <c:scaling>
          <c:orientation val="minMax"/>
          <c:max val="101"/>
          <c:min val="19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660288"/>
        <c:crosses val="autoZero"/>
        <c:crossBetween val="midCat"/>
      </c:valAx>
      <c:valAx>
        <c:axId val="11766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658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907261592303"/>
          <c:y val="4.8936717392383262E-2"/>
          <c:w val="0.84115048118985125"/>
          <c:h val="0.84064279028345756"/>
        </c:manualLayout>
      </c:layout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'c-zeta_OLDER'!$S$39:$S$44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'c-zeta_OLDER'!$T$39:$T$44</c:f>
              <c:numCache>
                <c:formatCode>0.00</c:formatCode>
                <c:ptCount val="6"/>
                <c:pt idx="0">
                  <c:v>2.9122538354253837</c:v>
                </c:pt>
                <c:pt idx="1">
                  <c:v>4.1269623430962339</c:v>
                </c:pt>
                <c:pt idx="2">
                  <c:v>5.2407364016736393</c:v>
                </c:pt>
                <c:pt idx="3">
                  <c:v>6.2535760111576</c:v>
                </c:pt>
                <c:pt idx="4">
                  <c:v>7.1654811715481159</c:v>
                </c:pt>
                <c:pt idx="5">
                  <c:v>10.210990237099024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FB-4F84-855D-773BB4CB3FE2}"/>
            </c:ext>
          </c:extLst>
        </c:ser>
        <c:ser>
          <c:idx val="0"/>
          <c:order val="0"/>
          <c:marker>
            <c:symbol val="none"/>
          </c:marker>
          <c:xVal>
            <c:numRef>
              <c:f>'c-zeta_OLDER'!$S$39:$S$44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'c-zeta_OLDER'!$T$39:$T$44</c:f>
              <c:numCache>
                <c:formatCode>0.00</c:formatCode>
                <c:ptCount val="6"/>
                <c:pt idx="0">
                  <c:v>2.9122538354253837</c:v>
                </c:pt>
                <c:pt idx="1">
                  <c:v>4.1269623430962339</c:v>
                </c:pt>
                <c:pt idx="2">
                  <c:v>5.2407364016736393</c:v>
                </c:pt>
                <c:pt idx="3">
                  <c:v>6.2535760111576</c:v>
                </c:pt>
                <c:pt idx="4">
                  <c:v>7.1654811715481159</c:v>
                </c:pt>
                <c:pt idx="5">
                  <c:v>10.210990237099024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FB-4F84-855D-773BB4CB3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80768"/>
        <c:axId val="117682560"/>
      </c:scatterChart>
      <c:valAx>
        <c:axId val="1176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682560"/>
        <c:crosses val="autoZero"/>
        <c:crossBetween val="midCat"/>
      </c:valAx>
      <c:valAx>
        <c:axId val="117682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680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circle"/>
            <c:size val="2"/>
          </c:marker>
          <c:trendline>
            <c:trendlineType val="power"/>
            <c:dispRSqr val="1"/>
            <c:dispEq val="1"/>
            <c:trendlineLbl>
              <c:layout>
                <c:manualLayout>
                  <c:x val="0.12457331722423585"/>
                  <c:y val="0.23925176966515549"/>
                </c:manualLayout>
              </c:layout>
              <c:numFmt formatCode="#,##0.00000" sourceLinked="0"/>
              <c:txPr>
                <a:bodyPr/>
                <a:lstStyle/>
                <a:p>
                  <a:pPr>
                    <a:defRPr sz="1500"/>
                  </a:pPr>
                  <a:endParaRPr lang="en-US"/>
                </a:p>
              </c:txPr>
            </c:trendlineLbl>
          </c:trendline>
          <c:xVal>
            <c:numRef>
              <c:f>'c-zeta_OLDER'!$AD$41:$AD$46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'c-zeta_OLDER'!$AH$41:$AH$46</c:f>
              <c:numCache>
                <c:formatCode>0.000</c:formatCode>
                <c:ptCount val="6"/>
                <c:pt idx="0">
                  <c:v>0.45891227116415489</c:v>
                </c:pt>
                <c:pt idx="1">
                  <c:v>0.58196560238544814</c:v>
                </c:pt>
                <c:pt idx="2">
                  <c:v>0.63521322382071044</c:v>
                </c:pt>
                <c:pt idx="3">
                  <c:v>0.67012501876606168</c:v>
                </c:pt>
                <c:pt idx="4">
                  <c:v>0.69520232703707818</c:v>
                </c:pt>
                <c:pt idx="5">
                  <c:v>0.75953074305939239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31-4B02-B9EB-F95A736C9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42304"/>
        <c:axId val="117843840"/>
      </c:scatterChart>
      <c:valAx>
        <c:axId val="11784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843840"/>
        <c:crosses val="autoZero"/>
        <c:crossBetween val="midCat"/>
      </c:valAx>
      <c:valAx>
        <c:axId val="117843840"/>
        <c:scaling>
          <c:orientation val="minMax"/>
          <c:max val="0.8"/>
          <c:min val="0.5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17842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58277641053242E-2"/>
          <c:y val="0.11051309993271326"/>
          <c:w val="0.87684832459620454"/>
          <c:h val="0.800473665141407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'c-zeta_2151_x1.15_USE'!$AQ$36</c:f>
              <c:strCache>
                <c:ptCount val="1"/>
                <c:pt idx="0">
                  <c:v> 3531b kyb%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'c-zeta_2151_x1.15_USE'!$AP$39:$AP$53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'c-zeta_2151_x1.15_USE'!$AX$39:$AX$53</c:f>
              <c:numCache>
                <c:formatCode>0.000</c:formatCode>
                <c:ptCount val="15"/>
                <c:pt idx="0">
                  <c:v>0.95890410958904104</c:v>
                </c:pt>
                <c:pt idx="1">
                  <c:v>0.9145952565203711</c:v>
                </c:pt>
                <c:pt idx="2">
                  <c:v>0.90269963324164382</c:v>
                </c:pt>
                <c:pt idx="3">
                  <c:v>0.89383149823458452</c:v>
                </c:pt>
                <c:pt idx="4">
                  <c:v>0.87889906757430392</c:v>
                </c:pt>
                <c:pt idx="5">
                  <c:v>0.81744022216323275</c:v>
                </c:pt>
                <c:pt idx="6">
                  <c:v>0.72013770964665369</c:v>
                </c:pt>
                <c:pt idx="7">
                  <c:v>0.6224532502971557</c:v>
                </c:pt>
                <c:pt idx="8">
                  <c:v>0.56169915991840391</c:v>
                </c:pt>
                <c:pt idx="9">
                  <c:v>0.51787280516484213</c:v>
                </c:pt>
                <c:pt idx="10">
                  <c:v>0.48319083859944312</c:v>
                </c:pt>
                <c:pt idx="11">
                  <c:v>0.4539945547097452</c:v>
                </c:pt>
                <c:pt idx="12">
                  <c:v>0.42833718506684748</c:v>
                </c:pt>
                <c:pt idx="13">
                  <c:v>0.40508738427020108</c:v>
                </c:pt>
                <c:pt idx="14">
                  <c:v>0.38354268986455192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05-4152-9AD4-BF701370F337}"/>
            </c:ext>
          </c:extLst>
        </c:ser>
        <c:ser>
          <c:idx val="1"/>
          <c:order val="1"/>
          <c:tx>
            <c:strRef>
              <c:f>'c-zeta_2151_x1.15_USE'!$AQ$56</c:f>
              <c:strCache>
                <c:ptCount val="1"/>
                <c:pt idx="0">
                  <c:v> 3531b 4CS%</c:v>
                </c:pt>
              </c:strCache>
            </c:strRef>
          </c:tx>
          <c:spPr>
            <a:ln w="9525"/>
          </c:spPr>
          <c:marker>
            <c:symbol val="diamond"/>
            <c:size val="2"/>
          </c:marker>
          <c:xVal>
            <c:numRef>
              <c:f>'c-zeta_2151_x1.15_USE'!$AP$59:$AP$73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'c-zeta_2151_x1.15_USE'!$AX$59:$AX$73</c:f>
              <c:numCache>
                <c:formatCode>0.000</c:formatCode>
                <c:ptCount val="15"/>
                <c:pt idx="0">
                  <c:v>0.9375</c:v>
                </c:pt>
                <c:pt idx="1">
                  <c:v>0.92465753424657526</c:v>
                </c:pt>
                <c:pt idx="2">
                  <c:v>0.91133004926108363</c:v>
                </c:pt>
                <c:pt idx="3">
                  <c:v>0.90196078431372551</c:v>
                </c:pt>
                <c:pt idx="4">
                  <c:v>0.89743589743589747</c:v>
                </c:pt>
                <c:pt idx="5">
                  <c:v>0.86486486486486491</c:v>
                </c:pt>
                <c:pt idx="6">
                  <c:v>0.79223540709239315</c:v>
                </c:pt>
                <c:pt idx="7">
                  <c:v>0.69535741279402674</c:v>
                </c:pt>
                <c:pt idx="8">
                  <c:v>0.61470409551687255</c:v>
                </c:pt>
                <c:pt idx="9">
                  <c:v>0.55565384898286185</c:v>
                </c:pt>
                <c:pt idx="10">
                  <c:v>0.5049467772480899</c:v>
                </c:pt>
                <c:pt idx="11">
                  <c:v>0.46393324886126552</c:v>
                </c:pt>
                <c:pt idx="12">
                  <c:v>0.42861160599626486</c:v>
                </c:pt>
                <c:pt idx="13">
                  <c:v>0.39765999733132951</c:v>
                </c:pt>
                <c:pt idx="14">
                  <c:v>0.3701804531570102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05-4152-9AD4-BF701370F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73248"/>
        <c:axId val="115174784"/>
      </c:scatterChart>
      <c:valAx>
        <c:axId val="11517324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74784"/>
        <c:crosses val="autoZero"/>
        <c:crossBetween val="midCat"/>
      </c:valAx>
      <c:valAx>
        <c:axId val="11517478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151732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0600047761373045"/>
          <c:y val="1.2918496302026574E-2"/>
          <c:w val="0.37342310594870809"/>
          <c:h val="7.520616184351704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circle"/>
            <c:size val="2"/>
          </c:marker>
          <c:xVal>
            <c:numRef>
              <c:f>'c-zeta_OLDER'!$AD$68:$AD$82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'c-zeta_OLDER'!$AE$68:$AE$82</c:f>
              <c:numCache>
                <c:formatCode>0.00</c:formatCode>
                <c:ptCount val="15"/>
                <c:pt idx="0">
                  <c:v>2.9732217573221725E-2</c:v>
                </c:pt>
                <c:pt idx="1">
                  <c:v>0.16808368200836812</c:v>
                </c:pt>
                <c:pt idx="2">
                  <c:v>0.31258577405857724</c:v>
                </c:pt>
                <c:pt idx="3">
                  <c:v>0.46323849372384918</c:v>
                </c:pt>
                <c:pt idx="4">
                  <c:v>0.62004184100418391</c:v>
                </c:pt>
                <c:pt idx="5">
                  <c:v>1.4963179916317997</c:v>
                </c:pt>
                <c:pt idx="6">
                  <c:v>3.6457575757575764</c:v>
                </c:pt>
                <c:pt idx="7">
                  <c:v>6.8339393939393931</c:v>
                </c:pt>
                <c:pt idx="8">
                  <c:v>10.147878787878785</c:v>
                </c:pt>
                <c:pt idx="9">
                  <c:v>13.587575757575756</c:v>
                </c:pt>
                <c:pt idx="10">
                  <c:v>17.153030303030302</c:v>
                </c:pt>
                <c:pt idx="11">
                  <c:v>20.844242424242424</c:v>
                </c:pt>
                <c:pt idx="12">
                  <c:v>24.661212121212124</c:v>
                </c:pt>
                <c:pt idx="13">
                  <c:v>28.603939393939399</c:v>
                </c:pt>
                <c:pt idx="14">
                  <c:v>32.672424242424249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EB-4596-88D1-9B4DB3570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59456"/>
        <c:axId val="117860992"/>
      </c:scatterChart>
      <c:valAx>
        <c:axId val="11785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860992"/>
        <c:crosses val="autoZero"/>
        <c:crossBetween val="midCat"/>
      </c:valAx>
      <c:valAx>
        <c:axId val="1178609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859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7596871515987E-2"/>
          <c:y val="1.7516587664816993E-2"/>
          <c:w val="0.8986740398860924"/>
          <c:h val="0.9218394068239486"/>
        </c:manualLayout>
      </c:layout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circle"/>
            <c:size val="2"/>
          </c:marker>
          <c:xVal>
            <c:numRef>
              <c:f>'c-zeta_OLDER'!$AD$113:$AD$134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8">
                  <c:v>70</c:v>
                </c:pt>
                <c:pt idx="19">
                  <c:v>80</c:v>
                </c:pt>
                <c:pt idx="20">
                  <c:v>90</c:v>
                </c:pt>
                <c:pt idx="21">
                  <c:v>100</c:v>
                </c:pt>
              </c:numCache>
            </c:numRef>
          </c:xVal>
          <c:yVal>
            <c:numRef>
              <c:f>'c-zeta_OLDER'!$AH$113:$AH$134</c:f>
              <c:numCache>
                <c:formatCode>0.000</c:formatCode>
                <c:ptCount val="22"/>
                <c:pt idx="0">
                  <c:v>2.5055801981311019</c:v>
                </c:pt>
                <c:pt idx="1">
                  <c:v>3.2951409717635531</c:v>
                </c:pt>
                <c:pt idx="2">
                  <c:v>4.0850472579588537</c:v>
                </c:pt>
                <c:pt idx="3">
                  <c:v>4.8457341344404075</c:v>
                </c:pt>
                <c:pt idx="4">
                  <c:v>5.5621504392340917</c:v>
                </c:pt>
                <c:pt idx="5">
                  <c:v>8.232058725472168</c:v>
                </c:pt>
                <c:pt idx="6">
                  <c:v>12.487034158411436</c:v>
                </c:pt>
                <c:pt idx="7">
                  <c:v>17.068801551874007</c:v>
                </c:pt>
                <c:pt idx="8">
                  <c:v>21.563900686196089</c:v>
                </c:pt>
                <c:pt idx="9">
                  <c:v>26.088896906316879</c:v>
                </c:pt>
                <c:pt idx="10">
                  <c:v>30.636471602639098</c:v>
                </c:pt>
                <c:pt idx="18">
                  <c:v>35.200228279601092</c:v>
                </c:pt>
                <c:pt idx="19">
                  <c:v>39.775387618795875</c:v>
                </c:pt>
                <c:pt idx="20">
                  <c:v>44.358239233762802</c:v>
                </c:pt>
                <c:pt idx="21">
                  <c:v>48.945815625723782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61-4940-8BE5-9705EC0B5494}"/>
            </c:ext>
          </c:extLst>
        </c:ser>
        <c:ser>
          <c:idx val="1"/>
          <c:order val="1"/>
          <c:spPr>
            <a:ln w="15875"/>
          </c:spPr>
          <c:marker>
            <c:symbol val="circle"/>
            <c:size val="2"/>
          </c:marker>
          <c:xVal>
            <c:numRef>
              <c:f>'c-zeta_OLDER'!$AD$113:$AD$134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8">
                  <c:v>70</c:v>
                </c:pt>
                <c:pt idx="19">
                  <c:v>80</c:v>
                </c:pt>
                <c:pt idx="20">
                  <c:v>90</c:v>
                </c:pt>
                <c:pt idx="21">
                  <c:v>100</c:v>
                </c:pt>
              </c:numCache>
            </c:numRef>
          </c:xVal>
          <c:yVal>
            <c:numRef>
              <c:f>'c-zeta_OLDER'!$AI$113:$AI$134</c:f>
              <c:numCache>
                <c:formatCode>0.00</c:formatCode>
                <c:ptCount val="22"/>
                <c:pt idx="0">
                  <c:v>2.9122538354253837</c:v>
                </c:pt>
                <c:pt idx="1">
                  <c:v>4.1269623430962339</c:v>
                </c:pt>
                <c:pt idx="2">
                  <c:v>5.2407364016736393</c:v>
                </c:pt>
                <c:pt idx="3">
                  <c:v>6.2535760111576</c:v>
                </c:pt>
                <c:pt idx="4">
                  <c:v>7.1654811715481159</c:v>
                </c:pt>
                <c:pt idx="5">
                  <c:v>10.210990237099024</c:v>
                </c:pt>
                <c:pt idx="6">
                  <c:v>15.026969696969696</c:v>
                </c:pt>
                <c:pt idx="7">
                  <c:v>20.100909090909088</c:v>
                </c:pt>
                <c:pt idx="8">
                  <c:v>25.152770562770556</c:v>
                </c:pt>
                <c:pt idx="9">
                  <c:v>30.182554112554108</c:v>
                </c:pt>
                <c:pt idx="10">
                  <c:v>35.190259740259741</c:v>
                </c:pt>
                <c:pt idx="18">
                  <c:v>40.175887445887447</c:v>
                </c:pt>
                <c:pt idx="19">
                  <c:v>45.139437229437235</c:v>
                </c:pt>
                <c:pt idx="20">
                  <c:v>50.080909090909095</c:v>
                </c:pt>
                <c:pt idx="21">
                  <c:v>55.000303030303037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61-4940-8BE5-9705EC0B5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95552"/>
        <c:axId val="117897088"/>
      </c:scatterChart>
      <c:valAx>
        <c:axId val="11789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897088"/>
        <c:crosses val="autoZero"/>
        <c:crossBetween val="midCat"/>
      </c:valAx>
      <c:valAx>
        <c:axId val="11789708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17895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circle"/>
            <c:size val="2"/>
          </c:marker>
          <c:trendline>
            <c:trendlineType val="power"/>
            <c:dispRSqr val="1"/>
            <c:dispEq val="1"/>
            <c:trendlineLbl>
              <c:layout>
                <c:manualLayout>
                  <c:x val="5.1460928495049227E-2"/>
                  <c:y val="0.23925176966515549"/>
                </c:manualLayout>
              </c:layout>
              <c:numFmt formatCode="#,##0.00000" sourceLinked="0"/>
              <c:txPr>
                <a:bodyPr/>
                <a:lstStyle/>
                <a:p>
                  <a:pPr>
                    <a:defRPr sz="1500"/>
                  </a:pPr>
                  <a:endParaRPr lang="en-US"/>
                </a:p>
              </c:txPr>
            </c:trendlineLbl>
          </c:trendline>
          <c:xVal>
            <c:numRef>
              <c:f>'c-zeta_OLDER'!$AD$46:$AD$48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'c-zeta_OLDER'!$AH$46:$AH$48</c:f>
              <c:numCache>
                <c:formatCode>0.000</c:formatCode>
                <c:ptCount val="3"/>
                <c:pt idx="0">
                  <c:v>0.75953074305939239</c:v>
                </c:pt>
                <c:pt idx="1">
                  <c:v>0.80480005168292545</c:v>
                </c:pt>
                <c:pt idx="2">
                  <c:v>0.83252198703638969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75-4067-B8DB-444B3BAA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964800"/>
        <c:axId val="119966336"/>
      </c:scatterChart>
      <c:valAx>
        <c:axId val="11996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966336"/>
        <c:crosses val="autoZero"/>
        <c:crossBetween val="midCat"/>
      </c:valAx>
      <c:valAx>
        <c:axId val="119966336"/>
        <c:scaling>
          <c:orientation val="minMax"/>
          <c:max val="0.9"/>
          <c:min val="0.60000000000000009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19964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circle"/>
            <c:size val="2"/>
          </c:marker>
          <c:trendline>
            <c:trendlineType val="power"/>
            <c:dispRSqr val="1"/>
            <c:dispEq val="1"/>
            <c:trendlineLbl>
              <c:layout>
                <c:manualLayout>
                  <c:x val="1.3057742782152231E-2"/>
                  <c:y val="0.24556490097828682"/>
                </c:manualLayout>
              </c:layout>
              <c:numFmt formatCode="#,##0.00000" sourceLinked="0"/>
              <c:txPr>
                <a:bodyPr/>
                <a:lstStyle/>
                <a:p>
                  <a:pPr>
                    <a:defRPr sz="1500"/>
                  </a:pPr>
                  <a:endParaRPr lang="en-US"/>
                </a:p>
              </c:txPr>
            </c:trendlineLbl>
          </c:trendline>
          <c:xVal>
            <c:numRef>
              <c:f>'c-zeta_OLDER'!$AD$48:$AD$55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'c-zeta_OLDER'!$AH$48:$AH$55</c:f>
              <c:numCache>
                <c:formatCode>0.000</c:formatCode>
                <c:ptCount val="8"/>
                <c:pt idx="0">
                  <c:v>0.83252198703638969</c:v>
                </c:pt>
                <c:pt idx="1">
                  <c:v>0.84429768352235102</c:v>
                </c:pt>
                <c:pt idx="2">
                  <c:v>0.85508862681821429</c:v>
                </c:pt>
                <c:pt idx="3">
                  <c:v>0.8636155050477784</c:v>
                </c:pt>
                <c:pt idx="4">
                  <c:v>0.8700847485144656</c:v>
                </c:pt>
                <c:pt idx="5">
                  <c:v>0.87562522402640763</c:v>
                </c:pt>
                <c:pt idx="6">
                  <c:v>0.88052711827488561</c:v>
                </c:pt>
                <c:pt idx="7">
                  <c:v>0.88548343818013775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46-4034-AA7A-C5B6E127A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00512"/>
        <c:axId val="120402304"/>
      </c:scatterChart>
      <c:valAx>
        <c:axId val="120400512"/>
        <c:scaling>
          <c:orientation val="minMax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crossAx val="120402304"/>
        <c:crosses val="autoZero"/>
        <c:crossBetween val="midCat"/>
      </c:valAx>
      <c:valAx>
        <c:axId val="12040230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0400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'c-zeta_OLDER'!$E$228:$E$239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'c-zeta_OLDER'!$G$228:$G$239</c:f>
              <c:numCache>
                <c:formatCode>0.0000</c:formatCode>
                <c:ptCount val="12"/>
                <c:pt idx="0">
                  <c:v>0.47047460552563036</c:v>
                </c:pt>
                <c:pt idx="1">
                  <c:v>0.33335538213888627</c:v>
                </c:pt>
                <c:pt idx="2">
                  <c:v>0.28221365427796113</c:v>
                </c:pt>
                <c:pt idx="3">
                  <c:v>0.25256630029849086</c:v>
                </c:pt>
                <c:pt idx="4">
                  <c:v>0.23151669587160242</c:v>
                </c:pt>
                <c:pt idx="5">
                  <c:v>0.16495854672377896</c:v>
                </c:pt>
                <c:pt idx="6">
                  <c:v>0.121380347317746</c:v>
                </c:pt>
                <c:pt idx="7">
                  <c:v>0.10824339508934164</c:v>
                </c:pt>
                <c:pt idx="8">
                  <c:v>0.1015857517676481</c:v>
                </c:pt>
                <c:pt idx="9">
                  <c:v>9.7519832008638896E-2</c:v>
                </c:pt>
                <c:pt idx="10">
                  <c:v>9.4749774030971859E-2</c:v>
                </c:pt>
                <c:pt idx="11">
                  <c:v>9.2720208499786044E-2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A0-4881-9B49-6E38CBB99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09472"/>
        <c:axId val="120423552"/>
      </c:scatterChart>
      <c:valAx>
        <c:axId val="12040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423552"/>
        <c:crosses val="autoZero"/>
        <c:crossBetween val="midCat"/>
      </c:valAx>
      <c:valAx>
        <c:axId val="120423552"/>
        <c:scaling>
          <c:orientation val="minMax"/>
          <c:max val="0.18000000000000002"/>
          <c:min val="8.0000000000000016E-2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20409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907261592303"/>
          <c:y val="4.8936717392383262E-2"/>
          <c:w val="0.84115048118985125"/>
          <c:h val="0.84064279028345756"/>
        </c:manualLayout>
      </c:layout>
      <c:scatterChart>
        <c:scatterStyle val="line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'c-zeta_OLDER'!$S$39:$S$45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</c:numCache>
            </c:numRef>
          </c:xVal>
          <c:yVal>
            <c:numRef>
              <c:f>'c-zeta_OLDER'!$P$39:$P$45</c:f>
              <c:numCache>
                <c:formatCode>0.00</c:formatCode>
                <c:ptCount val="7"/>
                <c:pt idx="0">
                  <c:v>0.88252161785216199</c:v>
                </c:pt>
                <c:pt idx="1">
                  <c:v>1.9588786610878657</c:v>
                </c:pt>
                <c:pt idx="2">
                  <c:v>2.9281506276150622</c:v>
                </c:pt>
                <c:pt idx="3">
                  <c:v>3.790337517433751</c:v>
                </c:pt>
                <c:pt idx="4">
                  <c:v>4.5454393305439318</c:v>
                </c:pt>
                <c:pt idx="5">
                  <c:v>6.7146722454672245</c:v>
                </c:pt>
                <c:pt idx="6">
                  <c:v>9.3812121212121191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A2-472E-B665-9B11B7F87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42880"/>
        <c:axId val="120444416"/>
      </c:scatterChart>
      <c:valAx>
        <c:axId val="1204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444416"/>
        <c:crosses val="autoZero"/>
        <c:crossBetween val="midCat"/>
      </c:valAx>
      <c:valAx>
        <c:axId val="1204444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442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'c-zeta_4cs_3253'!$E$250:$E$261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'c-zeta_4cs_3253'!$G$250:$G$261</c:f>
              <c:numCache>
                <c:formatCode>0.0000</c:formatCode>
                <c:ptCount val="12"/>
                <c:pt idx="0">
                  <c:v>0.4507244984792948</c:v>
                </c:pt>
                <c:pt idx="1">
                  <c:v>0.27625049906795485</c:v>
                </c:pt>
                <c:pt idx="2">
                  <c:v>0.2100149992914277</c:v>
                </c:pt>
                <c:pt idx="3">
                  <c:v>0.1817437493868124</c:v>
                </c:pt>
                <c:pt idx="4">
                  <c:v>0.16413479944622347</c:v>
                </c:pt>
                <c:pt idx="5">
                  <c:v>0.12471659957921706</c:v>
                </c:pt>
                <c:pt idx="6">
                  <c:v>9.1518074691225984E-2</c:v>
                </c:pt>
                <c:pt idx="7">
                  <c:v>8.1636599724565218E-2</c:v>
                </c:pt>
                <c:pt idx="8">
                  <c:v>7.74228372387821E-2</c:v>
                </c:pt>
                <c:pt idx="9">
                  <c:v>7.5702329744586933E-2</c:v>
                </c:pt>
                <c:pt idx="10">
                  <c:v>7.724782473937257E-2</c:v>
                </c:pt>
                <c:pt idx="11">
                  <c:v>7.7890178308633887E-2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D7-4E82-A074-7ACF1E753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56928"/>
        <c:axId val="120575104"/>
      </c:scatterChart>
      <c:valAx>
        <c:axId val="12055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575104"/>
        <c:crosses val="autoZero"/>
        <c:crossBetween val="midCat"/>
      </c:valAx>
      <c:valAx>
        <c:axId val="120575104"/>
        <c:scaling>
          <c:orientation val="minMax"/>
          <c:min val="8.0000000000000016E-2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20556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23724910382127E-2"/>
          <c:y val="0.11378228737808944"/>
          <c:w val="0.88900193688146811"/>
          <c:h val="0.79152682054427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'c-zeta_4cs_3253'!$F$33</c:f>
              <c:strCache>
                <c:ptCount val="1"/>
                <c:pt idx="0">
                  <c:v> 2151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'c-zeta_4cs_3253'!$F$36:$F$50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'c-zeta_4cs_3253'!$M$36:$M$50</c:f>
              <c:numCache>
                <c:formatCode>0.00</c:formatCode>
                <c:ptCount val="15"/>
                <c:pt idx="0">
                  <c:v>0.875</c:v>
                </c:pt>
                <c:pt idx="1">
                  <c:v>0.94285714285714284</c:v>
                </c:pt>
                <c:pt idx="2">
                  <c:v>0.96632996632996626</c:v>
                </c:pt>
                <c:pt idx="3">
                  <c:v>0.97499999999999998</c:v>
                </c:pt>
                <c:pt idx="4">
                  <c:v>0.97916666666666674</c:v>
                </c:pt>
                <c:pt idx="5">
                  <c:v>0.88945362134688688</c:v>
                </c:pt>
                <c:pt idx="6">
                  <c:v>0.75518341307814996</c:v>
                </c:pt>
                <c:pt idx="7">
                  <c:v>0.66487775790101378</c:v>
                </c:pt>
                <c:pt idx="8">
                  <c:v>0.60265528686581316</c:v>
                </c:pt>
                <c:pt idx="9">
                  <c:v>0.54507096279248179</c:v>
                </c:pt>
                <c:pt idx="10">
                  <c:v>0.49633173843700157</c:v>
                </c:pt>
                <c:pt idx="11">
                  <c:v>0.46035665294924555</c:v>
                </c:pt>
                <c:pt idx="12">
                  <c:v>0.42707838479809973</c:v>
                </c:pt>
                <c:pt idx="13">
                  <c:v>0.40375782881002087</c:v>
                </c:pt>
                <c:pt idx="14">
                  <c:v>0.38538519637462243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6-4DE1-ACF8-B07FFA1BC764}"/>
            </c:ext>
          </c:extLst>
        </c:ser>
        <c:ser>
          <c:idx val="1"/>
          <c:order val="1"/>
          <c:tx>
            <c:strRef>
              <c:f>'c-zeta_4cs_3253'!$F$53</c:f>
              <c:strCache>
                <c:ptCount val="1"/>
                <c:pt idx="0">
                  <c:v>3252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'c-zeta_4cs_3253'!$F$56:$F$70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'c-zeta_4cs_3253'!$M$56:$M$70</c:f>
              <c:numCache>
                <c:formatCode>0.00</c:formatCode>
                <c:ptCount val="15"/>
                <c:pt idx="0">
                  <c:v>0.87341772151898733</c:v>
                </c:pt>
                <c:pt idx="1">
                  <c:v>0.92957746478873238</c:v>
                </c:pt>
                <c:pt idx="2">
                  <c:v>0.94736842105263153</c:v>
                </c:pt>
                <c:pt idx="3">
                  <c:v>0.95199999999999996</c:v>
                </c:pt>
                <c:pt idx="4">
                  <c:v>0.94155844155844148</c:v>
                </c:pt>
                <c:pt idx="5">
                  <c:v>0.85664335664335656</c:v>
                </c:pt>
                <c:pt idx="6">
                  <c:v>0.789924973204716</c:v>
                </c:pt>
                <c:pt idx="7">
                  <c:v>0.69528875379939215</c:v>
                </c:pt>
                <c:pt idx="8">
                  <c:v>0.61910308677926618</c:v>
                </c:pt>
                <c:pt idx="9">
                  <c:v>0.5608959402706486</c:v>
                </c:pt>
                <c:pt idx="10">
                  <c:v>0.50505807418508808</c:v>
                </c:pt>
                <c:pt idx="11">
                  <c:v>0.46267716535433068</c:v>
                </c:pt>
                <c:pt idx="12">
                  <c:v>0.42274678111587982</c:v>
                </c:pt>
                <c:pt idx="13">
                  <c:v>0.39560693641618494</c:v>
                </c:pt>
                <c:pt idx="14">
                  <c:v>0.37307380373073801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A6-4DE1-ACF8-B07FFA1BC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38944"/>
        <c:axId val="120740480"/>
      </c:scatterChart>
      <c:valAx>
        <c:axId val="120738944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740480"/>
        <c:crosses val="autoZero"/>
        <c:crossBetween val="midCat"/>
      </c:valAx>
      <c:valAx>
        <c:axId val="1207404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738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292444894266906"/>
          <c:y val="1.2088895555668652E-2"/>
          <c:w val="0.27914291914348399"/>
          <c:h val="6.866366483002836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58277641053242E-2"/>
          <c:y val="0.11051309993271326"/>
          <c:w val="0.87684832459620454"/>
          <c:h val="0.800473665141407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'c-zeta_4cs_3253'!$AQ$33</c:f>
              <c:strCache>
                <c:ptCount val="1"/>
                <c:pt idx="0">
                  <c:v> 3531b kyb%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'c-zeta_4cs_3253'!$AP$36:$AP$50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'c-zeta_4cs_3253'!$AX$36:$AX$50</c:f>
              <c:numCache>
                <c:formatCode>0.000</c:formatCode>
                <c:ptCount val="15"/>
                <c:pt idx="0">
                  <c:v>0.95890410958904104</c:v>
                </c:pt>
                <c:pt idx="1">
                  <c:v>0.9145952565203711</c:v>
                </c:pt>
                <c:pt idx="2">
                  <c:v>0.90269963324164382</c:v>
                </c:pt>
                <c:pt idx="3">
                  <c:v>0.89383149823458452</c:v>
                </c:pt>
                <c:pt idx="4">
                  <c:v>0.87889906757430392</c:v>
                </c:pt>
                <c:pt idx="5">
                  <c:v>0.81744022216323275</c:v>
                </c:pt>
                <c:pt idx="6">
                  <c:v>0.72013770964665369</c:v>
                </c:pt>
                <c:pt idx="7">
                  <c:v>0.6224532502971557</c:v>
                </c:pt>
                <c:pt idx="8">
                  <c:v>0.56169915991840391</c:v>
                </c:pt>
                <c:pt idx="9">
                  <c:v>0.51787280516484213</c:v>
                </c:pt>
                <c:pt idx="10">
                  <c:v>0.48319083859944312</c:v>
                </c:pt>
                <c:pt idx="11">
                  <c:v>0.4539945547097452</c:v>
                </c:pt>
                <c:pt idx="12">
                  <c:v>0.42833718506684748</c:v>
                </c:pt>
                <c:pt idx="13">
                  <c:v>0.40508738427020108</c:v>
                </c:pt>
                <c:pt idx="14">
                  <c:v>0.38354268986455192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37-4C01-B9CE-EBDBAB856350}"/>
            </c:ext>
          </c:extLst>
        </c:ser>
        <c:ser>
          <c:idx val="1"/>
          <c:order val="1"/>
          <c:tx>
            <c:strRef>
              <c:f>'c-zeta_4cs_3253'!$AQ$53</c:f>
              <c:strCache>
                <c:ptCount val="1"/>
                <c:pt idx="0">
                  <c:v> 3531b 4CS%</c:v>
                </c:pt>
              </c:strCache>
            </c:strRef>
          </c:tx>
          <c:spPr>
            <a:ln w="9525"/>
          </c:spPr>
          <c:marker>
            <c:symbol val="diamond"/>
            <c:size val="2"/>
          </c:marker>
          <c:xVal>
            <c:numRef>
              <c:f>'c-zeta_4cs_3253'!$AP$56:$AP$70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'c-zeta_4cs_3253'!$AX$56:$AX$70</c:f>
              <c:numCache>
                <c:formatCode>0.000</c:formatCode>
                <c:ptCount val="15"/>
                <c:pt idx="0">
                  <c:v>0.9375</c:v>
                </c:pt>
                <c:pt idx="1">
                  <c:v>0.92465753424657526</c:v>
                </c:pt>
                <c:pt idx="2">
                  <c:v>0.91133004926108363</c:v>
                </c:pt>
                <c:pt idx="3">
                  <c:v>0.90196078431372551</c:v>
                </c:pt>
                <c:pt idx="4">
                  <c:v>0.89743589743589747</c:v>
                </c:pt>
                <c:pt idx="5">
                  <c:v>0.86486486486486491</c:v>
                </c:pt>
                <c:pt idx="6">
                  <c:v>0.79223540709239315</c:v>
                </c:pt>
                <c:pt idx="7">
                  <c:v>0.69535741279402674</c:v>
                </c:pt>
                <c:pt idx="8">
                  <c:v>0.61470409551687255</c:v>
                </c:pt>
                <c:pt idx="9">
                  <c:v>0.55565384898286185</c:v>
                </c:pt>
                <c:pt idx="10">
                  <c:v>0.5049467772480899</c:v>
                </c:pt>
                <c:pt idx="11">
                  <c:v>0.46393324886126552</c:v>
                </c:pt>
                <c:pt idx="12">
                  <c:v>0.42861160599626486</c:v>
                </c:pt>
                <c:pt idx="13">
                  <c:v>0.39765999733132951</c:v>
                </c:pt>
                <c:pt idx="14">
                  <c:v>0.3701804531570102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37-4C01-B9CE-EBDBAB856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53152"/>
        <c:axId val="120767232"/>
      </c:scatterChart>
      <c:valAx>
        <c:axId val="12075315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767232"/>
        <c:crosses val="autoZero"/>
        <c:crossBetween val="midCat"/>
      </c:valAx>
      <c:valAx>
        <c:axId val="12076723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07531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0600047761373045"/>
          <c:y val="1.2918496302026574E-2"/>
          <c:w val="0.37342310594870809"/>
          <c:h val="7.520616184351704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'c-zeta_4cs_3253'!$A$36:$A$50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'c-zeta_4cs_3253'!$C$36:$C$50</c:f>
              <c:numCache>
                <c:formatCode>0.00</c:formatCode>
                <c:ptCount val="15"/>
                <c:pt idx="0">
                  <c:v>0.7</c:v>
                </c:pt>
                <c:pt idx="1">
                  <c:v>1.65</c:v>
                </c:pt>
                <c:pt idx="2">
                  <c:v>2.87</c:v>
                </c:pt>
                <c:pt idx="3">
                  <c:v>3.9</c:v>
                </c:pt>
                <c:pt idx="4">
                  <c:v>4.7</c:v>
                </c:pt>
                <c:pt idx="5">
                  <c:v>7</c:v>
                </c:pt>
                <c:pt idx="6">
                  <c:v>9.4700000000000006</c:v>
                </c:pt>
                <c:pt idx="7">
                  <c:v>11.15</c:v>
                </c:pt>
                <c:pt idx="8">
                  <c:v>12.71</c:v>
                </c:pt>
                <c:pt idx="9">
                  <c:v>14.21</c:v>
                </c:pt>
                <c:pt idx="10">
                  <c:v>15.56</c:v>
                </c:pt>
                <c:pt idx="11">
                  <c:v>16.78</c:v>
                </c:pt>
                <c:pt idx="12">
                  <c:v>17.98</c:v>
                </c:pt>
                <c:pt idx="13">
                  <c:v>19.34</c:v>
                </c:pt>
                <c:pt idx="14">
                  <c:v>20.41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E0-41BC-B9A3-187E65083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07808"/>
        <c:axId val="120809344"/>
      </c:scatterChart>
      <c:valAx>
        <c:axId val="12080780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809344"/>
        <c:crosses val="autoZero"/>
        <c:crossBetween val="midCat"/>
      </c:valAx>
      <c:valAx>
        <c:axId val="120809344"/>
        <c:scaling>
          <c:orientation val="minMax"/>
          <c:max val="2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807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'c-zeta_2151_x1.15_USE'!$A$39:$A$53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'c-zeta_2151_x1.15_USE'!$C$39:$C$53</c:f>
              <c:numCache>
                <c:formatCode>0.00</c:formatCode>
                <c:ptCount val="15"/>
                <c:pt idx="0">
                  <c:v>0.7</c:v>
                </c:pt>
                <c:pt idx="1">
                  <c:v>1.65</c:v>
                </c:pt>
                <c:pt idx="2">
                  <c:v>2.87</c:v>
                </c:pt>
                <c:pt idx="3">
                  <c:v>3.9</c:v>
                </c:pt>
                <c:pt idx="4">
                  <c:v>4.7</c:v>
                </c:pt>
                <c:pt idx="5">
                  <c:v>7</c:v>
                </c:pt>
                <c:pt idx="6">
                  <c:v>9.4700000000000006</c:v>
                </c:pt>
                <c:pt idx="7">
                  <c:v>11.15</c:v>
                </c:pt>
                <c:pt idx="8">
                  <c:v>12.71</c:v>
                </c:pt>
                <c:pt idx="9">
                  <c:v>14.21</c:v>
                </c:pt>
                <c:pt idx="10">
                  <c:v>15.56</c:v>
                </c:pt>
                <c:pt idx="11">
                  <c:v>16.78</c:v>
                </c:pt>
                <c:pt idx="12">
                  <c:v>17.98</c:v>
                </c:pt>
                <c:pt idx="13">
                  <c:v>19.34</c:v>
                </c:pt>
                <c:pt idx="14">
                  <c:v>20.41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28-42DC-A41F-D5994C1C1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03072"/>
        <c:axId val="115204864"/>
      </c:scatterChart>
      <c:valAx>
        <c:axId val="11520307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204864"/>
        <c:crosses val="autoZero"/>
        <c:crossBetween val="midCat"/>
      </c:valAx>
      <c:valAx>
        <c:axId val="115204864"/>
        <c:scaling>
          <c:orientation val="minMax"/>
          <c:max val="2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5203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'c-zeta_4cs_3253'!$A$56:$A$70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'c-zeta_4cs_3253'!$C$56:$C$70</c:f>
              <c:numCache>
                <c:formatCode>0.00</c:formatCode>
                <c:ptCount val="15"/>
                <c:pt idx="0">
                  <c:v>0.69</c:v>
                </c:pt>
                <c:pt idx="1">
                  <c:v>1.32</c:v>
                </c:pt>
                <c:pt idx="2">
                  <c:v>1.83</c:v>
                </c:pt>
                <c:pt idx="3">
                  <c:v>2.38</c:v>
                </c:pt>
                <c:pt idx="4">
                  <c:v>2.92</c:v>
                </c:pt>
                <c:pt idx="5">
                  <c:v>4.91</c:v>
                </c:pt>
                <c:pt idx="6">
                  <c:v>7.37</c:v>
                </c:pt>
                <c:pt idx="7">
                  <c:v>9.15</c:v>
                </c:pt>
                <c:pt idx="8">
                  <c:v>10.63</c:v>
                </c:pt>
                <c:pt idx="9">
                  <c:v>12.02</c:v>
                </c:pt>
                <c:pt idx="10">
                  <c:v>13.48</c:v>
                </c:pt>
                <c:pt idx="11">
                  <c:v>14.69</c:v>
                </c:pt>
                <c:pt idx="12">
                  <c:v>15.76</c:v>
                </c:pt>
                <c:pt idx="13">
                  <c:v>17.11</c:v>
                </c:pt>
                <c:pt idx="14">
                  <c:v>18.399999999999999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79-4E28-ADCC-12361ABE5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29056"/>
        <c:axId val="120830592"/>
      </c:scatterChart>
      <c:valAx>
        <c:axId val="120829056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830592"/>
        <c:crosses val="autoZero"/>
        <c:crossBetween val="midCat"/>
      </c:valAx>
      <c:valAx>
        <c:axId val="120830592"/>
        <c:scaling>
          <c:orientation val="minMax"/>
          <c:max val="2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829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302179618852"/>
          <c:y val="0.10075890454726619"/>
          <c:w val="0.83670755829434362"/>
          <c:h val="0.74650817686250759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compare_targets!$D$6</c:f>
              <c:strCache>
                <c:ptCount val="1"/>
                <c:pt idx="0">
                  <c:v>  3253  4CS  aver  'a'   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compare_targets!$C$8:$C$22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compare_targets!$D$8:$D$22</c:f>
              <c:numCache>
                <c:formatCode>0.00</c:formatCode>
                <c:ptCount val="15"/>
                <c:pt idx="0">
                  <c:v>2.9085000000000001</c:v>
                </c:pt>
                <c:pt idx="1">
                  <c:v>3.633</c:v>
                </c:pt>
                <c:pt idx="2">
                  <c:v>4.1849999999999996</c:v>
                </c:pt>
                <c:pt idx="3">
                  <c:v>4.875</c:v>
                </c:pt>
                <c:pt idx="4">
                  <c:v>5.5419999999999998</c:v>
                </c:pt>
                <c:pt idx="5">
                  <c:v>8.5779999999999994</c:v>
                </c:pt>
                <c:pt idx="6">
                  <c:v>12.7295</c:v>
                </c:pt>
                <c:pt idx="7">
                  <c:v>17.134</c:v>
                </c:pt>
                <c:pt idx="8">
                  <c:v>21.7455</c:v>
                </c:pt>
                <c:pt idx="9">
                  <c:v>26.644499999999997</c:v>
                </c:pt>
                <c:pt idx="10">
                  <c:v>32.6935</c:v>
                </c:pt>
                <c:pt idx="11">
                  <c:v>38.512499999999996</c:v>
                </c:pt>
                <c:pt idx="12">
                  <c:v>44.872</c:v>
                </c:pt>
                <c:pt idx="13">
                  <c:v>51.737499999999997</c:v>
                </c:pt>
                <c:pt idx="14">
                  <c:v>58.717999999999996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30-4481-83A2-6595B6401E17}"/>
            </c:ext>
          </c:extLst>
        </c:ser>
        <c:ser>
          <c:idx val="1"/>
          <c:order val="1"/>
          <c:tx>
            <c:strRef>
              <c:f>compare_targets!$E$6</c:f>
              <c:strCache>
                <c:ptCount val="1"/>
                <c:pt idx="0">
                  <c:v>  2151  KYB  aver  'b'  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compare_targets!$C$8:$C$22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compare_targets!$E$8:$E$22</c:f>
              <c:numCache>
                <c:formatCode>0.00</c:formatCode>
                <c:ptCount val="15"/>
                <c:pt idx="0">
                  <c:v>2.8</c:v>
                </c:pt>
                <c:pt idx="1">
                  <c:v>3.75</c:v>
                </c:pt>
                <c:pt idx="2">
                  <c:v>4.9700000000000006</c:v>
                </c:pt>
                <c:pt idx="3">
                  <c:v>6</c:v>
                </c:pt>
                <c:pt idx="4">
                  <c:v>6.8</c:v>
                </c:pt>
                <c:pt idx="5">
                  <c:v>9.870000000000001</c:v>
                </c:pt>
                <c:pt idx="6">
                  <c:v>14.540000000000001</c:v>
                </c:pt>
                <c:pt idx="7">
                  <c:v>18.77</c:v>
                </c:pt>
                <c:pt idx="8">
                  <c:v>23.090000000000003</c:v>
                </c:pt>
                <c:pt idx="9">
                  <c:v>28.07</c:v>
                </c:pt>
                <c:pt idx="10">
                  <c:v>33.35</c:v>
                </c:pt>
                <c:pt idx="11">
                  <c:v>38.450000000000003</c:v>
                </c:pt>
                <c:pt idx="12">
                  <c:v>44.1</c:v>
                </c:pt>
                <c:pt idx="13">
                  <c:v>49.9</c:v>
                </c:pt>
                <c:pt idx="14">
                  <c:v>54.959999999999994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30-4481-83A2-6595B6401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57536"/>
        <c:axId val="125459456"/>
      </c:scatterChart>
      <c:valAx>
        <c:axId val="125457536"/>
        <c:scaling>
          <c:logBase val="5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324900819622613"/>
              <c:y val="0.920369272844150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5459456"/>
        <c:crosses val="autoZero"/>
        <c:crossBetween val="midCat"/>
      </c:valAx>
      <c:valAx>
        <c:axId val="125459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/>
                  <a:t>co</a:t>
                </a:r>
                <a:r>
                  <a:rPr lang="en-US" sz="1200" b="1" baseline="0"/>
                  <a:t> wogas [lbs</a:t>
                </a:r>
                <a:r>
                  <a:rPr lang="en-US" sz="1200" b="0" baseline="0"/>
                  <a:t>]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1.6265179128823731E-3"/>
              <c:y val="0.348235720037882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25457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067975198752331"/>
          <c:y val="1.6626623595127531E-2"/>
          <c:w val="0.63889972992506372"/>
          <c:h val="7.328044246441425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302179618852"/>
          <c:y val="0.10075890454726619"/>
          <c:w val="0.83670755829434362"/>
          <c:h val="0.74650817686250759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compare_targets!$D$26</c:f>
              <c:strCache>
                <c:ptCount val="1"/>
                <c:pt idx="0">
                  <c:v>  3253  4CS  soft  'a'   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compare_targets!$C$28:$C$42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compare_targets!$D$28:$D$42</c:f>
              <c:numCache>
                <c:formatCode>0.00</c:formatCode>
                <c:ptCount val="15"/>
                <c:pt idx="0">
                  <c:v>2.79</c:v>
                </c:pt>
                <c:pt idx="1">
                  <c:v>3.42</c:v>
                </c:pt>
                <c:pt idx="2">
                  <c:v>3.9000000000000004</c:v>
                </c:pt>
                <c:pt idx="3">
                  <c:v>4.5</c:v>
                </c:pt>
                <c:pt idx="4">
                  <c:v>5.08</c:v>
                </c:pt>
                <c:pt idx="5">
                  <c:v>7.7200000000000006</c:v>
                </c:pt>
                <c:pt idx="6">
                  <c:v>11.33</c:v>
                </c:pt>
                <c:pt idx="7">
                  <c:v>15.16</c:v>
                </c:pt>
                <c:pt idx="8">
                  <c:v>19.170000000000002</c:v>
                </c:pt>
                <c:pt idx="9">
                  <c:v>23.43</c:v>
                </c:pt>
                <c:pt idx="10">
                  <c:v>28.69</c:v>
                </c:pt>
                <c:pt idx="11">
                  <c:v>33.75</c:v>
                </c:pt>
                <c:pt idx="12">
                  <c:v>39.28</c:v>
                </c:pt>
                <c:pt idx="13">
                  <c:v>45.25</c:v>
                </c:pt>
                <c:pt idx="14">
                  <c:v>51.32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4E-4106-95AE-A69F97E20729}"/>
            </c:ext>
          </c:extLst>
        </c:ser>
        <c:ser>
          <c:idx val="1"/>
          <c:order val="1"/>
          <c:tx>
            <c:strRef>
              <c:f>compare_targets!$E$26</c:f>
              <c:strCache>
                <c:ptCount val="1"/>
                <c:pt idx="0">
                  <c:v>  2151  KYB  aver  'b'  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compare_targets!$C$28:$C$42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compare_targets!$E$28:$E$42</c:f>
              <c:numCache>
                <c:formatCode>0.00</c:formatCode>
                <c:ptCount val="15"/>
                <c:pt idx="0">
                  <c:v>2.8</c:v>
                </c:pt>
                <c:pt idx="1">
                  <c:v>3.75</c:v>
                </c:pt>
                <c:pt idx="2">
                  <c:v>4.9700000000000006</c:v>
                </c:pt>
                <c:pt idx="3">
                  <c:v>6</c:v>
                </c:pt>
                <c:pt idx="4">
                  <c:v>6.8</c:v>
                </c:pt>
                <c:pt idx="5">
                  <c:v>9.870000000000001</c:v>
                </c:pt>
                <c:pt idx="6">
                  <c:v>14.540000000000001</c:v>
                </c:pt>
                <c:pt idx="7">
                  <c:v>18.77</c:v>
                </c:pt>
                <c:pt idx="8">
                  <c:v>23.090000000000003</c:v>
                </c:pt>
                <c:pt idx="9">
                  <c:v>28.07</c:v>
                </c:pt>
                <c:pt idx="10">
                  <c:v>33.35</c:v>
                </c:pt>
                <c:pt idx="11">
                  <c:v>38.450000000000003</c:v>
                </c:pt>
                <c:pt idx="12">
                  <c:v>44.1</c:v>
                </c:pt>
                <c:pt idx="13">
                  <c:v>49.9</c:v>
                </c:pt>
                <c:pt idx="14">
                  <c:v>54.959999999999994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4E-4106-95AE-A69F97E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85056"/>
        <c:axId val="125486976"/>
      </c:scatterChart>
      <c:valAx>
        <c:axId val="125485056"/>
        <c:scaling>
          <c:logBase val="5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324900819622613"/>
              <c:y val="0.920369272844150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5486976"/>
        <c:crosses val="autoZero"/>
        <c:crossBetween val="midCat"/>
      </c:valAx>
      <c:valAx>
        <c:axId val="125486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/>
                  <a:t>co</a:t>
                </a:r>
                <a:r>
                  <a:rPr lang="en-US" sz="1200" b="1" baseline="0"/>
                  <a:t> wogas [lbs</a:t>
                </a:r>
                <a:r>
                  <a:rPr lang="en-US" sz="1200" b="0" baseline="0"/>
                  <a:t>]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1.6265179128823731E-3"/>
              <c:y val="0.348235720037882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25485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584883411312718"/>
          <c:y val="1.6626623595127531E-2"/>
          <c:w val="0.65339248354825208"/>
          <c:h val="7.328044246441425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302179618852"/>
          <c:y val="0.10075890454726619"/>
          <c:w val="0.83670755829434362"/>
          <c:h val="0.74650817686250759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compare_targets!$D$46</c:f>
              <c:strCache>
                <c:ptCount val="1"/>
                <c:pt idx="0">
                  <c:v>  2151  KYB  aver  'b'  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compare_targets!$C$48:$C$62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compare_targets!$D$48:$D$62</c:f>
              <c:numCache>
                <c:formatCode>0.00</c:formatCode>
                <c:ptCount val="15"/>
                <c:pt idx="0">
                  <c:v>2.8</c:v>
                </c:pt>
                <c:pt idx="1">
                  <c:v>3.75</c:v>
                </c:pt>
                <c:pt idx="2">
                  <c:v>4.9700000000000006</c:v>
                </c:pt>
                <c:pt idx="3">
                  <c:v>6</c:v>
                </c:pt>
                <c:pt idx="4">
                  <c:v>6.8</c:v>
                </c:pt>
                <c:pt idx="5">
                  <c:v>9.870000000000001</c:v>
                </c:pt>
                <c:pt idx="6">
                  <c:v>14.540000000000001</c:v>
                </c:pt>
                <c:pt idx="7">
                  <c:v>18.77</c:v>
                </c:pt>
                <c:pt idx="8">
                  <c:v>23.090000000000003</c:v>
                </c:pt>
                <c:pt idx="9">
                  <c:v>28.07</c:v>
                </c:pt>
                <c:pt idx="10">
                  <c:v>33.35</c:v>
                </c:pt>
                <c:pt idx="11">
                  <c:v>38.450000000000003</c:v>
                </c:pt>
                <c:pt idx="12">
                  <c:v>44.1</c:v>
                </c:pt>
                <c:pt idx="13">
                  <c:v>49.9</c:v>
                </c:pt>
                <c:pt idx="14">
                  <c:v>54.959999999999994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DD-487A-B844-CF2A1965BE37}"/>
            </c:ext>
          </c:extLst>
        </c:ser>
        <c:ser>
          <c:idx val="1"/>
          <c:order val="1"/>
          <c:tx>
            <c:strRef>
              <c:f>compare_targets!$E$46</c:f>
              <c:strCache>
                <c:ptCount val="1"/>
                <c:pt idx="0">
                  <c:v>  3388 AER  aver  'c'  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compare_targets!$C$48:$C$62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compare_targets!$E$48:$E$62</c:f>
              <c:numCache>
                <c:formatCode>0.00</c:formatCode>
                <c:ptCount val="15"/>
                <c:pt idx="0">
                  <c:v>2.4</c:v>
                </c:pt>
                <c:pt idx="1">
                  <c:v>3.2</c:v>
                </c:pt>
                <c:pt idx="2">
                  <c:v>4</c:v>
                </c:pt>
                <c:pt idx="3">
                  <c:v>5.0999999999999996</c:v>
                </c:pt>
                <c:pt idx="4">
                  <c:v>6.2</c:v>
                </c:pt>
                <c:pt idx="5">
                  <c:v>8.9</c:v>
                </c:pt>
                <c:pt idx="6">
                  <c:v>13.7</c:v>
                </c:pt>
                <c:pt idx="7">
                  <c:v>18.8</c:v>
                </c:pt>
                <c:pt idx="8">
                  <c:v>24.1</c:v>
                </c:pt>
                <c:pt idx="9">
                  <c:v>29.3</c:v>
                </c:pt>
                <c:pt idx="10">
                  <c:v>34.5</c:v>
                </c:pt>
                <c:pt idx="11">
                  <c:v>39.299999999999997</c:v>
                </c:pt>
                <c:pt idx="12">
                  <c:v>43.7</c:v>
                </c:pt>
                <c:pt idx="13">
                  <c:v>49</c:v>
                </c:pt>
                <c:pt idx="14">
                  <c:v>53.8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DD-487A-B844-CF2A1965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04128"/>
        <c:axId val="125543168"/>
      </c:scatterChart>
      <c:valAx>
        <c:axId val="125504128"/>
        <c:scaling>
          <c:logBase val="5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324900819622613"/>
              <c:y val="0.920369272844150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5543168"/>
        <c:crosses val="autoZero"/>
        <c:crossBetween val="midCat"/>
      </c:valAx>
      <c:valAx>
        <c:axId val="125543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/>
                  <a:t>co</a:t>
                </a:r>
                <a:r>
                  <a:rPr lang="en-US" sz="1200" b="1" baseline="0"/>
                  <a:t> wogas [lbs</a:t>
                </a:r>
                <a:r>
                  <a:rPr lang="en-US" sz="1200" b="0" baseline="0"/>
                  <a:t>]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1.6265179128823731E-3"/>
              <c:y val="0.348235720037882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25504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584883411312718"/>
          <c:y val="1.6626623595127531E-2"/>
          <c:w val="0.65339248354825208"/>
          <c:h val="7.328044246441425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'c-zeta_2151_x1.15_USE'!$A$59:$A$73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'c-zeta_2151_x1.15_USE'!$C$59:$C$73</c:f>
              <c:numCache>
                <c:formatCode>0.00</c:formatCode>
                <c:ptCount val="15"/>
                <c:pt idx="0">
                  <c:v>0.69</c:v>
                </c:pt>
                <c:pt idx="1">
                  <c:v>1.32</c:v>
                </c:pt>
                <c:pt idx="2">
                  <c:v>1.83</c:v>
                </c:pt>
                <c:pt idx="3">
                  <c:v>2.38</c:v>
                </c:pt>
                <c:pt idx="4">
                  <c:v>2.92</c:v>
                </c:pt>
                <c:pt idx="5">
                  <c:v>4.91</c:v>
                </c:pt>
                <c:pt idx="6">
                  <c:v>7.37</c:v>
                </c:pt>
                <c:pt idx="7">
                  <c:v>9.15</c:v>
                </c:pt>
                <c:pt idx="8">
                  <c:v>10.63</c:v>
                </c:pt>
                <c:pt idx="9">
                  <c:v>12.02</c:v>
                </c:pt>
                <c:pt idx="10">
                  <c:v>13.48</c:v>
                </c:pt>
                <c:pt idx="11">
                  <c:v>14.69</c:v>
                </c:pt>
                <c:pt idx="12">
                  <c:v>15.76</c:v>
                </c:pt>
                <c:pt idx="13">
                  <c:v>17.11</c:v>
                </c:pt>
                <c:pt idx="14">
                  <c:v>18.399999999999999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F4-4E47-A7D2-2CE14E4C9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79040"/>
        <c:axId val="120280576"/>
      </c:scatterChart>
      <c:valAx>
        <c:axId val="120279040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280576"/>
        <c:crosses val="autoZero"/>
        <c:crossBetween val="midCat"/>
      </c:valAx>
      <c:valAx>
        <c:axId val="120280576"/>
        <c:scaling>
          <c:orientation val="minMax"/>
          <c:max val="2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279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/>
          </c:spPr>
          <c:marker>
            <c:symbol val="circle"/>
            <c:size val="2"/>
          </c:marker>
          <c:xVal>
            <c:numRef>
              <c:f>'c-zeta_2151_plus.15'!$E$250:$E$261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'c-zeta_2151_plus.15'!$G$250:$G$261</c:f>
              <c:numCache>
                <c:formatCode>0.0000</c:formatCode>
                <c:ptCount val="12"/>
                <c:pt idx="0">
                  <c:v>0.45233999847384421</c:v>
                </c:pt>
                <c:pt idx="1">
                  <c:v>0.30290624897802071</c:v>
                </c:pt>
                <c:pt idx="2">
                  <c:v>0.26763449909702453</c:v>
                </c:pt>
                <c:pt idx="3">
                  <c:v>0.24232499918241657</c:v>
                </c:pt>
                <c:pt idx="4">
                  <c:v>0.21970799925872433</c:v>
                </c:pt>
                <c:pt idx="5">
                  <c:v>0.15944984946203009</c:v>
                </c:pt>
                <c:pt idx="6">
                  <c:v>0.11744684960374456</c:v>
                </c:pt>
                <c:pt idx="7">
                  <c:v>0.10107644965897686</c:v>
                </c:pt>
                <c:pt idx="8">
                  <c:v>9.3254737185366643E-2</c:v>
                </c:pt>
                <c:pt idx="9">
                  <c:v>9.0694169694005775E-2</c:v>
                </c:pt>
                <c:pt idx="10">
                  <c:v>8.9794874697039923E-2</c:v>
                </c:pt>
                <c:pt idx="11">
                  <c:v>8.8737106843465877E-2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ED-447D-94AC-CA22CDA1F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46176"/>
        <c:axId val="120152064"/>
      </c:scatterChart>
      <c:valAx>
        <c:axId val="12014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52064"/>
        <c:crosses val="autoZero"/>
        <c:crossBetween val="midCat"/>
      </c:valAx>
      <c:valAx>
        <c:axId val="120152064"/>
        <c:scaling>
          <c:orientation val="minMax"/>
          <c:min val="8.0000000000000016E-2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20146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23724910382127E-2"/>
          <c:y val="0.11378228737808944"/>
          <c:w val="0.88900193688146811"/>
          <c:h val="0.79152682054427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'c-zeta_2151_plus.15'!$F$33</c:f>
              <c:strCache>
                <c:ptCount val="1"/>
                <c:pt idx="0">
                  <c:v> 2151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'c-zeta_2151_plus.15'!$F$36:$F$50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'c-zeta_2151_plus.15'!$M$36:$M$50</c:f>
              <c:numCache>
                <c:formatCode>0.00</c:formatCode>
                <c:ptCount val="15"/>
                <c:pt idx="0">
                  <c:v>0.875</c:v>
                </c:pt>
                <c:pt idx="1">
                  <c:v>0.94285714285714284</c:v>
                </c:pt>
                <c:pt idx="2">
                  <c:v>0.96632996632996626</c:v>
                </c:pt>
                <c:pt idx="3">
                  <c:v>0.97499999999999998</c:v>
                </c:pt>
                <c:pt idx="4">
                  <c:v>0.97916666666666674</c:v>
                </c:pt>
                <c:pt idx="5">
                  <c:v>0.88945362134688688</c:v>
                </c:pt>
                <c:pt idx="6">
                  <c:v>0.75518341307814996</c:v>
                </c:pt>
                <c:pt idx="7">
                  <c:v>0.66487775790101378</c:v>
                </c:pt>
                <c:pt idx="8">
                  <c:v>0.60265528686581316</c:v>
                </c:pt>
                <c:pt idx="9">
                  <c:v>0.54507096279248179</c:v>
                </c:pt>
                <c:pt idx="10">
                  <c:v>0.49633173843700157</c:v>
                </c:pt>
                <c:pt idx="11">
                  <c:v>0.46035665294924555</c:v>
                </c:pt>
                <c:pt idx="12">
                  <c:v>0.42707838479809973</c:v>
                </c:pt>
                <c:pt idx="13">
                  <c:v>0.40375782881002087</c:v>
                </c:pt>
                <c:pt idx="14">
                  <c:v>0.38538519637462243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7D-4BD1-A894-92D6AFF50CF9}"/>
            </c:ext>
          </c:extLst>
        </c:ser>
        <c:ser>
          <c:idx val="1"/>
          <c:order val="1"/>
          <c:tx>
            <c:strRef>
              <c:f>'c-zeta_2151_plus.15'!$F$53</c:f>
              <c:strCache>
                <c:ptCount val="1"/>
                <c:pt idx="0">
                  <c:v>3252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'c-zeta_2151_plus.15'!$F$56:$F$70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'c-zeta_2151_plus.15'!$M$56:$M$70</c:f>
              <c:numCache>
                <c:formatCode>0.00</c:formatCode>
                <c:ptCount val="15"/>
                <c:pt idx="0">
                  <c:v>0.87341772151898733</c:v>
                </c:pt>
                <c:pt idx="1">
                  <c:v>0.92957746478873238</c:v>
                </c:pt>
                <c:pt idx="2">
                  <c:v>0.94736842105263153</c:v>
                </c:pt>
                <c:pt idx="3">
                  <c:v>0.94827586206896552</c:v>
                </c:pt>
                <c:pt idx="4">
                  <c:v>0.94155844155844148</c:v>
                </c:pt>
                <c:pt idx="5">
                  <c:v>0.85664335664335656</c:v>
                </c:pt>
                <c:pt idx="6">
                  <c:v>0.789924973204716</c:v>
                </c:pt>
                <c:pt idx="7">
                  <c:v>0.69528875379939215</c:v>
                </c:pt>
                <c:pt idx="8">
                  <c:v>0.61910308677926618</c:v>
                </c:pt>
                <c:pt idx="9">
                  <c:v>0.5608959402706486</c:v>
                </c:pt>
                <c:pt idx="10">
                  <c:v>0.50505807418508808</c:v>
                </c:pt>
                <c:pt idx="11">
                  <c:v>0.46267716535433068</c:v>
                </c:pt>
                <c:pt idx="12">
                  <c:v>0.42274678111587982</c:v>
                </c:pt>
                <c:pt idx="13">
                  <c:v>0.39560693641618494</c:v>
                </c:pt>
                <c:pt idx="14">
                  <c:v>0.37307380373073801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7D-4BD1-A894-92D6AFF50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50848"/>
        <c:axId val="115152384"/>
      </c:scatterChart>
      <c:valAx>
        <c:axId val="11515084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52384"/>
        <c:crosses val="autoZero"/>
        <c:crossBetween val="midCat"/>
      </c:valAx>
      <c:valAx>
        <c:axId val="115152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5150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292444894266906"/>
          <c:y val="1.2088895555668652E-2"/>
          <c:w val="0.27914291914348399"/>
          <c:h val="6.866366483002836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58277641053242E-2"/>
          <c:y val="0.11051309993271326"/>
          <c:w val="0.87684832459620454"/>
          <c:h val="0.800473665141407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'c-zeta_2151_plus.15'!$AQ$33</c:f>
              <c:strCache>
                <c:ptCount val="1"/>
                <c:pt idx="0">
                  <c:v> 3531b kyb%</c:v>
                </c:pt>
              </c:strCache>
            </c:strRef>
          </c:tx>
          <c:spPr>
            <a:ln w="12700"/>
          </c:spPr>
          <c:marker>
            <c:symbol val="diamond"/>
            <c:size val="2"/>
          </c:marker>
          <c:xVal>
            <c:numRef>
              <c:f>'c-zeta_2151_plus.15'!$AP$36:$AP$50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'c-zeta_2151_plus.15'!$AX$36:$AX$50</c:f>
              <c:numCache>
                <c:formatCode>0.000</c:formatCode>
                <c:ptCount val="15"/>
                <c:pt idx="0">
                  <c:v>0.95890410958904104</c:v>
                </c:pt>
                <c:pt idx="1">
                  <c:v>0.9145952565203711</c:v>
                </c:pt>
                <c:pt idx="2">
                  <c:v>0.90269963324164382</c:v>
                </c:pt>
                <c:pt idx="3">
                  <c:v>0.89383149823458452</c:v>
                </c:pt>
                <c:pt idx="4">
                  <c:v>0.87889906757430392</c:v>
                </c:pt>
                <c:pt idx="5">
                  <c:v>0.81744022216323275</c:v>
                </c:pt>
                <c:pt idx="6">
                  <c:v>0.72013770964665369</c:v>
                </c:pt>
                <c:pt idx="7">
                  <c:v>0.6224532502971557</c:v>
                </c:pt>
                <c:pt idx="8">
                  <c:v>0.56169915991840391</c:v>
                </c:pt>
                <c:pt idx="9">
                  <c:v>0.51787280516484213</c:v>
                </c:pt>
                <c:pt idx="10">
                  <c:v>0.48319083859944312</c:v>
                </c:pt>
                <c:pt idx="11">
                  <c:v>0.4539945547097452</c:v>
                </c:pt>
                <c:pt idx="12">
                  <c:v>0.42833718506684748</c:v>
                </c:pt>
                <c:pt idx="13">
                  <c:v>0.40508738427020108</c:v>
                </c:pt>
                <c:pt idx="14">
                  <c:v>0.38354268986455192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6F-4B52-A3B6-2EA4836B3629}"/>
            </c:ext>
          </c:extLst>
        </c:ser>
        <c:ser>
          <c:idx val="1"/>
          <c:order val="1"/>
          <c:tx>
            <c:strRef>
              <c:f>'c-zeta_2151_plus.15'!$AQ$53</c:f>
              <c:strCache>
                <c:ptCount val="1"/>
                <c:pt idx="0">
                  <c:v> 3531b 4CS%</c:v>
                </c:pt>
              </c:strCache>
            </c:strRef>
          </c:tx>
          <c:spPr>
            <a:ln w="9525"/>
          </c:spPr>
          <c:marker>
            <c:symbol val="diamond"/>
            <c:size val="2"/>
          </c:marker>
          <c:xVal>
            <c:numRef>
              <c:f>'c-zeta_2151_plus.15'!$AP$56:$AP$70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'c-zeta_2151_plus.15'!$AX$56:$AX$70</c:f>
              <c:numCache>
                <c:formatCode>0.000</c:formatCode>
                <c:ptCount val="15"/>
                <c:pt idx="0">
                  <c:v>0.9375</c:v>
                </c:pt>
                <c:pt idx="1">
                  <c:v>0.92465753424657526</c:v>
                </c:pt>
                <c:pt idx="2">
                  <c:v>0.91133004926108363</c:v>
                </c:pt>
                <c:pt idx="3">
                  <c:v>0.90196078431372551</c:v>
                </c:pt>
                <c:pt idx="4">
                  <c:v>0.89743589743589747</c:v>
                </c:pt>
                <c:pt idx="5">
                  <c:v>0.86486486486486491</c:v>
                </c:pt>
                <c:pt idx="6">
                  <c:v>0.79223540709239315</c:v>
                </c:pt>
                <c:pt idx="7">
                  <c:v>0.69535741279402674</c:v>
                </c:pt>
                <c:pt idx="8">
                  <c:v>0.61470409551687255</c:v>
                </c:pt>
                <c:pt idx="9">
                  <c:v>0.55565384898286185</c:v>
                </c:pt>
                <c:pt idx="10">
                  <c:v>0.5049467772480899</c:v>
                </c:pt>
                <c:pt idx="11">
                  <c:v>0.46393324886126552</c:v>
                </c:pt>
                <c:pt idx="12">
                  <c:v>0.42861160599626486</c:v>
                </c:pt>
                <c:pt idx="13">
                  <c:v>0.39765999733132951</c:v>
                </c:pt>
                <c:pt idx="14">
                  <c:v>0.3701804531570102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6F-4B52-A3B6-2EA4836B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73248"/>
        <c:axId val="115174784"/>
      </c:scatterChart>
      <c:valAx>
        <c:axId val="11517324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74784"/>
        <c:crosses val="autoZero"/>
        <c:crossBetween val="midCat"/>
      </c:valAx>
      <c:valAx>
        <c:axId val="11517478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151732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0600047761373045"/>
          <c:y val="1.2918496302026574E-2"/>
          <c:w val="0.37342310594870809"/>
          <c:h val="7.520616184351704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'c-zeta_2151_plus.15'!$A$36:$A$50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'c-zeta_2151_plus.15'!$C$36:$C$50</c:f>
              <c:numCache>
                <c:formatCode>0.00</c:formatCode>
                <c:ptCount val="15"/>
                <c:pt idx="0">
                  <c:v>0.7</c:v>
                </c:pt>
                <c:pt idx="1">
                  <c:v>1.65</c:v>
                </c:pt>
                <c:pt idx="2">
                  <c:v>2.87</c:v>
                </c:pt>
                <c:pt idx="3">
                  <c:v>3.9</c:v>
                </c:pt>
                <c:pt idx="4">
                  <c:v>4.7</c:v>
                </c:pt>
                <c:pt idx="5">
                  <c:v>7</c:v>
                </c:pt>
                <c:pt idx="6">
                  <c:v>9.4700000000000006</c:v>
                </c:pt>
                <c:pt idx="7">
                  <c:v>11.15</c:v>
                </c:pt>
                <c:pt idx="8">
                  <c:v>12.71</c:v>
                </c:pt>
                <c:pt idx="9">
                  <c:v>14.21</c:v>
                </c:pt>
                <c:pt idx="10">
                  <c:v>15.56</c:v>
                </c:pt>
                <c:pt idx="11">
                  <c:v>16.78</c:v>
                </c:pt>
                <c:pt idx="12">
                  <c:v>17.98</c:v>
                </c:pt>
                <c:pt idx="13">
                  <c:v>19.34</c:v>
                </c:pt>
                <c:pt idx="14">
                  <c:v>20.41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49-4C56-A2C2-9CBB735C7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03072"/>
        <c:axId val="115204864"/>
      </c:scatterChart>
      <c:valAx>
        <c:axId val="11520307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204864"/>
        <c:crosses val="autoZero"/>
        <c:crossBetween val="midCat"/>
      </c:valAx>
      <c:valAx>
        <c:axId val="115204864"/>
        <c:scaling>
          <c:orientation val="minMax"/>
          <c:max val="2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5203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11908</xdr:colOff>
      <xdr:row>286</xdr:row>
      <xdr:rowOff>107156</xdr:rowOff>
    </xdr:from>
    <xdr:to>
      <xdr:col>14</xdr:col>
      <xdr:colOff>273845</xdr:colOff>
      <xdr:row>299</xdr:row>
      <xdr:rowOff>47625</xdr:rowOff>
    </xdr:to>
    <xdr:graphicFrame macro="">
      <xdr:nvGraphicFramePr>
        <xdr:cNvPr id="4" name="Chart 1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305858</xdr:colOff>
      <xdr:row>35</xdr:row>
      <xdr:rowOff>168539</xdr:rowOff>
    </xdr:from>
    <xdr:to>
      <xdr:col>26</xdr:col>
      <xdr:colOff>229130</xdr:colOff>
      <xdr:row>53</xdr:row>
      <xdr:rowOff>99482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534325</xdr:colOff>
      <xdr:row>54</xdr:row>
      <xdr:rowOff>124088</xdr:rowOff>
    </xdr:from>
    <xdr:to>
      <xdr:col>24</xdr:col>
      <xdr:colOff>339988</xdr:colOff>
      <xdr:row>73</xdr:row>
      <xdr:rowOff>78843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24</xdr:row>
      <xdr:rowOff>107153</xdr:rowOff>
    </xdr:from>
    <xdr:to>
      <xdr:col>6</xdr:col>
      <xdr:colOff>423333</xdr:colOff>
      <xdr:row>34</xdr:row>
      <xdr:rowOff>30953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89957</xdr:colOff>
      <xdr:row>73</xdr:row>
      <xdr:rowOff>152399</xdr:rowOff>
    </xdr:from>
    <xdr:to>
      <xdr:col>6</xdr:col>
      <xdr:colOff>418040</xdr:colOff>
      <xdr:row>83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11908</xdr:colOff>
      <xdr:row>268</xdr:row>
      <xdr:rowOff>107156</xdr:rowOff>
    </xdr:from>
    <xdr:to>
      <xdr:col>14</xdr:col>
      <xdr:colOff>273845</xdr:colOff>
      <xdr:row>281</xdr:row>
      <xdr:rowOff>47625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E0D541E3-9767-4780-9130-582A0383D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404814</xdr:colOff>
      <xdr:row>162</xdr:row>
      <xdr:rowOff>47625</xdr:rowOff>
    </xdr:from>
    <xdr:to>
      <xdr:col>0</xdr:col>
      <xdr:colOff>690564</xdr:colOff>
      <xdr:row>162</xdr:row>
      <xdr:rowOff>47625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9D757D1-20E2-48FD-8E74-B9992A9178FC}"/>
            </a:ext>
          </a:extLst>
        </xdr:cNvPr>
        <xdr:cNvCxnSpPr/>
      </xdr:nvCxnSpPr>
      <xdr:spPr>
        <a:xfrm>
          <a:off x="404814" y="3094672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404813</xdr:colOff>
      <xdr:row>181</xdr:row>
      <xdr:rowOff>95250</xdr:rowOff>
    </xdr:from>
    <xdr:to>
      <xdr:col>0</xdr:col>
      <xdr:colOff>690563</xdr:colOff>
      <xdr:row>181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1ED4938-385E-45C8-9FCF-4A0718344386}"/>
            </a:ext>
          </a:extLst>
        </xdr:cNvPr>
        <xdr:cNvCxnSpPr/>
      </xdr:nvCxnSpPr>
      <xdr:spPr>
        <a:xfrm>
          <a:off x="404813" y="34613850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162</xdr:row>
      <xdr:rowOff>47625</xdr:rowOff>
    </xdr:from>
    <xdr:to>
      <xdr:col>0</xdr:col>
      <xdr:colOff>404814</xdr:colOff>
      <xdr:row>181</xdr:row>
      <xdr:rowOff>83344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F637CB1-8EAB-4080-97F1-6E082F27BAF1}"/>
            </a:ext>
          </a:extLst>
        </xdr:cNvPr>
        <xdr:cNvCxnSpPr/>
      </xdr:nvCxnSpPr>
      <xdr:spPr>
        <a:xfrm>
          <a:off x="404814" y="30946725"/>
          <a:ext cx="0" cy="36552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156</xdr:row>
      <xdr:rowOff>154781</xdr:rowOff>
    </xdr:from>
    <xdr:to>
      <xdr:col>14</xdr:col>
      <xdr:colOff>607219</xdr:colOff>
      <xdr:row>160</xdr:row>
      <xdr:rowOff>47625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E498F02-3CD5-4D0D-B531-A1CBBA997B72}"/>
            </a:ext>
          </a:extLst>
        </xdr:cNvPr>
        <xdr:cNvCxnSpPr/>
      </xdr:nvCxnSpPr>
      <xdr:spPr>
        <a:xfrm flipH="1">
          <a:off x="9258300" y="29910881"/>
          <a:ext cx="778669" cy="654844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341576</xdr:colOff>
      <xdr:row>33</xdr:row>
      <xdr:rowOff>13758</xdr:rowOff>
    </xdr:from>
    <xdr:to>
      <xdr:col>24</xdr:col>
      <xdr:colOff>550598</xdr:colOff>
      <xdr:row>50</xdr:row>
      <xdr:rowOff>135201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9AD7803-9148-47A5-9436-0FBEE388B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534325</xdr:colOff>
      <xdr:row>51</xdr:row>
      <xdr:rowOff>124089</xdr:rowOff>
    </xdr:from>
    <xdr:to>
      <xdr:col>24</xdr:col>
      <xdr:colOff>339988</xdr:colOff>
      <xdr:row>68</xdr:row>
      <xdr:rowOff>95251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9D8A489-AC5C-4412-8517-BB87A6C0E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21</xdr:row>
      <xdr:rowOff>107153</xdr:rowOff>
    </xdr:from>
    <xdr:to>
      <xdr:col>6</xdr:col>
      <xdr:colOff>423333</xdr:colOff>
      <xdr:row>31</xdr:row>
      <xdr:rowOff>30953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3E3973-6D03-4097-B5B8-A74EB4811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89957</xdr:colOff>
      <xdr:row>70</xdr:row>
      <xdr:rowOff>152399</xdr:rowOff>
    </xdr:from>
    <xdr:to>
      <xdr:col>6</xdr:col>
      <xdr:colOff>418040</xdr:colOff>
      <xdr:row>80</xdr:row>
      <xdr:rowOff>76199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4253BE3-29C1-4C54-BD84-480F0B50F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255983</xdr:colOff>
      <xdr:row>13</xdr:row>
      <xdr:rowOff>146445</xdr:rowOff>
    </xdr:from>
    <xdr:to>
      <xdr:col>20</xdr:col>
      <xdr:colOff>476249</xdr:colOff>
      <xdr:row>33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52</xdr:row>
      <xdr:rowOff>47625</xdr:rowOff>
    </xdr:from>
    <xdr:to>
      <xdr:col>3</xdr:col>
      <xdr:colOff>504825</xdr:colOff>
      <xdr:row>59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59</xdr:row>
      <xdr:rowOff>133350</xdr:rowOff>
    </xdr:from>
    <xdr:to>
      <xdr:col>3</xdr:col>
      <xdr:colOff>504825</xdr:colOff>
      <xdr:row>67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239</xdr:row>
      <xdr:rowOff>28575</xdr:rowOff>
    </xdr:from>
    <xdr:to>
      <xdr:col>13</xdr:col>
      <xdr:colOff>619125</xdr:colOff>
      <xdr:row>255</xdr:row>
      <xdr:rowOff>47625</xdr:rowOff>
    </xdr:to>
    <xdr:graphicFrame macro="">
      <xdr:nvGraphicFramePr>
        <xdr:cNvPr id="4" name="Chart 1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</xdr:colOff>
      <xdr:row>52</xdr:row>
      <xdr:rowOff>47625</xdr:rowOff>
    </xdr:from>
    <xdr:to>
      <xdr:col>8</xdr:col>
      <xdr:colOff>180975</xdr:colOff>
      <xdr:row>59</xdr:row>
      <xdr:rowOff>85725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59</xdr:row>
      <xdr:rowOff>114300</xdr:rowOff>
    </xdr:from>
    <xdr:to>
      <xdr:col>8</xdr:col>
      <xdr:colOff>142875</xdr:colOff>
      <xdr:row>66</xdr:row>
      <xdr:rowOff>142875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314325</xdr:colOff>
      <xdr:row>52</xdr:row>
      <xdr:rowOff>66675</xdr:rowOff>
    </xdr:from>
    <xdr:to>
      <xdr:col>12</xdr:col>
      <xdr:colOff>476250</xdr:colOff>
      <xdr:row>59</xdr:row>
      <xdr:rowOff>95250</xdr:rowOff>
    </xdr:to>
    <xdr:graphicFrame macro="">
      <xdr:nvGraphicFramePr>
        <xdr:cNvPr id="7" name="Chart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342900</xdr:colOff>
      <xdr:row>60</xdr:row>
      <xdr:rowOff>28575</xdr:rowOff>
    </xdr:from>
    <xdr:to>
      <xdr:col>12</xdr:col>
      <xdr:colOff>495300</xdr:colOff>
      <xdr:row>67</xdr:row>
      <xdr:rowOff>66675</xdr:rowOff>
    </xdr:to>
    <xdr:graphicFrame macro="">
      <xdr:nvGraphicFramePr>
        <xdr:cNvPr id="8" name="Chart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100012</xdr:colOff>
      <xdr:row>52</xdr:row>
      <xdr:rowOff>114299</xdr:rowOff>
    </xdr:from>
    <xdr:to>
      <xdr:col>20</xdr:col>
      <xdr:colOff>171450</xdr:colOff>
      <xdr:row>69</xdr:row>
      <xdr:rowOff>161925</xdr:rowOff>
    </xdr:to>
    <xdr:graphicFrame macro="">
      <xdr:nvGraphicFramePr>
        <xdr:cNvPr id="9" name="Chart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35719</xdr:colOff>
      <xdr:row>55</xdr:row>
      <xdr:rowOff>71437</xdr:rowOff>
    </xdr:from>
    <xdr:to>
      <xdr:col>18</xdr:col>
      <xdr:colOff>595313</xdr:colOff>
      <xdr:row>66</xdr:row>
      <xdr:rowOff>11910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9465469" y="6710362"/>
          <a:ext cx="3150394" cy="1721648"/>
        </a:xfrm>
        <a:prstGeom prst="line">
          <a:avLst/>
        </a:prstGeom>
        <a:ln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147</xdr:row>
      <xdr:rowOff>47625</xdr:rowOff>
    </xdr:from>
    <xdr:to>
      <xdr:col>0</xdr:col>
      <xdr:colOff>690564</xdr:colOff>
      <xdr:row>147</xdr:row>
      <xdr:rowOff>47625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404814" y="2172652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404813</xdr:colOff>
      <xdr:row>166</xdr:row>
      <xdr:rowOff>95250</xdr:rowOff>
    </xdr:from>
    <xdr:to>
      <xdr:col>0</xdr:col>
      <xdr:colOff>690563</xdr:colOff>
      <xdr:row>166</xdr:row>
      <xdr:rowOff>95250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04813" y="2485072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147</xdr:row>
      <xdr:rowOff>47625</xdr:rowOff>
    </xdr:from>
    <xdr:to>
      <xdr:col>0</xdr:col>
      <xdr:colOff>404814</xdr:colOff>
      <xdr:row>166</xdr:row>
      <xdr:rowOff>83344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404814" y="21726525"/>
          <a:ext cx="0" cy="31122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71438</xdr:colOff>
      <xdr:row>28</xdr:row>
      <xdr:rowOff>11906</xdr:rowOff>
    </xdr:from>
    <xdr:to>
      <xdr:col>12</xdr:col>
      <xdr:colOff>71438</xdr:colOff>
      <xdr:row>31</xdr:row>
      <xdr:rowOff>120491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205788" y="2278856"/>
          <a:ext cx="0" cy="5943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107156</xdr:colOff>
      <xdr:row>28</xdr:row>
      <xdr:rowOff>59530</xdr:rowOff>
    </xdr:from>
    <xdr:to>
      <xdr:col>15</xdr:col>
      <xdr:colOff>107156</xdr:colOff>
      <xdr:row>31</xdr:row>
      <xdr:rowOff>120491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0184606" y="2326480"/>
          <a:ext cx="0" cy="54673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297656</xdr:colOff>
      <xdr:row>28</xdr:row>
      <xdr:rowOff>47625</xdr:rowOff>
    </xdr:from>
    <xdr:to>
      <xdr:col>17</xdr:col>
      <xdr:colOff>297656</xdr:colOff>
      <xdr:row>33</xdr:row>
      <xdr:rowOff>105251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1670506" y="2314575"/>
          <a:ext cx="0" cy="86725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690562</xdr:colOff>
      <xdr:row>78</xdr:row>
      <xdr:rowOff>47626</xdr:rowOff>
    </xdr:from>
    <xdr:to>
      <xdr:col>3</xdr:col>
      <xdr:colOff>130967</xdr:colOff>
      <xdr:row>81</xdr:row>
      <xdr:rowOff>71437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2214562" y="10810876"/>
          <a:ext cx="226218" cy="523874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311148</xdr:colOff>
      <xdr:row>19</xdr:row>
      <xdr:rowOff>57148</xdr:rowOff>
    </xdr:from>
    <xdr:to>
      <xdr:col>88</xdr:col>
      <xdr:colOff>330199</xdr:colOff>
      <xdr:row>46</xdr:row>
      <xdr:rowOff>152399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328083</xdr:colOff>
      <xdr:row>32</xdr:row>
      <xdr:rowOff>64822</xdr:rowOff>
    </xdr:from>
    <xdr:to>
      <xdr:col>5</xdr:col>
      <xdr:colOff>328083</xdr:colOff>
      <xdr:row>33</xdr:row>
      <xdr:rowOff>154781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3928533" y="2979472"/>
          <a:ext cx="0" cy="2518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357188</xdr:colOff>
      <xdr:row>32</xdr:row>
      <xdr:rowOff>47624</xdr:rowOff>
    </xdr:from>
    <xdr:to>
      <xdr:col>4</xdr:col>
      <xdr:colOff>357188</xdr:colOff>
      <xdr:row>33</xdr:row>
      <xdr:rowOff>137583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3309938" y="2962274"/>
          <a:ext cx="0" cy="2518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32</xdr:row>
      <xdr:rowOff>59530</xdr:rowOff>
    </xdr:from>
    <xdr:to>
      <xdr:col>6</xdr:col>
      <xdr:colOff>285750</xdr:colOff>
      <xdr:row>33</xdr:row>
      <xdr:rowOff>149489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4533900" y="2974180"/>
          <a:ext cx="0" cy="2518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141</xdr:row>
      <xdr:rowOff>154781</xdr:rowOff>
    </xdr:from>
    <xdr:to>
      <xdr:col>14</xdr:col>
      <xdr:colOff>607219</xdr:colOff>
      <xdr:row>145</xdr:row>
      <xdr:rowOff>47625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9258300" y="20785931"/>
          <a:ext cx="778669" cy="616744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53</xdr:row>
      <xdr:rowOff>47625</xdr:rowOff>
    </xdr:from>
    <xdr:to>
      <xdr:col>3</xdr:col>
      <xdr:colOff>504825</xdr:colOff>
      <xdr:row>60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60</xdr:row>
      <xdr:rowOff>133350</xdr:rowOff>
    </xdr:from>
    <xdr:to>
      <xdr:col>3</xdr:col>
      <xdr:colOff>504825</xdr:colOff>
      <xdr:row>68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11908</xdr:colOff>
      <xdr:row>243</xdr:row>
      <xdr:rowOff>107156</xdr:rowOff>
    </xdr:from>
    <xdr:to>
      <xdr:col>14</xdr:col>
      <xdr:colOff>273845</xdr:colOff>
      <xdr:row>256</xdr:row>
      <xdr:rowOff>47625</xdr:rowOff>
    </xdr:to>
    <xdr:graphicFrame macro="">
      <xdr:nvGraphicFramePr>
        <xdr:cNvPr id="6" name="Chart 1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328083</xdr:colOff>
      <xdr:row>33</xdr:row>
      <xdr:rowOff>64822</xdr:rowOff>
    </xdr:from>
    <xdr:to>
      <xdr:col>5</xdr:col>
      <xdr:colOff>328083</xdr:colOff>
      <xdr:row>34</xdr:row>
      <xdr:rowOff>154781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3923771" y="2565135"/>
          <a:ext cx="0" cy="2566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53</xdr:row>
      <xdr:rowOff>47625</xdr:rowOff>
    </xdr:from>
    <xdr:to>
      <xdr:col>8</xdr:col>
      <xdr:colOff>180975</xdr:colOff>
      <xdr:row>60</xdr:row>
      <xdr:rowOff>85725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60</xdr:row>
      <xdr:rowOff>114300</xdr:rowOff>
    </xdr:from>
    <xdr:to>
      <xdr:col>8</xdr:col>
      <xdr:colOff>142875</xdr:colOff>
      <xdr:row>67</xdr:row>
      <xdr:rowOff>142875</xdr:rowOff>
    </xdr:to>
    <xdr:graphicFrame macro="">
      <xdr:nvGraphicFramePr>
        <xdr:cNvPr id="11" name="Chart 1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314325</xdr:colOff>
      <xdr:row>53</xdr:row>
      <xdr:rowOff>66675</xdr:rowOff>
    </xdr:from>
    <xdr:to>
      <xdr:col>12</xdr:col>
      <xdr:colOff>476250</xdr:colOff>
      <xdr:row>60</xdr:row>
      <xdr:rowOff>95250</xdr:rowOff>
    </xdr:to>
    <xdr:graphicFrame macro="">
      <xdr:nvGraphicFramePr>
        <xdr:cNvPr id="12" name="Chart 1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342900</xdr:colOff>
      <xdr:row>61</xdr:row>
      <xdr:rowOff>28575</xdr:rowOff>
    </xdr:from>
    <xdr:to>
      <xdr:col>12</xdr:col>
      <xdr:colOff>495300</xdr:colOff>
      <xdr:row>68</xdr:row>
      <xdr:rowOff>66675</xdr:rowOff>
    </xdr:to>
    <xdr:graphicFrame macro="">
      <xdr:nvGraphicFramePr>
        <xdr:cNvPr id="13" name="Chart 1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504824</xdr:colOff>
      <xdr:row>34</xdr:row>
      <xdr:rowOff>66674</xdr:rowOff>
    </xdr:from>
    <xdr:to>
      <xdr:col>27</xdr:col>
      <xdr:colOff>504824</xdr:colOff>
      <xdr:row>51</xdr:row>
      <xdr:rowOff>114299</xdr:rowOff>
    </xdr:to>
    <xdr:graphicFrame macro="">
      <xdr:nvGraphicFramePr>
        <xdr:cNvPr id="15" name="Chart 17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559593</xdr:colOff>
      <xdr:row>35</xdr:row>
      <xdr:rowOff>95250</xdr:rowOff>
    </xdr:from>
    <xdr:to>
      <xdr:col>25</xdr:col>
      <xdr:colOff>631031</xdr:colOff>
      <xdr:row>47</xdr:row>
      <xdr:rowOff>11909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V="1">
          <a:off x="14442281" y="2928938"/>
          <a:ext cx="3071813" cy="1916909"/>
        </a:xfrm>
        <a:prstGeom prst="line">
          <a:avLst/>
        </a:prstGeom>
        <a:ln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148</xdr:row>
      <xdr:rowOff>47625</xdr:rowOff>
    </xdr:from>
    <xdr:to>
      <xdr:col>0</xdr:col>
      <xdr:colOff>690564</xdr:colOff>
      <xdr:row>148</xdr:row>
      <xdr:rowOff>47625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404814" y="1900237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404813</xdr:colOff>
      <xdr:row>167</xdr:row>
      <xdr:rowOff>95250</xdr:rowOff>
    </xdr:from>
    <xdr:to>
      <xdr:col>0</xdr:col>
      <xdr:colOff>690563</xdr:colOff>
      <xdr:row>167</xdr:row>
      <xdr:rowOff>95250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404813" y="22136100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148</xdr:row>
      <xdr:rowOff>47625</xdr:rowOff>
    </xdr:from>
    <xdr:to>
      <xdr:col>0</xdr:col>
      <xdr:colOff>404814</xdr:colOff>
      <xdr:row>167</xdr:row>
      <xdr:rowOff>83344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404814" y="19002375"/>
          <a:ext cx="0" cy="31218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71438</xdr:colOff>
      <xdr:row>31</xdr:row>
      <xdr:rowOff>71438</xdr:rowOff>
    </xdr:from>
    <xdr:to>
      <xdr:col>12</xdr:col>
      <xdr:colOff>71438</xdr:colOff>
      <xdr:row>32</xdr:row>
      <xdr:rowOff>120491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8167688" y="2738438"/>
          <a:ext cx="0" cy="21574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30</xdr:row>
      <xdr:rowOff>154781</xdr:rowOff>
    </xdr:from>
    <xdr:to>
      <xdr:col>15</xdr:col>
      <xdr:colOff>95250</xdr:colOff>
      <xdr:row>32</xdr:row>
      <xdr:rowOff>49054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120313" y="2655094"/>
          <a:ext cx="0" cy="22764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297656</xdr:colOff>
      <xdr:row>31</xdr:row>
      <xdr:rowOff>83344</xdr:rowOff>
    </xdr:from>
    <xdr:to>
      <xdr:col>17</xdr:col>
      <xdr:colOff>297656</xdr:colOff>
      <xdr:row>34</xdr:row>
      <xdr:rowOff>105251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608594" y="2750344"/>
          <a:ext cx="0" cy="52197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23813</xdr:colOff>
      <xdr:row>79</xdr:row>
      <xdr:rowOff>47625</xdr:rowOff>
    </xdr:from>
    <xdr:to>
      <xdr:col>2</xdr:col>
      <xdr:colOff>250031</xdr:colOff>
      <xdr:row>82</xdr:row>
      <xdr:rowOff>71438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1547813" y="9934575"/>
          <a:ext cx="226218" cy="509588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119064</xdr:colOff>
      <xdr:row>18</xdr:row>
      <xdr:rowOff>39288</xdr:rowOff>
    </xdr:from>
    <xdr:to>
      <xdr:col>49</xdr:col>
      <xdr:colOff>379096</xdr:colOff>
      <xdr:row>30</xdr:row>
      <xdr:rowOff>50718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47625</xdr:colOff>
      <xdr:row>62</xdr:row>
      <xdr:rowOff>11905</xdr:rowOff>
    </xdr:from>
    <xdr:to>
      <xdr:col>43</xdr:col>
      <xdr:colOff>369093</xdr:colOff>
      <xdr:row>78</xdr:row>
      <xdr:rowOff>88105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36</xdr:col>
      <xdr:colOff>321467</xdr:colOff>
      <xdr:row>92</xdr:row>
      <xdr:rowOff>11904</xdr:rowOff>
    </xdr:from>
    <xdr:to>
      <xdr:col>47</xdr:col>
      <xdr:colOff>559590</xdr:colOff>
      <xdr:row>134</xdr:row>
      <xdr:rowOff>52387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41</xdr:col>
      <xdr:colOff>130967</xdr:colOff>
      <xdr:row>30</xdr:row>
      <xdr:rowOff>83344</xdr:rowOff>
    </xdr:from>
    <xdr:to>
      <xdr:col>49</xdr:col>
      <xdr:colOff>390999</xdr:colOff>
      <xdr:row>42</xdr:row>
      <xdr:rowOff>94774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41</xdr:col>
      <xdr:colOff>130970</xdr:colOff>
      <xdr:row>42</xdr:row>
      <xdr:rowOff>142875</xdr:rowOff>
    </xdr:from>
    <xdr:to>
      <xdr:col>49</xdr:col>
      <xdr:colOff>391002</xdr:colOff>
      <xdr:row>54</xdr:row>
      <xdr:rowOff>154305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11908</xdr:colOff>
      <xdr:row>24</xdr:row>
      <xdr:rowOff>47625</xdr:rowOff>
    </xdr:from>
    <xdr:to>
      <xdr:col>17</xdr:col>
      <xdr:colOff>95251</xdr:colOff>
      <xdr:row>37</xdr:row>
      <xdr:rowOff>23812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H="1">
          <a:off x="10679908" y="1047750"/>
          <a:ext cx="726281" cy="21431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357188</xdr:colOff>
      <xdr:row>33</xdr:row>
      <xdr:rowOff>47624</xdr:rowOff>
    </xdr:from>
    <xdr:to>
      <xdr:col>4</xdr:col>
      <xdr:colOff>357188</xdr:colOff>
      <xdr:row>34</xdr:row>
      <xdr:rowOff>137583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3309938" y="2547937"/>
          <a:ext cx="0" cy="2566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33</xdr:row>
      <xdr:rowOff>59530</xdr:rowOff>
    </xdr:from>
    <xdr:to>
      <xdr:col>6</xdr:col>
      <xdr:colOff>285750</xdr:colOff>
      <xdr:row>34</xdr:row>
      <xdr:rowOff>149489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4524375" y="2559843"/>
          <a:ext cx="0" cy="2566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142</xdr:row>
      <xdr:rowOff>154781</xdr:rowOff>
    </xdr:from>
    <xdr:to>
      <xdr:col>14</xdr:col>
      <xdr:colOff>607219</xdr:colOff>
      <xdr:row>146</xdr:row>
      <xdr:rowOff>47625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9215438" y="20657344"/>
          <a:ext cx="773906" cy="559594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47623</xdr:colOff>
      <xdr:row>17</xdr:row>
      <xdr:rowOff>59532</xdr:rowOff>
    </xdr:from>
    <xdr:to>
      <xdr:col>14</xdr:col>
      <xdr:colOff>250031</xdr:colOff>
      <xdr:row>32</xdr:row>
      <xdr:rowOff>3</xdr:rowOff>
    </xdr:to>
    <xdr:graphicFrame macro="">
      <xdr:nvGraphicFramePr>
        <xdr:cNvPr id="32" name="Chart 1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583409</xdr:colOff>
      <xdr:row>17</xdr:row>
      <xdr:rowOff>83344</xdr:rowOff>
    </xdr:from>
    <xdr:to>
      <xdr:col>23</xdr:col>
      <xdr:colOff>142875</xdr:colOff>
      <xdr:row>32</xdr:row>
      <xdr:rowOff>23813</xdr:rowOff>
    </xdr:to>
    <xdr:graphicFrame macro="">
      <xdr:nvGraphicFramePr>
        <xdr:cNvPr id="33" name="Chart 17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0.05294</cdr:x>
      <cdr:y>0.05878</cdr:y>
    </cdr:from>
    <cdr:to>
      <cdr:x>0.85441</cdr:x>
      <cdr:y>0.87758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062C4ED2-117F-409D-8645-43E4E3C4EB0E}"/>
            </a:ext>
          </a:extLst>
        </cdr:cNvPr>
        <cdr:cNvCxnSpPr/>
      </cdr:nvCxnSpPr>
      <cdr:spPr>
        <a:xfrm xmlns:a="http://schemas.openxmlformats.org/drawingml/2006/main" flipV="1">
          <a:off x="428615" y="345284"/>
          <a:ext cx="6488918" cy="48101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8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0.07353</cdr:x>
      <cdr:y>0.09931</cdr:y>
    </cdr:from>
    <cdr:to>
      <cdr:x>0.91765</cdr:x>
      <cdr:y>0.88164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FE1DE237-6D8F-47F8-B5B0-CA141CC6340C}"/>
            </a:ext>
          </a:extLst>
        </cdr:cNvPr>
        <cdr:cNvCxnSpPr/>
      </cdr:nvCxnSpPr>
      <cdr:spPr>
        <a:xfrm xmlns:a="http://schemas.openxmlformats.org/drawingml/2006/main" flipV="1">
          <a:off x="595317" y="583409"/>
          <a:ext cx="6834185" cy="45958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7030A0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11908</xdr:colOff>
      <xdr:row>268</xdr:row>
      <xdr:rowOff>107156</xdr:rowOff>
    </xdr:from>
    <xdr:to>
      <xdr:col>14</xdr:col>
      <xdr:colOff>273845</xdr:colOff>
      <xdr:row>281</xdr:row>
      <xdr:rowOff>47625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404814</xdr:colOff>
      <xdr:row>162</xdr:row>
      <xdr:rowOff>47625</xdr:rowOff>
    </xdr:from>
    <xdr:to>
      <xdr:col>0</xdr:col>
      <xdr:colOff>690564</xdr:colOff>
      <xdr:row>162</xdr:row>
      <xdr:rowOff>47625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04814" y="3018472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404813</xdr:colOff>
      <xdr:row>181</xdr:row>
      <xdr:rowOff>95250</xdr:rowOff>
    </xdr:from>
    <xdr:to>
      <xdr:col>0</xdr:col>
      <xdr:colOff>690563</xdr:colOff>
      <xdr:row>181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404813" y="33851850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404814</xdr:colOff>
      <xdr:row>162</xdr:row>
      <xdr:rowOff>47625</xdr:rowOff>
    </xdr:from>
    <xdr:to>
      <xdr:col>0</xdr:col>
      <xdr:colOff>404814</xdr:colOff>
      <xdr:row>181</xdr:row>
      <xdr:rowOff>83344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404814" y="30184725"/>
          <a:ext cx="0" cy="36552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23813</xdr:colOff>
      <xdr:row>89</xdr:row>
      <xdr:rowOff>47625</xdr:rowOff>
    </xdr:from>
    <xdr:to>
      <xdr:col>2</xdr:col>
      <xdr:colOff>250031</xdr:colOff>
      <xdr:row>92</xdr:row>
      <xdr:rowOff>71438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1547813" y="17002125"/>
          <a:ext cx="226218" cy="595313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156</xdr:row>
      <xdr:rowOff>154781</xdr:rowOff>
    </xdr:from>
    <xdr:to>
      <xdr:col>14</xdr:col>
      <xdr:colOff>607219</xdr:colOff>
      <xdr:row>160</xdr:row>
      <xdr:rowOff>47625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9258300" y="29139356"/>
          <a:ext cx="778669" cy="664369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341576</xdr:colOff>
      <xdr:row>33</xdr:row>
      <xdr:rowOff>13758</xdr:rowOff>
    </xdr:from>
    <xdr:to>
      <xdr:col>24</xdr:col>
      <xdr:colOff>550598</xdr:colOff>
      <xdr:row>50</xdr:row>
      <xdr:rowOff>135201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534325</xdr:colOff>
      <xdr:row>51</xdr:row>
      <xdr:rowOff>124088</xdr:rowOff>
    </xdr:from>
    <xdr:to>
      <xdr:col>24</xdr:col>
      <xdr:colOff>339988</xdr:colOff>
      <xdr:row>70</xdr:row>
      <xdr:rowOff>78843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21</xdr:row>
      <xdr:rowOff>107153</xdr:rowOff>
    </xdr:from>
    <xdr:to>
      <xdr:col>6</xdr:col>
      <xdr:colOff>423333</xdr:colOff>
      <xdr:row>31</xdr:row>
      <xdr:rowOff>30953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89957</xdr:colOff>
      <xdr:row>70</xdr:row>
      <xdr:rowOff>152399</xdr:rowOff>
    </xdr:from>
    <xdr:to>
      <xdr:col>6</xdr:col>
      <xdr:colOff>418040</xdr:colOff>
      <xdr:row>80</xdr:row>
      <xdr:rowOff>76199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79374</xdr:colOff>
      <xdr:row>5</xdr:row>
      <xdr:rowOff>35984</xdr:rowOff>
    </xdr:from>
    <xdr:to>
      <xdr:col>14</xdr:col>
      <xdr:colOff>426507</xdr:colOff>
      <xdr:row>20</xdr:row>
      <xdr:rowOff>182034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79374</xdr:colOff>
      <xdr:row>25</xdr:row>
      <xdr:rowOff>35984</xdr:rowOff>
    </xdr:from>
    <xdr:to>
      <xdr:col>14</xdr:col>
      <xdr:colOff>426507</xdr:colOff>
      <xdr:row>40</xdr:row>
      <xdr:rowOff>182034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79374</xdr:colOff>
      <xdr:row>45</xdr:row>
      <xdr:rowOff>35984</xdr:rowOff>
    </xdr:from>
    <xdr:to>
      <xdr:col>14</xdr:col>
      <xdr:colOff>426507</xdr:colOff>
      <xdr:row>60</xdr:row>
      <xdr:rowOff>182034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pageSetUpPr fitToPage="1"/>
  </sheetPr>
  <dimension ref="A2:CQ525"/>
  <sheetViews>
    <sheetView showGridLines="0" tabSelected="1" zoomScale="80" zoomScaleNormal="80" workbookViewId="0"/>
  </sheetViews>
  <sheetFormatPr defaultRowHeight="15" x14ac:dyDescent="0.25"/>
  <cols>
    <col min="1" max="1" width="12" style="42" customWidth="1"/>
    <col min="2" max="2" width="10.85546875" style="42" customWidth="1"/>
    <col min="3" max="3" width="11.7109375" style="42" customWidth="1"/>
    <col min="4" max="22" width="9.7109375" style="42" customWidth="1"/>
    <col min="23" max="33" width="11.7109375" style="42" customWidth="1"/>
    <col min="34" max="34" width="11.5703125" style="42" customWidth="1"/>
    <col min="35" max="35" width="11.28515625" style="42" customWidth="1"/>
    <col min="36" max="36" width="12" style="42" customWidth="1"/>
    <col min="37" max="41" width="10.7109375" style="42" customWidth="1"/>
    <col min="42" max="42" width="11.85546875" style="42" customWidth="1"/>
    <col min="43" max="52" width="10.7109375" style="42" customWidth="1"/>
    <col min="53" max="16384" width="9.140625" style="42"/>
  </cols>
  <sheetData>
    <row r="2" spans="1:48" x14ac:dyDescent="0.25">
      <c r="B2" s="364" t="s">
        <v>307</v>
      </c>
      <c r="C2" s="364" t="s">
        <v>309</v>
      </c>
    </row>
    <row r="4" spans="1:48" s="417" customFormat="1" x14ac:dyDescent="0.25">
      <c r="B4" s="470" t="s">
        <v>235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2"/>
    </row>
    <row r="5" spans="1:48" x14ac:dyDescent="0.25">
      <c r="B5" s="393" t="s">
        <v>236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70"/>
    </row>
    <row r="6" spans="1:48" x14ac:dyDescent="0.25">
      <c r="B6" s="393" t="s">
        <v>237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70"/>
    </row>
    <row r="7" spans="1:48" x14ac:dyDescent="0.25">
      <c r="B7" s="393"/>
      <c r="C7" s="473" t="s">
        <v>230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70"/>
    </row>
    <row r="8" spans="1:48" x14ac:dyDescent="0.25">
      <c r="B8" s="393"/>
      <c r="C8" s="473" t="s">
        <v>231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70"/>
    </row>
    <row r="9" spans="1:48" x14ac:dyDescent="0.25">
      <c r="B9" s="393"/>
      <c r="C9" s="41" t="s">
        <v>232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70"/>
    </row>
    <row r="10" spans="1:48" s="417" customFormat="1" x14ac:dyDescent="0.25">
      <c r="B10" s="393"/>
      <c r="C10" s="47" t="s">
        <v>233</v>
      </c>
      <c r="D10" s="474"/>
      <c r="E10" s="474"/>
      <c r="F10" s="474"/>
      <c r="G10" s="475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6"/>
    </row>
    <row r="11" spans="1:48" s="417" customFormat="1" x14ac:dyDescent="0.25">
      <c r="B11" s="477"/>
      <c r="C11" s="478" t="s">
        <v>234</v>
      </c>
      <c r="D11" s="478"/>
      <c r="E11" s="478"/>
      <c r="F11" s="478"/>
      <c r="G11" s="479"/>
      <c r="H11" s="478"/>
      <c r="I11" s="478"/>
      <c r="J11" s="478"/>
      <c r="K11" s="478"/>
      <c r="L11" s="478"/>
      <c r="M11" s="478"/>
      <c r="N11" s="478"/>
      <c r="O11" s="478"/>
      <c r="P11" s="478"/>
      <c r="Q11" s="478"/>
      <c r="R11" s="478"/>
      <c r="S11" s="478"/>
      <c r="T11" s="478"/>
      <c r="U11" s="478"/>
      <c r="V11" s="480"/>
    </row>
    <row r="12" spans="1:48" s="417" customFormat="1" x14ac:dyDescent="0.25">
      <c r="B12" s="41"/>
      <c r="C12" s="474"/>
      <c r="D12" s="474"/>
      <c r="E12" s="474"/>
      <c r="F12" s="474"/>
      <c r="G12" s="475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  <c r="U12" s="474"/>
      <c r="V12" s="474"/>
    </row>
    <row r="13" spans="1:48" s="417" customFormat="1" x14ac:dyDescent="0.25">
      <c r="B13" s="41"/>
      <c r="G13" s="364" t="s">
        <v>295</v>
      </c>
      <c r="H13" s="364" t="s">
        <v>296</v>
      </c>
      <c r="Q13" s="419"/>
    </row>
    <row r="14" spans="1:48" x14ac:dyDescent="0.25">
      <c r="A14" s="422" t="s">
        <v>240</v>
      </c>
      <c r="G14" s="364"/>
      <c r="H14" s="364" t="s">
        <v>297</v>
      </c>
      <c r="O14"/>
      <c r="P14"/>
      <c r="Q14"/>
      <c r="R14"/>
      <c r="S14"/>
      <c r="T14"/>
      <c r="U14"/>
      <c r="V14"/>
      <c r="W14"/>
    </row>
    <row r="15" spans="1:48" x14ac:dyDescent="0.25">
      <c r="A15" s="481" t="s">
        <v>264</v>
      </c>
      <c r="O15"/>
      <c r="P15"/>
      <c r="Q15"/>
      <c r="R15"/>
      <c r="S15"/>
      <c r="T15"/>
      <c r="U15"/>
      <c r="V15"/>
      <c r="W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x14ac:dyDescent="0.25">
      <c r="A16" s="423" t="s">
        <v>241</v>
      </c>
      <c r="O16"/>
      <c r="P16"/>
      <c r="Q16"/>
      <c r="R16"/>
      <c r="S16"/>
      <c r="T16"/>
      <c r="U16"/>
      <c r="V16"/>
      <c r="W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95" x14ac:dyDescent="0.25">
      <c r="A17" s="422"/>
      <c r="G17" s="620" t="s">
        <v>301</v>
      </c>
      <c r="O17"/>
      <c r="P17"/>
      <c r="Q17"/>
      <c r="R17"/>
      <c r="S17"/>
      <c r="T17"/>
      <c r="U17"/>
      <c r="V17"/>
      <c r="W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95" x14ac:dyDescent="0.25">
      <c r="A18" s="482" t="s">
        <v>265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O18"/>
      <c r="P18"/>
      <c r="Q18"/>
      <c r="R18"/>
      <c r="S18"/>
      <c r="T18"/>
      <c r="U18"/>
      <c r="V18"/>
      <c r="W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95" x14ac:dyDescent="0.25">
      <c r="A19" s="483" t="s">
        <v>266</v>
      </c>
      <c r="B19"/>
      <c r="C19"/>
      <c r="D19"/>
      <c r="E19"/>
      <c r="F19"/>
      <c r="G19"/>
      <c r="H19"/>
      <c r="I19"/>
      <c r="J19"/>
      <c r="K19"/>
      <c r="L19"/>
      <c r="M19"/>
      <c r="N19" s="47"/>
      <c r="O19"/>
      <c r="P19"/>
      <c r="Q19"/>
      <c r="R19"/>
      <c r="S19"/>
      <c r="T19"/>
      <c r="U19"/>
      <c r="V19"/>
      <c r="W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CQ19" s="42" t="s">
        <v>12</v>
      </c>
    </row>
    <row r="20" spans="1:95" x14ac:dyDescent="0.25">
      <c r="A20" s="482" t="s">
        <v>267</v>
      </c>
      <c r="B20"/>
      <c r="C20"/>
      <c r="D20"/>
      <c r="E20"/>
      <c r="F20"/>
      <c r="G20"/>
      <c r="H20"/>
      <c r="I20"/>
      <c r="J20"/>
      <c r="K20"/>
      <c r="L20"/>
      <c r="M20"/>
      <c r="N20" s="47"/>
      <c r="O20"/>
      <c r="P20"/>
      <c r="Q20"/>
      <c r="R20"/>
      <c r="S20"/>
      <c r="T20"/>
      <c r="U20"/>
      <c r="V20"/>
      <c r="W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9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 s="47"/>
      <c r="O21"/>
      <c r="P21"/>
      <c r="Q21"/>
      <c r="R21"/>
      <c r="S21"/>
      <c r="T21"/>
      <c r="U21"/>
      <c r="V21"/>
      <c r="W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95" x14ac:dyDescent="0.25">
      <c r="A22" s="1" t="s">
        <v>268</v>
      </c>
      <c r="B22"/>
      <c r="C22"/>
      <c r="D22"/>
      <c r="E22"/>
      <c r="F22"/>
      <c r="G22"/>
      <c r="H22"/>
      <c r="I22"/>
      <c r="J22"/>
      <c r="K22"/>
      <c r="L22"/>
      <c r="M22"/>
      <c r="N22" s="47"/>
      <c r="O22"/>
      <c r="P22"/>
      <c r="Q22"/>
      <c r="R22"/>
      <c r="S22"/>
      <c r="T22"/>
      <c r="U22"/>
      <c r="V22"/>
      <c r="W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95" x14ac:dyDescent="0.25">
      <c r="A23" s="1" t="s">
        <v>269</v>
      </c>
      <c r="B23"/>
      <c r="C23"/>
      <c r="D23"/>
      <c r="E23"/>
      <c r="F23"/>
      <c r="G23"/>
      <c r="H23"/>
      <c r="I23"/>
      <c r="J23"/>
      <c r="K23"/>
      <c r="L23"/>
      <c r="M23"/>
      <c r="N23" s="47"/>
      <c r="O23"/>
      <c r="P23"/>
      <c r="Q23"/>
      <c r="R23"/>
      <c r="S23"/>
      <c r="T23"/>
      <c r="U23"/>
      <c r="V23"/>
      <c r="W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9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 s="47"/>
      <c r="O24"/>
      <c r="P24"/>
      <c r="Q24"/>
      <c r="R24"/>
      <c r="S24"/>
      <c r="T24"/>
      <c r="U24"/>
      <c r="V24"/>
      <c r="W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9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 s="47"/>
      <c r="O25"/>
      <c r="P25"/>
      <c r="Q25"/>
      <c r="R25"/>
      <c r="S25"/>
      <c r="T25"/>
      <c r="U25"/>
      <c r="V25"/>
      <c r="W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9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 s="47"/>
      <c r="O26"/>
      <c r="P26"/>
      <c r="Q26"/>
      <c r="R26"/>
      <c r="S26"/>
      <c r="T26"/>
      <c r="U26"/>
      <c r="V26"/>
      <c r="W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9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 s="47"/>
      <c r="O27"/>
      <c r="P27"/>
      <c r="Q27"/>
      <c r="R27"/>
      <c r="S27"/>
      <c r="T27"/>
      <c r="U27"/>
      <c r="V27"/>
      <c r="W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95" x14ac:dyDescent="0.25">
      <c r="A28"/>
      <c r="B28"/>
      <c r="C28"/>
      <c r="D28"/>
      <c r="F28"/>
      <c r="G28"/>
      <c r="H28"/>
      <c r="O28"/>
      <c r="P28"/>
      <c r="Q28"/>
      <c r="R28"/>
      <c r="S28"/>
      <c r="T28"/>
      <c r="U28"/>
      <c r="V28"/>
      <c r="W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95" x14ac:dyDescent="0.25">
      <c r="A29"/>
      <c r="B29"/>
      <c r="C29"/>
      <c r="D29"/>
      <c r="F29"/>
      <c r="G29"/>
      <c r="H29"/>
      <c r="O29"/>
      <c r="P29"/>
      <c r="Q29"/>
      <c r="R29"/>
      <c r="S29"/>
      <c r="T29"/>
      <c r="U29"/>
      <c r="V29"/>
      <c r="W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95" x14ac:dyDescent="0.25">
      <c r="A30" s="59"/>
      <c r="B30" s="60"/>
      <c r="F30"/>
      <c r="O30"/>
      <c r="P30"/>
      <c r="Q30"/>
      <c r="R30"/>
      <c r="S30"/>
      <c r="T30"/>
      <c r="U30"/>
      <c r="V30"/>
      <c r="W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95" x14ac:dyDescent="0.25">
      <c r="B31" s="60"/>
      <c r="F31" s="1"/>
      <c r="L31" s="43"/>
      <c r="O31"/>
      <c r="P31" s="1"/>
      <c r="Q31"/>
      <c r="R31"/>
      <c r="S31"/>
      <c r="T31"/>
      <c r="U31"/>
      <c r="V31"/>
      <c r="W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95" x14ac:dyDescent="0.25">
      <c r="A32" s="62"/>
      <c r="B32" s="60"/>
      <c r="E32" s="63"/>
      <c r="O32" s="64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52" x14ac:dyDescent="0.25">
      <c r="E33"/>
      <c r="F33"/>
      <c r="G33"/>
      <c r="H33"/>
      <c r="I33"/>
      <c r="J33"/>
      <c r="K33"/>
      <c r="L33"/>
      <c r="M33"/>
      <c r="N33"/>
      <c r="O33"/>
      <c r="Q33"/>
      <c r="R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</row>
    <row r="34" spans="1:52" x14ac:dyDescent="0.25">
      <c r="A34" s="433" t="s">
        <v>259</v>
      </c>
      <c r="E34"/>
      <c r="G34"/>
      <c r="H34"/>
      <c r="I34"/>
      <c r="J34"/>
      <c r="K34"/>
      <c r="L34"/>
      <c r="M34"/>
      <c r="N34"/>
      <c r="O34"/>
      <c r="Q34"/>
      <c r="R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</row>
    <row r="35" spans="1:52" x14ac:dyDescent="0.25">
      <c r="E35"/>
      <c r="G35"/>
      <c r="H35"/>
      <c r="I35"/>
      <c r="J35"/>
      <c r="K35"/>
      <c r="L35"/>
      <c r="M35"/>
      <c r="N35"/>
      <c r="O35"/>
      <c r="Q35"/>
      <c r="R35"/>
      <c r="AF35"/>
      <c r="AG35"/>
      <c r="AK35"/>
      <c r="AL35"/>
      <c r="AM35"/>
      <c r="AN35"/>
      <c r="AO35"/>
      <c r="AP35"/>
      <c r="AQ35"/>
      <c r="AS35"/>
      <c r="AT35"/>
      <c r="AU35"/>
      <c r="AV35"/>
      <c r="AW35"/>
      <c r="AX35"/>
      <c r="AY35"/>
    </row>
    <row r="36" spans="1:52" x14ac:dyDescent="0.25">
      <c r="A36" s="424"/>
      <c r="B36" s="425"/>
      <c r="C36" s="425"/>
      <c r="D36" s="426"/>
      <c r="F36" s="493" t="s">
        <v>270</v>
      </c>
      <c r="G36" s="494" t="s">
        <v>272</v>
      </c>
      <c r="H36" s="448"/>
      <c r="I36" s="189"/>
      <c r="J36" s="189"/>
      <c r="K36" s="189"/>
      <c r="L36" s="443"/>
      <c r="M36" s="443"/>
      <c r="N36" s="443"/>
      <c r="O36"/>
      <c r="Q36"/>
      <c r="R36"/>
      <c r="AL36"/>
      <c r="AM36"/>
      <c r="AN36"/>
      <c r="AP36" s="424"/>
      <c r="AQ36" s="459" t="s">
        <v>257</v>
      </c>
      <c r="AR36" s="447" t="s">
        <v>254</v>
      </c>
      <c r="AS36" s="447" t="s">
        <v>253</v>
      </c>
      <c r="AT36" s="425"/>
      <c r="AU36" s="425"/>
      <c r="AV36" s="425"/>
      <c r="AW36" s="442"/>
      <c r="AX36" s="442"/>
      <c r="AY36" s="445" t="s">
        <v>250</v>
      </c>
      <c r="AZ36"/>
    </row>
    <row r="37" spans="1:52" x14ac:dyDescent="0.25">
      <c r="A37" s="427"/>
      <c r="B37" s="189">
        <v>2151</v>
      </c>
      <c r="C37" s="189"/>
      <c r="D37" s="428"/>
      <c r="F37" s="443" t="s">
        <v>249</v>
      </c>
      <c r="G37" s="189"/>
      <c r="H37" s="189"/>
      <c r="I37" s="189"/>
      <c r="J37" s="189"/>
      <c r="K37" s="189"/>
      <c r="L37" s="493" t="s">
        <v>271</v>
      </c>
      <c r="M37" s="443"/>
      <c r="N37" s="443"/>
      <c r="Q37"/>
      <c r="R37"/>
      <c r="AL37"/>
      <c r="AM37"/>
      <c r="AN37"/>
      <c r="AP37" s="453" t="s">
        <v>248</v>
      </c>
      <c r="AQ37" s="189"/>
      <c r="AR37" s="446">
        <v>-2</v>
      </c>
      <c r="AS37" s="446">
        <v>-2</v>
      </c>
      <c r="AT37" s="189"/>
      <c r="AU37" s="189"/>
      <c r="AV37" s="189"/>
      <c r="AW37" s="443" t="s">
        <v>244</v>
      </c>
      <c r="AX37" s="443"/>
      <c r="AY37" s="444"/>
      <c r="AZ37"/>
    </row>
    <row r="38" spans="1:52" x14ac:dyDescent="0.25">
      <c r="A38" s="427" t="s">
        <v>2</v>
      </c>
      <c r="B38" s="189" t="s">
        <v>19</v>
      </c>
      <c r="C38" s="189" t="s">
        <v>28</v>
      </c>
      <c r="D38" s="486" t="s">
        <v>27</v>
      </c>
      <c r="F38" s="189" t="s">
        <v>2</v>
      </c>
      <c r="G38" s="189" t="s">
        <v>19</v>
      </c>
      <c r="H38" s="443" t="s">
        <v>245</v>
      </c>
      <c r="I38" s="189" t="s">
        <v>28</v>
      </c>
      <c r="J38" s="443" t="s">
        <v>27</v>
      </c>
      <c r="K38" s="443" t="s">
        <v>252</v>
      </c>
      <c r="L38" s="443" t="s">
        <v>106</v>
      </c>
      <c r="M38" s="443" t="s">
        <v>243</v>
      </c>
      <c r="N38" s="443" t="s">
        <v>255</v>
      </c>
      <c r="Q38"/>
      <c r="R38"/>
      <c r="AL38"/>
      <c r="AM38"/>
      <c r="AN38"/>
      <c r="AP38" s="427" t="s">
        <v>2</v>
      </c>
      <c r="AQ38" s="189"/>
      <c r="AR38" s="448" t="s">
        <v>162</v>
      </c>
      <c r="AS38" s="448" t="s">
        <v>246</v>
      </c>
      <c r="AT38" s="189" t="s">
        <v>28</v>
      </c>
      <c r="AU38" s="443" t="s">
        <v>27</v>
      </c>
      <c r="AV38" s="443" t="s">
        <v>91</v>
      </c>
      <c r="AW38" s="443" t="s">
        <v>106</v>
      </c>
      <c r="AX38" s="443" t="s">
        <v>243</v>
      </c>
      <c r="AY38" s="454" t="s">
        <v>256</v>
      </c>
      <c r="AZ38"/>
    </row>
    <row r="39" spans="1:52" x14ac:dyDescent="0.25">
      <c r="A39" s="427">
        <v>1</v>
      </c>
      <c r="B39" s="484">
        <v>2.1</v>
      </c>
      <c r="C39" s="429">
        <v>0.7</v>
      </c>
      <c r="D39" s="487">
        <v>0.1</v>
      </c>
      <c r="F39" s="189">
        <v>1</v>
      </c>
      <c r="G39" s="484">
        <v>2.1</v>
      </c>
      <c r="H39" s="434">
        <f>I39+J39</f>
        <v>0.79999999999999993</v>
      </c>
      <c r="I39" s="495">
        <v>0.7</v>
      </c>
      <c r="J39" s="495">
        <v>0.1</v>
      </c>
      <c r="K39" s="429">
        <v>1.45</v>
      </c>
      <c r="L39" s="460">
        <f>SUM(I39:K39)</f>
        <v>2.25</v>
      </c>
      <c r="M39" s="434">
        <f>I39/H39</f>
        <v>0.875</v>
      </c>
      <c r="N39" s="434">
        <f>J39/H39</f>
        <v>0.12500000000000003</v>
      </c>
      <c r="O39" s="42">
        <v>0.7</v>
      </c>
      <c r="P39" s="42">
        <v>0.1</v>
      </c>
      <c r="Q39"/>
      <c r="R39"/>
      <c r="AL39"/>
      <c r="AM39"/>
      <c r="AN39"/>
      <c r="AP39" s="427">
        <v>1</v>
      </c>
      <c r="AQ39" s="429">
        <v>5.2</v>
      </c>
      <c r="AR39" s="434">
        <v>3.2</v>
      </c>
      <c r="AS39" s="434">
        <v>1.2000000000000002</v>
      </c>
      <c r="AT39" s="434">
        <v>1.1506849315068495</v>
      </c>
      <c r="AU39" s="434">
        <v>4.9315068493150691E-2</v>
      </c>
      <c r="AV39" s="429">
        <v>2</v>
      </c>
      <c r="AW39" s="434">
        <v>3.2</v>
      </c>
      <c r="AX39" s="455">
        <v>0.95890410958904104</v>
      </c>
      <c r="AY39" s="449">
        <v>4.1095890410958902E-2</v>
      </c>
      <c r="AZ39"/>
    </row>
    <row r="40" spans="1:52" x14ac:dyDescent="0.25">
      <c r="A40" s="427">
        <v>2</v>
      </c>
      <c r="B40" s="322">
        <v>3.36</v>
      </c>
      <c r="C40" s="236">
        <v>1.65</v>
      </c>
      <c r="D40" s="488">
        <v>0.1</v>
      </c>
      <c r="F40" s="189">
        <v>2</v>
      </c>
      <c r="G40" s="322">
        <v>3.36</v>
      </c>
      <c r="H40" s="435">
        <f t="shared" ref="H40:H53" si="0">I40+J40</f>
        <v>2.1</v>
      </c>
      <c r="I40" s="496">
        <v>2</v>
      </c>
      <c r="J40" s="496">
        <v>0.1</v>
      </c>
      <c r="K40" s="236">
        <v>1.76</v>
      </c>
      <c r="L40" s="461">
        <f t="shared" ref="L40:L53" si="1">SUM(I40:K40)</f>
        <v>3.8600000000000003</v>
      </c>
      <c r="M40" s="435">
        <f t="shared" ref="M40:M53" si="2">I40/H40</f>
        <v>0.95238095238095233</v>
      </c>
      <c r="N40" s="435">
        <f t="shared" ref="N40:N53" si="3">J40/H40</f>
        <v>4.7619047619047616E-2</v>
      </c>
      <c r="O40" s="42">
        <v>2</v>
      </c>
      <c r="P40" s="42">
        <v>0.1</v>
      </c>
      <c r="Q40"/>
      <c r="R40"/>
      <c r="AL40"/>
      <c r="AM40"/>
      <c r="AN40"/>
      <c r="AP40" s="427">
        <v>2</v>
      </c>
      <c r="AQ40" s="236">
        <v>6.4</v>
      </c>
      <c r="AR40" s="435">
        <v>4.4000000000000004</v>
      </c>
      <c r="AS40" s="435">
        <v>2.4000000000000004</v>
      </c>
      <c r="AT40" s="435">
        <v>2.1950286156488912</v>
      </c>
      <c r="AU40" s="435">
        <v>0.20497138435110926</v>
      </c>
      <c r="AV40" s="236">
        <v>2</v>
      </c>
      <c r="AW40" s="435">
        <v>4.4000000000000004</v>
      </c>
      <c r="AX40" s="456">
        <v>0.9145952565203711</v>
      </c>
      <c r="AY40" s="450">
        <v>8.5404743479628842E-2</v>
      </c>
      <c r="AZ40"/>
    </row>
    <row r="41" spans="1:52" x14ac:dyDescent="0.25">
      <c r="A41" s="427">
        <v>3</v>
      </c>
      <c r="B41" s="485">
        <v>4.74</v>
      </c>
      <c r="C41" s="430">
        <v>2.87</v>
      </c>
      <c r="D41" s="489">
        <v>0.1</v>
      </c>
      <c r="F41" s="189">
        <v>3</v>
      </c>
      <c r="G41" s="485">
        <v>4.74</v>
      </c>
      <c r="H41" s="436">
        <f t="shared" si="0"/>
        <v>2.97</v>
      </c>
      <c r="I41" s="497">
        <v>2.87</v>
      </c>
      <c r="J41" s="497">
        <v>0.1</v>
      </c>
      <c r="K41" s="430">
        <v>1.92</v>
      </c>
      <c r="L41" s="462">
        <f t="shared" si="1"/>
        <v>4.8900000000000006</v>
      </c>
      <c r="M41" s="436">
        <f t="shared" si="2"/>
        <v>0.96632996632996626</v>
      </c>
      <c r="N41" s="436">
        <f t="shared" si="3"/>
        <v>3.3670033670033669E-2</v>
      </c>
      <c r="O41" s="42">
        <v>2.87</v>
      </c>
      <c r="P41" s="42">
        <v>0.1</v>
      </c>
      <c r="Q41"/>
      <c r="R41"/>
      <c r="AL41"/>
      <c r="AM41"/>
      <c r="AN41"/>
      <c r="AP41" s="427">
        <v>3</v>
      </c>
      <c r="AQ41" s="430">
        <v>7.7</v>
      </c>
      <c r="AR41" s="436">
        <v>5.7</v>
      </c>
      <c r="AS41" s="436">
        <v>3.7</v>
      </c>
      <c r="AT41" s="436">
        <v>3.3399886429940824</v>
      </c>
      <c r="AU41" s="436">
        <v>0.36001135700591802</v>
      </c>
      <c r="AV41" s="430">
        <v>2</v>
      </c>
      <c r="AW41" s="436">
        <v>5.7</v>
      </c>
      <c r="AX41" s="457">
        <v>0.90269963324164382</v>
      </c>
      <c r="AY41" s="451">
        <v>9.730036675835621E-2</v>
      </c>
      <c r="AZ41"/>
    </row>
    <row r="42" spans="1:52" x14ac:dyDescent="0.25">
      <c r="A42" s="427">
        <v>4</v>
      </c>
      <c r="B42" s="322">
        <v>6.37</v>
      </c>
      <c r="C42" s="257">
        <v>3.9</v>
      </c>
      <c r="D42" s="488">
        <v>0.1</v>
      </c>
      <c r="F42" s="189">
        <v>4</v>
      </c>
      <c r="G42" s="322">
        <v>6.37</v>
      </c>
      <c r="H42" s="435">
        <f t="shared" si="0"/>
        <v>4</v>
      </c>
      <c r="I42" s="498">
        <v>3.9</v>
      </c>
      <c r="J42" s="496">
        <v>0.1</v>
      </c>
      <c r="K42" s="236">
        <v>2.15</v>
      </c>
      <c r="L42" s="461">
        <f t="shared" si="1"/>
        <v>6.15</v>
      </c>
      <c r="M42" s="435">
        <f t="shared" si="2"/>
        <v>0.97499999999999998</v>
      </c>
      <c r="N42" s="435">
        <f t="shared" si="3"/>
        <v>2.5000000000000001E-2</v>
      </c>
      <c r="O42" s="42">
        <v>3.9</v>
      </c>
      <c r="P42" s="42">
        <v>0.1</v>
      </c>
      <c r="Q42"/>
      <c r="R42"/>
      <c r="AL42"/>
      <c r="AM42"/>
      <c r="AN42"/>
      <c r="AP42" s="427">
        <v>4</v>
      </c>
      <c r="AQ42" s="236">
        <v>8.6</v>
      </c>
      <c r="AR42" s="435">
        <v>6.6</v>
      </c>
      <c r="AS42" s="435">
        <v>4.5999999999999996</v>
      </c>
      <c r="AT42" s="435">
        <v>4.1116248918790888</v>
      </c>
      <c r="AU42" s="435">
        <v>0.48837510812091106</v>
      </c>
      <c r="AV42" s="236">
        <v>2</v>
      </c>
      <c r="AW42" s="435">
        <v>6.6</v>
      </c>
      <c r="AX42" s="456">
        <v>0.89383149823458452</v>
      </c>
      <c r="AY42" s="450">
        <v>0.10616850176541545</v>
      </c>
      <c r="AZ42"/>
    </row>
    <row r="43" spans="1:52" x14ac:dyDescent="0.25">
      <c r="A43" s="427">
        <v>5</v>
      </c>
      <c r="B43" s="322">
        <v>7.54</v>
      </c>
      <c r="C43" s="257">
        <v>4.7</v>
      </c>
      <c r="D43" s="488">
        <v>0.1</v>
      </c>
      <c r="F43" s="189">
        <v>5</v>
      </c>
      <c r="G43" s="322">
        <v>7.54</v>
      </c>
      <c r="H43" s="435">
        <f t="shared" si="0"/>
        <v>4.8</v>
      </c>
      <c r="I43" s="498">
        <v>4.7</v>
      </c>
      <c r="J43" s="496">
        <v>0.1</v>
      </c>
      <c r="K43" s="236">
        <v>2.23</v>
      </c>
      <c r="L43" s="461">
        <f t="shared" si="1"/>
        <v>7.0299999999999994</v>
      </c>
      <c r="M43" s="435">
        <f t="shared" si="2"/>
        <v>0.97916666666666674</v>
      </c>
      <c r="N43" s="435">
        <f t="shared" si="3"/>
        <v>2.0833333333333336E-2</v>
      </c>
      <c r="O43" s="42">
        <v>4.7</v>
      </c>
      <c r="P43" s="42">
        <v>0.1</v>
      </c>
      <c r="Q43"/>
      <c r="R43"/>
      <c r="AL43"/>
      <c r="AM43"/>
      <c r="AN43"/>
      <c r="AP43" s="427">
        <v>5</v>
      </c>
      <c r="AQ43" s="236">
        <v>9.6999999999999993</v>
      </c>
      <c r="AR43" s="435">
        <v>7.6999999999999993</v>
      </c>
      <c r="AS43" s="435">
        <v>5.6999999999999993</v>
      </c>
      <c r="AT43" s="435">
        <v>5.0097246851735315</v>
      </c>
      <c r="AU43" s="435">
        <v>0.6902753148264672</v>
      </c>
      <c r="AV43" s="236">
        <v>2</v>
      </c>
      <c r="AW43" s="435">
        <v>7.6999999999999984</v>
      </c>
      <c r="AX43" s="456">
        <v>0.87889906757430392</v>
      </c>
      <c r="AY43" s="450">
        <v>0.12110093242569601</v>
      </c>
      <c r="AZ43"/>
    </row>
    <row r="44" spans="1:52" x14ac:dyDescent="0.25">
      <c r="A44" s="427">
        <v>10</v>
      </c>
      <c r="B44" s="485">
        <v>10.44</v>
      </c>
      <c r="C44" s="492">
        <v>7</v>
      </c>
      <c r="D44" s="489">
        <v>0.87</v>
      </c>
      <c r="F44" s="189">
        <v>10</v>
      </c>
      <c r="G44" s="485">
        <v>10.44</v>
      </c>
      <c r="H44" s="436">
        <f t="shared" si="0"/>
        <v>7.87</v>
      </c>
      <c r="I44" s="499">
        <v>7</v>
      </c>
      <c r="J44" s="497">
        <v>0.87</v>
      </c>
      <c r="K44" s="430">
        <v>2.44</v>
      </c>
      <c r="L44" s="462">
        <f t="shared" si="1"/>
        <v>10.31</v>
      </c>
      <c r="M44" s="436">
        <f t="shared" si="2"/>
        <v>0.88945362134688688</v>
      </c>
      <c r="N44" s="436">
        <f t="shared" si="3"/>
        <v>0.11054637865311309</v>
      </c>
      <c r="O44" s="42">
        <v>7</v>
      </c>
      <c r="P44" s="42">
        <v>0.87</v>
      </c>
      <c r="Q44"/>
      <c r="R44"/>
      <c r="AL44"/>
      <c r="AM44"/>
      <c r="AN44"/>
      <c r="AP44" s="427">
        <v>10</v>
      </c>
      <c r="AQ44" s="430">
        <v>13.1</v>
      </c>
      <c r="AR44" s="436">
        <v>11.1</v>
      </c>
      <c r="AS44" s="436">
        <v>9.1</v>
      </c>
      <c r="AT44" s="436">
        <v>7.4387060216854177</v>
      </c>
      <c r="AU44" s="436">
        <v>1.6612939783145819</v>
      </c>
      <c r="AV44" s="430">
        <v>2</v>
      </c>
      <c r="AW44" s="436">
        <v>11.1</v>
      </c>
      <c r="AX44" s="457">
        <v>0.81744022216323275</v>
      </c>
      <c r="AY44" s="451">
        <v>0.18255977783676725</v>
      </c>
      <c r="AZ44"/>
    </row>
    <row r="45" spans="1:52" x14ac:dyDescent="0.25">
      <c r="A45" s="427">
        <v>20</v>
      </c>
      <c r="B45" s="322">
        <v>14.98</v>
      </c>
      <c r="C45" s="236">
        <v>9.4700000000000006</v>
      </c>
      <c r="D45" s="488">
        <v>3.07</v>
      </c>
      <c r="F45" s="189">
        <v>20</v>
      </c>
      <c r="G45" s="322">
        <v>14.98</v>
      </c>
      <c r="H45" s="435">
        <f t="shared" si="0"/>
        <v>12.540000000000001</v>
      </c>
      <c r="I45" s="496">
        <v>9.4700000000000006</v>
      </c>
      <c r="J45" s="496">
        <v>3.07</v>
      </c>
      <c r="K45" s="236">
        <v>2.44</v>
      </c>
      <c r="L45" s="461">
        <f t="shared" si="1"/>
        <v>14.98</v>
      </c>
      <c r="M45" s="435">
        <f t="shared" si="2"/>
        <v>0.75518341307814996</v>
      </c>
      <c r="N45" s="435">
        <f t="shared" si="3"/>
        <v>0.24481658692185004</v>
      </c>
      <c r="O45" s="42">
        <v>9.4700000000000006</v>
      </c>
      <c r="P45" s="42">
        <v>3.07</v>
      </c>
      <c r="Q45"/>
      <c r="R45"/>
      <c r="AL45"/>
      <c r="AM45"/>
      <c r="AN45"/>
      <c r="AP45" s="427">
        <v>20</v>
      </c>
      <c r="AQ45" s="236">
        <v>18.399999999999999</v>
      </c>
      <c r="AR45" s="435">
        <v>16.399999999999999</v>
      </c>
      <c r="AS45" s="435">
        <v>14.399999999999999</v>
      </c>
      <c r="AT45" s="435">
        <v>10.369983018911812</v>
      </c>
      <c r="AU45" s="435">
        <v>4.0300169810881865</v>
      </c>
      <c r="AV45" s="236">
        <v>2</v>
      </c>
      <c r="AW45" s="435">
        <v>16.399999999999999</v>
      </c>
      <c r="AX45" s="456">
        <v>0.72013770964665369</v>
      </c>
      <c r="AY45" s="450">
        <v>0.27986229035334631</v>
      </c>
      <c r="AZ45"/>
    </row>
    <row r="46" spans="1:52" x14ac:dyDescent="0.25">
      <c r="A46" s="427">
        <v>30</v>
      </c>
      <c r="B46" s="322">
        <v>19.260000000000002</v>
      </c>
      <c r="C46" s="236">
        <v>11.15</v>
      </c>
      <c r="D46" s="488">
        <v>5.62</v>
      </c>
      <c r="F46" s="189">
        <v>30</v>
      </c>
      <c r="G46" s="322">
        <v>19.260000000000002</v>
      </c>
      <c r="H46" s="435">
        <f t="shared" si="0"/>
        <v>16.77</v>
      </c>
      <c r="I46" s="496">
        <v>11.15</v>
      </c>
      <c r="J46" s="496">
        <v>5.62</v>
      </c>
      <c r="K46" s="236">
        <v>2.4900000000000002</v>
      </c>
      <c r="L46" s="461">
        <f t="shared" si="1"/>
        <v>19.259999999999998</v>
      </c>
      <c r="M46" s="435">
        <f t="shared" si="2"/>
        <v>0.66487775790101378</v>
      </c>
      <c r="N46" s="435">
        <f t="shared" si="3"/>
        <v>0.33512224209898628</v>
      </c>
      <c r="O46" s="42">
        <v>11.15</v>
      </c>
      <c r="P46" s="42">
        <v>5.62</v>
      </c>
      <c r="Q46"/>
      <c r="R46"/>
      <c r="AL46"/>
      <c r="AM46"/>
      <c r="AN46"/>
      <c r="AP46" s="427">
        <v>30</v>
      </c>
      <c r="AQ46" s="236">
        <v>23.7</v>
      </c>
      <c r="AR46" s="435">
        <v>21.7</v>
      </c>
      <c r="AS46" s="435">
        <v>19.7</v>
      </c>
      <c r="AT46" s="435">
        <v>12.262329030853968</v>
      </c>
      <c r="AU46" s="435">
        <v>7.4376709691460334</v>
      </c>
      <c r="AV46" s="236">
        <v>2</v>
      </c>
      <c r="AW46" s="435">
        <v>21.700000000000003</v>
      </c>
      <c r="AX46" s="456">
        <v>0.6224532502971557</v>
      </c>
      <c r="AY46" s="450">
        <v>0.37754674970284435</v>
      </c>
      <c r="AZ46"/>
    </row>
    <row r="47" spans="1:52" x14ac:dyDescent="0.25">
      <c r="A47" s="427">
        <v>40</v>
      </c>
      <c r="B47" s="322">
        <v>23.83</v>
      </c>
      <c r="C47" s="236">
        <v>12.71</v>
      </c>
      <c r="D47" s="488">
        <v>8.3800000000000008</v>
      </c>
      <c r="F47" s="189">
        <v>40</v>
      </c>
      <c r="G47" s="322">
        <v>23.83</v>
      </c>
      <c r="H47" s="435">
        <f t="shared" si="0"/>
        <v>21.090000000000003</v>
      </c>
      <c r="I47" s="496">
        <v>12.71</v>
      </c>
      <c r="J47" s="496">
        <v>8.3800000000000008</v>
      </c>
      <c r="K47" s="236">
        <v>2.74</v>
      </c>
      <c r="L47" s="461">
        <f t="shared" si="1"/>
        <v>23.830000000000005</v>
      </c>
      <c r="M47" s="435">
        <f t="shared" si="2"/>
        <v>0.60265528686581316</v>
      </c>
      <c r="N47" s="435">
        <f t="shared" si="3"/>
        <v>0.39734471313418679</v>
      </c>
      <c r="O47" s="42">
        <v>12.71</v>
      </c>
      <c r="P47" s="42">
        <v>8.3800000000000008</v>
      </c>
      <c r="Q47"/>
      <c r="R47"/>
      <c r="AL47"/>
      <c r="AM47"/>
      <c r="AN47"/>
      <c r="AP47" s="427">
        <v>40</v>
      </c>
      <c r="AQ47" s="236">
        <v>29.2</v>
      </c>
      <c r="AR47" s="435">
        <v>27.2</v>
      </c>
      <c r="AS47" s="435">
        <v>25.2</v>
      </c>
      <c r="AT47" s="435">
        <v>14.154818829943778</v>
      </c>
      <c r="AU47" s="435">
        <v>11.045181170056225</v>
      </c>
      <c r="AV47" s="236">
        <v>2</v>
      </c>
      <c r="AW47" s="435">
        <v>27.200000000000003</v>
      </c>
      <c r="AX47" s="456">
        <v>0.56169915991840391</v>
      </c>
      <c r="AY47" s="450">
        <v>0.4383008400815962</v>
      </c>
      <c r="AZ47"/>
    </row>
    <row r="48" spans="1:52" x14ac:dyDescent="0.25">
      <c r="A48" s="427">
        <v>50</v>
      </c>
      <c r="B48" s="322">
        <v>28.96</v>
      </c>
      <c r="C48" s="236">
        <v>14.21</v>
      </c>
      <c r="D48" s="488">
        <v>11.86</v>
      </c>
      <c r="F48" s="189">
        <v>50</v>
      </c>
      <c r="G48" s="322">
        <v>28.96</v>
      </c>
      <c r="H48" s="435">
        <f t="shared" si="0"/>
        <v>26.07</v>
      </c>
      <c r="I48" s="496">
        <v>14.21</v>
      </c>
      <c r="J48" s="496">
        <v>11.86</v>
      </c>
      <c r="K48" s="236">
        <v>2.89</v>
      </c>
      <c r="L48" s="461">
        <f t="shared" si="1"/>
        <v>28.96</v>
      </c>
      <c r="M48" s="435">
        <f t="shared" si="2"/>
        <v>0.54507096279248179</v>
      </c>
      <c r="N48" s="435">
        <f t="shared" si="3"/>
        <v>0.45492903720751821</v>
      </c>
      <c r="O48" s="42">
        <v>14.21</v>
      </c>
      <c r="P48" s="42">
        <v>11.86</v>
      </c>
      <c r="Q48"/>
      <c r="R48"/>
      <c r="AL48"/>
      <c r="AM48"/>
      <c r="AN48"/>
      <c r="AP48" s="427">
        <v>50</v>
      </c>
      <c r="AQ48" s="236">
        <v>35.200000000000003</v>
      </c>
      <c r="AR48" s="435">
        <v>33.200000000000003</v>
      </c>
      <c r="AS48" s="435">
        <v>31.200000000000003</v>
      </c>
      <c r="AT48" s="435">
        <v>16.157631521143077</v>
      </c>
      <c r="AU48" s="435">
        <v>15.042368478856929</v>
      </c>
      <c r="AV48" s="236">
        <v>2</v>
      </c>
      <c r="AW48" s="435">
        <v>33.200000000000003</v>
      </c>
      <c r="AX48" s="456">
        <v>0.51787280516484213</v>
      </c>
      <c r="AY48" s="450">
        <v>0.48212719483515792</v>
      </c>
      <c r="AZ48"/>
    </row>
    <row r="49" spans="1:52" x14ac:dyDescent="0.25">
      <c r="A49" s="427">
        <v>60</v>
      </c>
      <c r="B49" s="322">
        <v>34.119999999999997</v>
      </c>
      <c r="C49" s="236">
        <v>15.56</v>
      </c>
      <c r="D49" s="488">
        <v>15.79</v>
      </c>
      <c r="F49" s="189">
        <v>60</v>
      </c>
      <c r="G49" s="322">
        <v>34.119999999999997</v>
      </c>
      <c r="H49" s="435">
        <f t="shared" si="0"/>
        <v>31.35</v>
      </c>
      <c r="I49" s="496">
        <v>15.56</v>
      </c>
      <c r="J49" s="496">
        <v>15.79</v>
      </c>
      <c r="K49" s="236">
        <v>2.77</v>
      </c>
      <c r="L49" s="461">
        <f t="shared" si="1"/>
        <v>34.120000000000005</v>
      </c>
      <c r="M49" s="435">
        <f t="shared" si="2"/>
        <v>0.49633173843700157</v>
      </c>
      <c r="N49" s="435">
        <f t="shared" si="3"/>
        <v>0.50366826156299838</v>
      </c>
      <c r="O49" s="42">
        <v>15.56</v>
      </c>
      <c r="P49" s="42">
        <v>15.79</v>
      </c>
      <c r="Q49"/>
      <c r="R49"/>
      <c r="AL49"/>
      <c r="AM49"/>
      <c r="AN49"/>
      <c r="AP49" s="427">
        <v>60</v>
      </c>
      <c r="AQ49" s="236">
        <v>42</v>
      </c>
      <c r="AR49" s="435">
        <v>40</v>
      </c>
      <c r="AS49" s="435">
        <v>38</v>
      </c>
      <c r="AT49" s="435">
        <v>18.36125186677884</v>
      </c>
      <c r="AU49" s="435">
        <v>19.63874813322116</v>
      </c>
      <c r="AV49" s="236">
        <v>2</v>
      </c>
      <c r="AW49" s="435">
        <v>40</v>
      </c>
      <c r="AX49" s="456">
        <v>0.48319083859944312</v>
      </c>
      <c r="AY49" s="450">
        <v>0.51680916140055688</v>
      </c>
      <c r="AZ49"/>
    </row>
    <row r="50" spans="1:52" x14ac:dyDescent="0.25">
      <c r="A50" s="427">
        <v>70</v>
      </c>
      <c r="B50" s="485">
        <v>39.270000000000003</v>
      </c>
      <c r="C50" s="430">
        <v>16.78</v>
      </c>
      <c r="D50" s="489">
        <v>19.670000000000002</v>
      </c>
      <c r="F50" s="189">
        <v>70</v>
      </c>
      <c r="G50" s="485">
        <v>39.270000000000003</v>
      </c>
      <c r="H50" s="436">
        <f t="shared" si="0"/>
        <v>36.450000000000003</v>
      </c>
      <c r="I50" s="497">
        <v>16.78</v>
      </c>
      <c r="J50" s="497">
        <v>19.670000000000002</v>
      </c>
      <c r="K50" s="430">
        <v>2.82</v>
      </c>
      <c r="L50" s="462">
        <f t="shared" si="1"/>
        <v>39.270000000000003</v>
      </c>
      <c r="M50" s="436">
        <f t="shared" si="2"/>
        <v>0.46035665294924555</v>
      </c>
      <c r="N50" s="436">
        <f t="shared" si="3"/>
        <v>0.53964334705075445</v>
      </c>
      <c r="O50" s="42">
        <v>16.78</v>
      </c>
      <c r="P50" s="42">
        <v>19.670000000000002</v>
      </c>
      <c r="Q50"/>
      <c r="R50"/>
      <c r="AL50"/>
      <c r="AM50"/>
      <c r="AN50"/>
      <c r="AP50" s="427">
        <v>70</v>
      </c>
      <c r="AQ50" s="430">
        <v>49.6</v>
      </c>
      <c r="AR50" s="436">
        <v>47.6</v>
      </c>
      <c r="AS50" s="436">
        <v>45.6</v>
      </c>
      <c r="AT50" s="436">
        <v>20.702151694764382</v>
      </c>
      <c r="AU50" s="436">
        <v>24.897848305235623</v>
      </c>
      <c r="AV50" s="430">
        <v>2</v>
      </c>
      <c r="AW50" s="436">
        <v>47.600000000000009</v>
      </c>
      <c r="AX50" s="457">
        <v>0.4539945547097452</v>
      </c>
      <c r="AY50" s="451">
        <v>0.54600544529025485</v>
      </c>
      <c r="AZ50"/>
    </row>
    <row r="51" spans="1:52" x14ac:dyDescent="0.25">
      <c r="A51" s="427">
        <v>80</v>
      </c>
      <c r="B51" s="322">
        <v>44.87</v>
      </c>
      <c r="C51" s="236">
        <v>17.98</v>
      </c>
      <c r="D51" s="488">
        <v>24.12</v>
      </c>
      <c r="F51" s="189">
        <v>80</v>
      </c>
      <c r="G51" s="322">
        <v>44.87</v>
      </c>
      <c r="H51" s="435">
        <f t="shared" si="0"/>
        <v>42.1</v>
      </c>
      <c r="I51" s="496">
        <v>17.98</v>
      </c>
      <c r="J51" s="496">
        <v>24.12</v>
      </c>
      <c r="K51" s="236">
        <v>2.77</v>
      </c>
      <c r="L51" s="461">
        <f t="shared" si="1"/>
        <v>44.870000000000005</v>
      </c>
      <c r="M51" s="435">
        <f t="shared" si="2"/>
        <v>0.42707838479809973</v>
      </c>
      <c r="N51" s="435">
        <f t="shared" si="3"/>
        <v>0.57292161520190021</v>
      </c>
      <c r="O51" s="42">
        <v>17.98</v>
      </c>
      <c r="P51" s="42">
        <v>24.12</v>
      </c>
      <c r="Q51"/>
      <c r="R51"/>
      <c r="AL51"/>
      <c r="AM51"/>
      <c r="AN51"/>
      <c r="AP51" s="427">
        <v>80</v>
      </c>
      <c r="AQ51" s="236">
        <v>56.6</v>
      </c>
      <c r="AR51" s="435">
        <v>54.6</v>
      </c>
      <c r="AS51" s="435">
        <v>52.6</v>
      </c>
      <c r="AT51" s="435">
        <v>22.530535934516177</v>
      </c>
      <c r="AU51" s="435">
        <v>30.069464065483817</v>
      </c>
      <c r="AV51" s="236">
        <v>2</v>
      </c>
      <c r="AW51" s="435">
        <v>54.599999999999994</v>
      </c>
      <c r="AX51" s="456">
        <v>0.42833718506684748</v>
      </c>
      <c r="AY51" s="450">
        <v>0.57166281493315241</v>
      </c>
      <c r="AZ51"/>
    </row>
    <row r="52" spans="1:52" x14ac:dyDescent="0.25">
      <c r="A52" s="427">
        <v>90</v>
      </c>
      <c r="B52" s="322">
        <v>50.78</v>
      </c>
      <c r="C52" s="236">
        <v>19.34</v>
      </c>
      <c r="D52" s="488">
        <v>28.56</v>
      </c>
      <c r="F52" s="189">
        <v>90</v>
      </c>
      <c r="G52" s="322">
        <v>50.78</v>
      </c>
      <c r="H52" s="435">
        <f t="shared" si="0"/>
        <v>47.9</v>
      </c>
      <c r="I52" s="496">
        <v>19.34</v>
      </c>
      <c r="J52" s="496">
        <v>28.56</v>
      </c>
      <c r="K52" s="236">
        <v>2.88</v>
      </c>
      <c r="L52" s="461">
        <f t="shared" si="1"/>
        <v>50.78</v>
      </c>
      <c r="M52" s="435">
        <f t="shared" si="2"/>
        <v>0.40375782881002087</v>
      </c>
      <c r="N52" s="435">
        <f t="shared" si="3"/>
        <v>0.59624217118997913</v>
      </c>
      <c r="O52" s="42">
        <v>19.34</v>
      </c>
      <c r="P52" s="42">
        <v>28.56</v>
      </c>
      <c r="Q52"/>
      <c r="R52"/>
      <c r="AL52"/>
      <c r="AM52"/>
      <c r="AN52"/>
      <c r="AP52" s="427">
        <v>90</v>
      </c>
      <c r="AQ52" s="236">
        <v>63.5</v>
      </c>
      <c r="AR52" s="435">
        <v>61.5</v>
      </c>
      <c r="AS52" s="435">
        <v>59.5</v>
      </c>
      <c r="AT52" s="435">
        <v>24.102699364076965</v>
      </c>
      <c r="AU52" s="435">
        <v>35.397300635923038</v>
      </c>
      <c r="AV52" s="236">
        <v>2</v>
      </c>
      <c r="AW52" s="435">
        <v>61.5</v>
      </c>
      <c r="AX52" s="456">
        <v>0.40508738427020108</v>
      </c>
      <c r="AY52" s="450">
        <v>0.59491261572979892</v>
      </c>
      <c r="AZ52"/>
    </row>
    <row r="53" spans="1:52" x14ac:dyDescent="0.25">
      <c r="A53" s="431">
        <v>100</v>
      </c>
      <c r="B53" s="490">
        <v>56.03</v>
      </c>
      <c r="C53" s="432">
        <v>20.41</v>
      </c>
      <c r="D53" s="491">
        <v>32.549999999999997</v>
      </c>
      <c r="F53" s="189">
        <v>100</v>
      </c>
      <c r="G53" s="485">
        <v>56.03</v>
      </c>
      <c r="H53" s="436">
        <f t="shared" si="0"/>
        <v>52.959999999999994</v>
      </c>
      <c r="I53" s="500">
        <v>20.41</v>
      </c>
      <c r="J53" s="500">
        <v>32.549999999999997</v>
      </c>
      <c r="K53" s="430">
        <v>3.07</v>
      </c>
      <c r="L53" s="463">
        <f t="shared" si="1"/>
        <v>56.029999999999994</v>
      </c>
      <c r="M53" s="436">
        <f t="shared" si="2"/>
        <v>0.38538519637462243</v>
      </c>
      <c r="N53" s="436">
        <f t="shared" si="3"/>
        <v>0.61461480362537768</v>
      </c>
      <c r="O53" s="42">
        <v>20.41</v>
      </c>
      <c r="P53" s="42">
        <v>32.549999999999997</v>
      </c>
      <c r="Q53"/>
      <c r="R53"/>
      <c r="AL53"/>
      <c r="AM53"/>
      <c r="AN53"/>
      <c r="AP53" s="431">
        <v>100</v>
      </c>
      <c r="AQ53" s="432">
        <v>70.5</v>
      </c>
      <c r="AR53" s="437">
        <v>68.5</v>
      </c>
      <c r="AS53" s="437">
        <v>66.5</v>
      </c>
      <c r="AT53" s="437">
        <v>25.505588875992704</v>
      </c>
      <c r="AU53" s="437">
        <v>40.9944111240073</v>
      </c>
      <c r="AV53" s="432">
        <v>2</v>
      </c>
      <c r="AW53" s="437">
        <v>68.5</v>
      </c>
      <c r="AX53" s="458">
        <v>0.38354268986455192</v>
      </c>
      <c r="AY53" s="452">
        <v>0.61645731013544813</v>
      </c>
      <c r="AZ53"/>
    </row>
    <row r="54" spans="1:52" x14ac:dyDescent="0.25">
      <c r="E54"/>
      <c r="F54"/>
      <c r="G54"/>
      <c r="H54"/>
      <c r="I54"/>
      <c r="J54"/>
      <c r="K54"/>
      <c r="L54"/>
      <c r="M54"/>
      <c r="N54"/>
      <c r="O54"/>
      <c r="Q54"/>
      <c r="R54"/>
      <c r="AL54"/>
      <c r="AM54"/>
      <c r="AN54"/>
      <c r="AZ54"/>
    </row>
    <row r="55" spans="1:52" x14ac:dyDescent="0.25">
      <c r="E55"/>
      <c r="F55"/>
      <c r="G55"/>
      <c r="H55"/>
      <c r="I55"/>
      <c r="J55"/>
      <c r="K55"/>
      <c r="L55"/>
      <c r="M55"/>
      <c r="N55"/>
      <c r="O55"/>
      <c r="Q55"/>
      <c r="R55"/>
      <c r="AL55"/>
      <c r="AM55"/>
      <c r="AN55"/>
      <c r="AP55"/>
      <c r="AQ55"/>
      <c r="AR55"/>
      <c r="AT55"/>
      <c r="AU55"/>
      <c r="AV55"/>
      <c r="AW55"/>
      <c r="AX55"/>
      <c r="AY55"/>
      <c r="AZ55"/>
    </row>
    <row r="56" spans="1:52" x14ac:dyDescent="0.25">
      <c r="A56" s="424"/>
      <c r="B56" s="425"/>
      <c r="C56" s="425"/>
      <c r="D56" s="426"/>
      <c r="F56" s="493">
        <v>3252</v>
      </c>
      <c r="G56" s="494" t="s">
        <v>272</v>
      </c>
      <c r="H56" s="448"/>
      <c r="I56" s="189"/>
      <c r="J56" s="189"/>
      <c r="K56" s="189"/>
      <c r="L56" s="443"/>
      <c r="M56" s="443"/>
      <c r="N56" s="443"/>
      <c r="O56"/>
      <c r="Q56"/>
      <c r="R56"/>
      <c r="AP56" s="424"/>
      <c r="AQ56" s="459" t="s">
        <v>258</v>
      </c>
      <c r="AR56" s="447" t="s">
        <v>254</v>
      </c>
      <c r="AS56" s="447" t="s">
        <v>253</v>
      </c>
      <c r="AT56" s="425"/>
      <c r="AU56" s="425"/>
      <c r="AV56" s="425"/>
      <c r="AW56" s="442"/>
      <c r="AX56" s="442"/>
      <c r="AY56" s="445" t="s">
        <v>251</v>
      </c>
    </row>
    <row r="57" spans="1:52" x14ac:dyDescent="0.25">
      <c r="A57" s="427"/>
      <c r="B57" s="189">
        <v>3253</v>
      </c>
      <c r="C57" s="189"/>
      <c r="D57" s="428"/>
      <c r="F57" s="493" t="s">
        <v>247</v>
      </c>
      <c r="G57" s="189"/>
      <c r="H57" s="189"/>
      <c r="I57" s="522" t="s">
        <v>281</v>
      </c>
      <c r="J57" s="189"/>
      <c r="K57" s="189"/>
      <c r="L57" s="493" t="s">
        <v>271</v>
      </c>
      <c r="M57" s="443"/>
      <c r="N57" s="443"/>
      <c r="O57"/>
      <c r="Q57"/>
      <c r="R57"/>
      <c r="AP57" s="453" t="s">
        <v>248</v>
      </c>
      <c r="AQ57" s="189"/>
      <c r="AR57" s="446">
        <v>-2</v>
      </c>
      <c r="AS57" s="446">
        <v>-2</v>
      </c>
      <c r="AT57" s="189"/>
      <c r="AU57" s="189"/>
      <c r="AV57" s="189"/>
      <c r="AW57" s="443" t="s">
        <v>244</v>
      </c>
      <c r="AX57" s="443"/>
      <c r="AY57" s="444"/>
    </row>
    <row r="58" spans="1:52" x14ac:dyDescent="0.25">
      <c r="A58" s="427" t="s">
        <v>2</v>
      </c>
      <c r="B58" s="189" t="s">
        <v>19</v>
      </c>
      <c r="C58" s="189" t="s">
        <v>28</v>
      </c>
      <c r="D58" s="486" t="s">
        <v>27</v>
      </c>
      <c r="F58" s="189" t="s">
        <v>2</v>
      </c>
      <c r="G58" s="189" t="s">
        <v>19</v>
      </c>
      <c r="H58" s="443" t="s">
        <v>245</v>
      </c>
      <c r="I58" s="189" t="s">
        <v>28</v>
      </c>
      <c r="J58" s="443" t="s">
        <v>27</v>
      </c>
      <c r="K58" s="443" t="s">
        <v>252</v>
      </c>
      <c r="L58" s="443" t="s">
        <v>106</v>
      </c>
      <c r="M58" s="443" t="s">
        <v>243</v>
      </c>
      <c r="N58" s="443" t="s">
        <v>255</v>
      </c>
      <c r="O58"/>
      <c r="Q58"/>
      <c r="R58"/>
      <c r="AP58" s="427" t="s">
        <v>2</v>
      </c>
      <c r="AQ58" s="189"/>
      <c r="AR58" s="448" t="s">
        <v>162</v>
      </c>
      <c r="AS58" s="448" t="s">
        <v>246</v>
      </c>
      <c r="AT58" s="189" t="s">
        <v>28</v>
      </c>
      <c r="AU58" s="443" t="s">
        <v>27</v>
      </c>
      <c r="AV58" s="443" t="s">
        <v>91</v>
      </c>
      <c r="AW58" s="443" t="s">
        <v>106</v>
      </c>
      <c r="AX58" s="443" t="s">
        <v>243</v>
      </c>
      <c r="AY58" s="454" t="s">
        <v>256</v>
      </c>
    </row>
    <row r="59" spans="1:52" x14ac:dyDescent="0.25">
      <c r="A59" s="427">
        <v>1</v>
      </c>
      <c r="B59" s="504">
        <v>2.99</v>
      </c>
      <c r="C59" s="505">
        <v>0.69</v>
      </c>
      <c r="D59" s="506">
        <v>0.45</v>
      </c>
      <c r="F59" s="189">
        <v>1</v>
      </c>
      <c r="G59" s="504">
        <v>2.99</v>
      </c>
      <c r="H59" s="467">
        <f>I59+J59</f>
        <v>0.78999999999999992</v>
      </c>
      <c r="I59" s="505">
        <v>0.69</v>
      </c>
      <c r="J59" s="505">
        <v>0.1</v>
      </c>
      <c r="K59" s="505">
        <v>1.85</v>
      </c>
      <c r="L59" s="467">
        <f>SUM(I59:K59)</f>
        <v>2.64</v>
      </c>
      <c r="M59" s="467">
        <f>I59/H59</f>
        <v>0.87341772151898733</v>
      </c>
      <c r="N59" s="467">
        <f>J59/H59</f>
        <v>0.12658227848101267</v>
      </c>
      <c r="O59"/>
      <c r="Q59"/>
      <c r="R59"/>
      <c r="AP59" s="427">
        <v>1</v>
      </c>
      <c r="AQ59" s="429">
        <v>5.2</v>
      </c>
      <c r="AR59" s="434">
        <v>3.2</v>
      </c>
      <c r="AS59" s="434">
        <v>1.2000000000000002</v>
      </c>
      <c r="AT59" s="434">
        <v>1.1250000000000002</v>
      </c>
      <c r="AU59" s="434">
        <v>7.5000000000000011E-2</v>
      </c>
      <c r="AV59" s="429">
        <v>2</v>
      </c>
      <c r="AW59" s="434">
        <v>3.2</v>
      </c>
      <c r="AX59" s="455">
        <v>0.9375</v>
      </c>
      <c r="AY59" s="449">
        <v>6.25E-2</v>
      </c>
    </row>
    <row r="60" spans="1:52" x14ac:dyDescent="0.25">
      <c r="A60" s="427">
        <v>2</v>
      </c>
      <c r="B60" s="507">
        <v>3.73</v>
      </c>
      <c r="C60" s="508">
        <v>1.32</v>
      </c>
      <c r="D60" s="509">
        <v>0.53</v>
      </c>
      <c r="F60" s="189">
        <v>2</v>
      </c>
      <c r="G60" s="507">
        <v>3.73</v>
      </c>
      <c r="H60" s="468">
        <f t="shared" ref="H60:H73" si="4">I60+J60</f>
        <v>1.4200000000000002</v>
      </c>
      <c r="I60" s="508">
        <v>1.32</v>
      </c>
      <c r="J60" s="508">
        <v>0.1</v>
      </c>
      <c r="K60" s="508">
        <v>1.88</v>
      </c>
      <c r="L60" s="468">
        <f t="shared" ref="L60:L73" si="5">SUM(I60:K60)</f>
        <v>3.3</v>
      </c>
      <c r="M60" s="468">
        <f t="shared" ref="M60:M73" si="6">I60/H60</f>
        <v>0.92957746478873238</v>
      </c>
      <c r="N60" s="468">
        <f t="shared" ref="N60:N73" si="7">J60/H60</f>
        <v>7.0422535211267609E-2</v>
      </c>
      <c r="O60"/>
      <c r="P60"/>
      <c r="Q60"/>
      <c r="R60"/>
      <c r="AP60" s="427">
        <v>2</v>
      </c>
      <c r="AQ60" s="236">
        <v>6.4</v>
      </c>
      <c r="AR60" s="435">
        <v>4.4000000000000004</v>
      </c>
      <c r="AS60" s="435">
        <v>2.4000000000000004</v>
      </c>
      <c r="AT60" s="435">
        <v>2.2191780821917808</v>
      </c>
      <c r="AU60" s="435">
        <v>0.18082191780821918</v>
      </c>
      <c r="AV60" s="236">
        <v>2</v>
      </c>
      <c r="AW60" s="435">
        <v>4.4000000000000004</v>
      </c>
      <c r="AX60" s="456">
        <v>0.92465753424657526</v>
      </c>
      <c r="AY60" s="450">
        <v>7.5342465753424653E-2</v>
      </c>
    </row>
    <row r="61" spans="1:52" x14ac:dyDescent="0.25">
      <c r="A61" s="427">
        <v>3</v>
      </c>
      <c r="B61" s="510">
        <v>4.3</v>
      </c>
      <c r="C61" s="511">
        <v>1.83</v>
      </c>
      <c r="D61" s="512">
        <v>0.49</v>
      </c>
      <c r="F61" s="189">
        <v>3</v>
      </c>
      <c r="G61" s="510">
        <v>4.3</v>
      </c>
      <c r="H61" s="469">
        <f t="shared" si="4"/>
        <v>1.9000000000000001</v>
      </c>
      <c r="I61" s="511">
        <v>1.8</v>
      </c>
      <c r="J61" s="511">
        <v>0.1</v>
      </c>
      <c r="K61" s="511">
        <v>1.98</v>
      </c>
      <c r="L61" s="469">
        <f t="shared" si="5"/>
        <v>3.88</v>
      </c>
      <c r="M61" s="469">
        <f t="shared" si="6"/>
        <v>0.94736842105263153</v>
      </c>
      <c r="N61" s="469">
        <f t="shared" si="7"/>
        <v>5.2631578947368418E-2</v>
      </c>
      <c r="O61"/>
      <c r="P61"/>
      <c r="Q61"/>
      <c r="R61"/>
      <c r="AP61" s="427">
        <v>3</v>
      </c>
      <c r="AQ61" s="430">
        <v>7.7</v>
      </c>
      <c r="AR61" s="436">
        <v>5.7</v>
      </c>
      <c r="AS61" s="436">
        <v>3.7</v>
      </c>
      <c r="AT61" s="436">
        <v>3.3719211822660098</v>
      </c>
      <c r="AU61" s="436">
        <v>0.32807881773399011</v>
      </c>
      <c r="AV61" s="430">
        <v>2</v>
      </c>
      <c r="AW61" s="436">
        <v>5.6999999999999993</v>
      </c>
      <c r="AX61" s="457">
        <v>0.91133004926108363</v>
      </c>
      <c r="AY61" s="451">
        <v>8.8669950738916245E-2</v>
      </c>
    </row>
    <row r="62" spans="1:52" x14ac:dyDescent="0.25">
      <c r="A62" s="427">
        <v>4</v>
      </c>
      <c r="B62" s="507">
        <v>4.87</v>
      </c>
      <c r="C62" s="508">
        <v>2.38</v>
      </c>
      <c r="D62" s="509">
        <v>0.49</v>
      </c>
      <c r="F62" s="189">
        <v>4</v>
      </c>
      <c r="G62" s="507">
        <v>4.87</v>
      </c>
      <c r="H62" s="468">
        <f t="shared" si="4"/>
        <v>2.3200000000000003</v>
      </c>
      <c r="I62" s="508">
        <v>2.2000000000000002</v>
      </c>
      <c r="J62" s="508">
        <v>0.12</v>
      </c>
      <c r="K62" s="508">
        <v>2</v>
      </c>
      <c r="L62" s="468">
        <f t="shared" si="5"/>
        <v>4.32</v>
      </c>
      <c r="M62" s="468">
        <f t="shared" si="6"/>
        <v>0.94827586206896552</v>
      </c>
      <c r="N62" s="468">
        <f t="shared" si="7"/>
        <v>5.1724137931034475E-2</v>
      </c>
      <c r="O62"/>
      <c r="P62"/>
      <c r="Q62"/>
      <c r="R62"/>
      <c r="AP62" s="427">
        <v>4</v>
      </c>
      <c r="AQ62" s="236">
        <v>8.6</v>
      </c>
      <c r="AR62" s="435">
        <v>6.6</v>
      </c>
      <c r="AS62" s="435">
        <v>4.5999999999999996</v>
      </c>
      <c r="AT62" s="435">
        <v>4.1490196078431367</v>
      </c>
      <c r="AU62" s="435">
        <v>0.45098039215686275</v>
      </c>
      <c r="AV62" s="236">
        <v>2</v>
      </c>
      <c r="AW62" s="435">
        <v>6.6</v>
      </c>
      <c r="AX62" s="456">
        <v>0.90196078431372551</v>
      </c>
      <c r="AY62" s="450">
        <v>9.8039215686274522E-2</v>
      </c>
    </row>
    <row r="63" spans="1:52" x14ac:dyDescent="0.25">
      <c r="A63" s="427">
        <v>5</v>
      </c>
      <c r="B63" s="507">
        <v>5.36</v>
      </c>
      <c r="C63" s="508">
        <v>2.92</v>
      </c>
      <c r="D63" s="509">
        <v>0.65</v>
      </c>
      <c r="F63" s="189">
        <v>5</v>
      </c>
      <c r="G63" s="507">
        <v>5.36</v>
      </c>
      <c r="H63" s="468">
        <f t="shared" si="4"/>
        <v>3.08</v>
      </c>
      <c r="I63" s="508">
        <v>2.9</v>
      </c>
      <c r="J63" s="508">
        <v>0.18</v>
      </c>
      <c r="K63" s="508">
        <v>1.79</v>
      </c>
      <c r="L63" s="468">
        <f t="shared" si="5"/>
        <v>4.87</v>
      </c>
      <c r="M63" s="468">
        <f t="shared" si="6"/>
        <v>0.94155844155844148</v>
      </c>
      <c r="N63" s="468">
        <f t="shared" si="7"/>
        <v>5.844155844155844E-2</v>
      </c>
      <c r="O63"/>
      <c r="P63"/>
      <c r="Q63"/>
      <c r="R63"/>
      <c r="AP63" s="427">
        <v>5</v>
      </c>
      <c r="AQ63" s="236">
        <v>9.6999999999999993</v>
      </c>
      <c r="AR63" s="435">
        <v>7.6999999999999993</v>
      </c>
      <c r="AS63" s="435">
        <v>5.6999999999999993</v>
      </c>
      <c r="AT63" s="435">
        <v>5.115384615384615</v>
      </c>
      <c r="AU63" s="435">
        <v>0.58461538461538465</v>
      </c>
      <c r="AV63" s="236">
        <v>2</v>
      </c>
      <c r="AW63" s="435">
        <v>7.6999999999999993</v>
      </c>
      <c r="AX63" s="456">
        <v>0.89743589743589747</v>
      </c>
      <c r="AY63" s="450">
        <v>0.10256410256410257</v>
      </c>
    </row>
    <row r="64" spans="1:52" x14ac:dyDescent="0.25">
      <c r="A64" s="427">
        <v>10</v>
      </c>
      <c r="B64" s="510">
        <v>7.56</v>
      </c>
      <c r="C64" s="511">
        <v>4.91</v>
      </c>
      <c r="D64" s="512">
        <v>0.82</v>
      </c>
      <c r="F64" s="189">
        <v>10</v>
      </c>
      <c r="G64" s="510">
        <v>7.56</v>
      </c>
      <c r="H64" s="469">
        <f t="shared" si="4"/>
        <v>5.7200000000000006</v>
      </c>
      <c r="I64" s="511">
        <v>4.9000000000000004</v>
      </c>
      <c r="J64" s="511">
        <v>0.82</v>
      </c>
      <c r="K64" s="511">
        <v>1.83</v>
      </c>
      <c r="L64" s="469">
        <f t="shared" si="5"/>
        <v>7.5500000000000007</v>
      </c>
      <c r="M64" s="469">
        <f t="shared" si="6"/>
        <v>0.85664335664335656</v>
      </c>
      <c r="N64" s="469">
        <f t="shared" si="7"/>
        <v>0.14335664335664333</v>
      </c>
      <c r="O64"/>
      <c r="P64"/>
      <c r="Q64"/>
      <c r="R64"/>
      <c r="AP64" s="427">
        <v>10</v>
      </c>
      <c r="AQ64" s="430">
        <v>13.1</v>
      </c>
      <c r="AR64" s="436">
        <v>11.1</v>
      </c>
      <c r="AS64" s="436">
        <v>9.1</v>
      </c>
      <c r="AT64" s="436">
        <v>7.8702702702702707</v>
      </c>
      <c r="AU64" s="436">
        <v>1.2297297297297298</v>
      </c>
      <c r="AV64" s="430">
        <v>2</v>
      </c>
      <c r="AW64" s="436">
        <v>11.100000000000001</v>
      </c>
      <c r="AX64" s="457">
        <v>0.86486486486486491</v>
      </c>
      <c r="AY64" s="451">
        <v>0.13513513513513514</v>
      </c>
    </row>
    <row r="65" spans="1:52" x14ac:dyDescent="0.25">
      <c r="A65" s="427">
        <v>20</v>
      </c>
      <c r="B65" s="507">
        <v>11.1</v>
      </c>
      <c r="C65" s="508">
        <v>7.37</v>
      </c>
      <c r="D65" s="509">
        <v>1.96</v>
      </c>
      <c r="F65" s="189">
        <v>20</v>
      </c>
      <c r="G65" s="507">
        <v>11.1</v>
      </c>
      <c r="H65" s="468">
        <f t="shared" si="4"/>
        <v>9.33</v>
      </c>
      <c r="I65" s="508">
        <v>7.37</v>
      </c>
      <c r="J65" s="508">
        <v>1.96</v>
      </c>
      <c r="K65" s="508">
        <v>1.77</v>
      </c>
      <c r="L65" s="468">
        <f t="shared" si="5"/>
        <v>11.1</v>
      </c>
      <c r="M65" s="468">
        <f t="shared" si="6"/>
        <v>0.789924973204716</v>
      </c>
      <c r="N65" s="468">
        <f t="shared" si="7"/>
        <v>0.21007502679528403</v>
      </c>
      <c r="O65"/>
      <c r="P65"/>
      <c r="Q65"/>
      <c r="R65"/>
      <c r="AP65" s="427">
        <v>20</v>
      </c>
      <c r="AQ65" s="236">
        <v>18.399999999999999</v>
      </c>
      <c r="AR65" s="435">
        <v>16.399999999999999</v>
      </c>
      <c r="AS65" s="435">
        <v>14.399999999999999</v>
      </c>
      <c r="AT65" s="435">
        <v>11.40818986213046</v>
      </c>
      <c r="AU65" s="435">
        <v>2.9918101378695368</v>
      </c>
      <c r="AV65" s="236">
        <v>2</v>
      </c>
      <c r="AW65" s="435">
        <v>16.399999999999999</v>
      </c>
      <c r="AX65" s="456">
        <v>0.79223540709239315</v>
      </c>
      <c r="AY65" s="450">
        <v>0.20776459290760674</v>
      </c>
    </row>
    <row r="66" spans="1:52" x14ac:dyDescent="0.25">
      <c r="A66" s="427">
        <v>30</v>
      </c>
      <c r="B66" s="507">
        <v>14.94</v>
      </c>
      <c r="C66" s="508">
        <v>9.15</v>
      </c>
      <c r="D66" s="509">
        <v>4.01</v>
      </c>
      <c r="F66" s="189">
        <v>30</v>
      </c>
      <c r="G66" s="507">
        <v>14.94</v>
      </c>
      <c r="H66" s="468">
        <f t="shared" si="4"/>
        <v>13.16</v>
      </c>
      <c r="I66" s="508">
        <v>9.15</v>
      </c>
      <c r="J66" s="508">
        <v>4.01</v>
      </c>
      <c r="K66" s="508">
        <v>1.78</v>
      </c>
      <c r="L66" s="468">
        <f t="shared" si="5"/>
        <v>14.94</v>
      </c>
      <c r="M66" s="468">
        <f t="shared" si="6"/>
        <v>0.69528875379939215</v>
      </c>
      <c r="N66" s="468">
        <f t="shared" si="7"/>
        <v>0.30471124620060791</v>
      </c>
      <c r="O66"/>
      <c r="P66"/>
      <c r="Q66"/>
      <c r="R66"/>
      <c r="AP66" s="427">
        <v>30</v>
      </c>
      <c r="AQ66" s="236">
        <v>23.7</v>
      </c>
      <c r="AR66" s="435">
        <v>21.7</v>
      </c>
      <c r="AS66" s="435">
        <v>19.7</v>
      </c>
      <c r="AT66" s="435">
        <v>13.698541032042327</v>
      </c>
      <c r="AU66" s="435">
        <v>6.0014589679576726</v>
      </c>
      <c r="AV66" s="236">
        <v>2</v>
      </c>
      <c r="AW66" s="435">
        <v>21.7</v>
      </c>
      <c r="AX66" s="456">
        <v>0.69535741279402674</v>
      </c>
      <c r="AY66" s="450">
        <v>0.30464258720597326</v>
      </c>
    </row>
    <row r="67" spans="1:52" x14ac:dyDescent="0.25">
      <c r="A67" s="427">
        <v>40</v>
      </c>
      <c r="B67" s="507">
        <v>19.149999999999999</v>
      </c>
      <c r="C67" s="508">
        <v>10.63</v>
      </c>
      <c r="D67" s="509">
        <v>6.54</v>
      </c>
      <c r="F67" s="189">
        <v>40</v>
      </c>
      <c r="G67" s="507">
        <v>19.149999999999999</v>
      </c>
      <c r="H67" s="468">
        <f t="shared" si="4"/>
        <v>17.170000000000002</v>
      </c>
      <c r="I67" s="508">
        <v>10.63</v>
      </c>
      <c r="J67" s="508">
        <v>6.54</v>
      </c>
      <c r="K67" s="508">
        <v>1.98</v>
      </c>
      <c r="L67" s="468">
        <f t="shared" si="5"/>
        <v>19.150000000000002</v>
      </c>
      <c r="M67" s="468">
        <f t="shared" si="6"/>
        <v>0.61910308677926618</v>
      </c>
      <c r="N67" s="468">
        <f t="shared" si="7"/>
        <v>0.38089691322073382</v>
      </c>
      <c r="O67"/>
      <c r="P67"/>
      <c r="Q67"/>
      <c r="R67"/>
      <c r="AP67" s="427">
        <v>40</v>
      </c>
      <c r="AQ67" s="236">
        <v>29.2</v>
      </c>
      <c r="AR67" s="435">
        <v>27.2</v>
      </c>
      <c r="AS67" s="435">
        <v>25.2</v>
      </c>
      <c r="AT67" s="435">
        <v>15.490543207025189</v>
      </c>
      <c r="AU67" s="435">
        <v>9.7094567929748106</v>
      </c>
      <c r="AV67" s="236">
        <v>2</v>
      </c>
      <c r="AW67" s="435">
        <v>27.2</v>
      </c>
      <c r="AX67" s="456">
        <v>0.61470409551687255</v>
      </c>
      <c r="AY67" s="450">
        <v>0.38529590448312739</v>
      </c>
    </row>
    <row r="68" spans="1:52" x14ac:dyDescent="0.25">
      <c r="A68" s="427">
        <v>50</v>
      </c>
      <c r="B68" s="507">
        <v>23.74</v>
      </c>
      <c r="C68" s="508">
        <v>12.02</v>
      </c>
      <c r="D68" s="509">
        <v>9.41</v>
      </c>
      <c r="F68" s="189">
        <v>50</v>
      </c>
      <c r="G68" s="507">
        <v>23.74</v>
      </c>
      <c r="H68" s="468">
        <f t="shared" si="4"/>
        <v>21.43</v>
      </c>
      <c r="I68" s="508">
        <v>12.02</v>
      </c>
      <c r="J68" s="508">
        <v>9.41</v>
      </c>
      <c r="K68" s="508">
        <v>2.31</v>
      </c>
      <c r="L68" s="468">
        <f t="shared" si="5"/>
        <v>23.74</v>
      </c>
      <c r="M68" s="468">
        <f t="shared" si="6"/>
        <v>0.5608959402706486</v>
      </c>
      <c r="N68" s="468">
        <f t="shared" si="7"/>
        <v>0.4391040597293514</v>
      </c>
      <c r="O68"/>
      <c r="P68"/>
      <c r="Q68"/>
      <c r="R68"/>
      <c r="AP68" s="427">
        <v>50</v>
      </c>
      <c r="AQ68" s="236">
        <v>35.200000000000003</v>
      </c>
      <c r="AR68" s="435">
        <v>33.200000000000003</v>
      </c>
      <c r="AS68" s="435">
        <v>31.200000000000003</v>
      </c>
      <c r="AT68" s="435">
        <v>17.336400088265293</v>
      </c>
      <c r="AU68" s="435">
        <v>13.863599911734715</v>
      </c>
      <c r="AV68" s="236">
        <v>2</v>
      </c>
      <c r="AW68" s="435">
        <v>33.20000000000001</v>
      </c>
      <c r="AX68" s="456">
        <v>0.55565384898286185</v>
      </c>
      <c r="AY68" s="450">
        <v>0.44434615101713826</v>
      </c>
    </row>
    <row r="69" spans="1:52" x14ac:dyDescent="0.25">
      <c r="A69" s="427">
        <v>60</v>
      </c>
      <c r="B69" s="507">
        <v>29.11</v>
      </c>
      <c r="C69" s="508">
        <v>13.48</v>
      </c>
      <c r="D69" s="509">
        <v>13.21</v>
      </c>
      <c r="F69" s="189">
        <v>60</v>
      </c>
      <c r="G69" s="507">
        <v>29.11</v>
      </c>
      <c r="H69" s="468">
        <f t="shared" si="4"/>
        <v>26.69</v>
      </c>
      <c r="I69" s="508">
        <v>13.48</v>
      </c>
      <c r="J69" s="508">
        <v>13.21</v>
      </c>
      <c r="K69" s="508">
        <v>2.42</v>
      </c>
      <c r="L69" s="468">
        <f t="shared" si="5"/>
        <v>29.11</v>
      </c>
      <c r="M69" s="468">
        <f t="shared" si="6"/>
        <v>0.50505807418508808</v>
      </c>
      <c r="N69" s="468">
        <f t="shared" si="7"/>
        <v>0.49494192581491198</v>
      </c>
      <c r="O69"/>
      <c r="P69"/>
      <c r="Q69"/>
      <c r="R69"/>
      <c r="AP69" s="427">
        <v>60</v>
      </c>
      <c r="AQ69" s="236">
        <v>42</v>
      </c>
      <c r="AR69" s="435">
        <v>40</v>
      </c>
      <c r="AS69" s="435">
        <v>38</v>
      </c>
      <c r="AT69" s="435">
        <v>19.187977535427414</v>
      </c>
      <c r="AU69" s="435">
        <v>18.812022464572586</v>
      </c>
      <c r="AV69" s="236">
        <v>2</v>
      </c>
      <c r="AW69" s="435">
        <v>40</v>
      </c>
      <c r="AX69" s="456">
        <v>0.5049467772480899</v>
      </c>
      <c r="AY69" s="450">
        <v>0.49505322275191016</v>
      </c>
    </row>
    <row r="70" spans="1:52" x14ac:dyDescent="0.25">
      <c r="A70" s="427">
        <v>70</v>
      </c>
      <c r="B70" s="510">
        <v>34.200000000000003</v>
      </c>
      <c r="C70" s="511">
        <v>14.69</v>
      </c>
      <c r="D70" s="512">
        <v>17.059999999999999</v>
      </c>
      <c r="F70" s="189">
        <v>70</v>
      </c>
      <c r="G70" s="510">
        <v>34.200000000000003</v>
      </c>
      <c r="H70" s="469">
        <f t="shared" si="4"/>
        <v>31.75</v>
      </c>
      <c r="I70" s="511">
        <v>14.69</v>
      </c>
      <c r="J70" s="511">
        <v>17.059999999999999</v>
      </c>
      <c r="K70" s="511">
        <v>2.4500000000000002</v>
      </c>
      <c r="L70" s="469">
        <f t="shared" si="5"/>
        <v>34.200000000000003</v>
      </c>
      <c r="M70" s="469">
        <f t="shared" si="6"/>
        <v>0.46267716535433068</v>
      </c>
      <c r="N70" s="469">
        <f t="shared" si="7"/>
        <v>0.53732283464566921</v>
      </c>
      <c r="O70" s="464"/>
      <c r="P70" s="464"/>
      <c r="Q70"/>
      <c r="R70"/>
      <c r="AP70" s="427">
        <v>70</v>
      </c>
      <c r="AQ70" s="430">
        <v>49.6</v>
      </c>
      <c r="AR70" s="436">
        <v>47.6</v>
      </c>
      <c r="AS70" s="436">
        <v>45.6</v>
      </c>
      <c r="AT70" s="436">
        <v>21.155356148073707</v>
      </c>
      <c r="AU70" s="436">
        <v>24.444643851926294</v>
      </c>
      <c r="AV70" s="430">
        <v>2</v>
      </c>
      <c r="AW70" s="436">
        <v>47.6</v>
      </c>
      <c r="AX70" s="457">
        <v>0.46393324886126552</v>
      </c>
      <c r="AY70" s="451">
        <v>0.53606675113873448</v>
      </c>
    </row>
    <row r="71" spans="1:52" x14ac:dyDescent="0.25">
      <c r="A71" s="427">
        <v>80</v>
      </c>
      <c r="B71" s="507">
        <v>39.97</v>
      </c>
      <c r="C71" s="508">
        <v>15.76</v>
      </c>
      <c r="D71" s="509">
        <v>21.52</v>
      </c>
      <c r="F71" s="189">
        <v>80</v>
      </c>
      <c r="G71" s="507">
        <v>39.97</v>
      </c>
      <c r="H71" s="468">
        <f t="shared" si="4"/>
        <v>37.28</v>
      </c>
      <c r="I71" s="508">
        <v>15.76</v>
      </c>
      <c r="J71" s="508">
        <v>21.52</v>
      </c>
      <c r="K71" s="508">
        <v>2.69</v>
      </c>
      <c r="L71" s="468">
        <f t="shared" si="5"/>
        <v>39.97</v>
      </c>
      <c r="M71" s="468">
        <f t="shared" si="6"/>
        <v>0.42274678111587982</v>
      </c>
      <c r="N71" s="468">
        <f t="shared" si="7"/>
        <v>0.57725321888412018</v>
      </c>
      <c r="O71"/>
      <c r="P71"/>
      <c r="Q71"/>
      <c r="R71"/>
      <c r="AP71" s="427">
        <v>80</v>
      </c>
      <c r="AQ71" s="236">
        <v>56.6</v>
      </c>
      <c r="AR71" s="435">
        <v>54.6</v>
      </c>
      <c r="AS71" s="435">
        <v>52.6</v>
      </c>
      <c r="AT71" s="435">
        <v>22.544970475403531</v>
      </c>
      <c r="AU71" s="435">
        <v>30.055029524596474</v>
      </c>
      <c r="AV71" s="236">
        <v>2</v>
      </c>
      <c r="AW71" s="435">
        <v>54.600000000000009</v>
      </c>
      <c r="AX71" s="456">
        <v>0.42861160599626486</v>
      </c>
      <c r="AY71" s="450">
        <v>0.5713883940037352</v>
      </c>
    </row>
    <row r="72" spans="1:52" x14ac:dyDescent="0.25">
      <c r="A72" s="427">
        <v>90</v>
      </c>
      <c r="B72" s="507">
        <v>46.42</v>
      </c>
      <c r="C72" s="508">
        <v>17.11</v>
      </c>
      <c r="D72" s="509">
        <v>26.14</v>
      </c>
      <c r="F72" s="189">
        <v>90</v>
      </c>
      <c r="G72" s="507">
        <v>46.42</v>
      </c>
      <c r="H72" s="468">
        <f t="shared" si="4"/>
        <v>43.25</v>
      </c>
      <c r="I72" s="508">
        <v>17.11</v>
      </c>
      <c r="J72" s="508">
        <v>26.14</v>
      </c>
      <c r="K72" s="508">
        <v>3.17</v>
      </c>
      <c r="L72" s="468">
        <f t="shared" si="5"/>
        <v>46.42</v>
      </c>
      <c r="M72" s="468">
        <f t="shared" si="6"/>
        <v>0.39560693641618494</v>
      </c>
      <c r="N72" s="468">
        <f t="shared" si="7"/>
        <v>0.60439306358381506</v>
      </c>
      <c r="O72"/>
      <c r="P72"/>
      <c r="Q72"/>
      <c r="R72"/>
      <c r="AP72" s="427">
        <v>90</v>
      </c>
      <c r="AQ72" s="236">
        <v>63.5</v>
      </c>
      <c r="AR72" s="435">
        <v>61.5</v>
      </c>
      <c r="AS72" s="435">
        <v>59.5</v>
      </c>
      <c r="AT72" s="435">
        <v>23.660769841214105</v>
      </c>
      <c r="AU72" s="435">
        <v>35.839230158785902</v>
      </c>
      <c r="AV72" s="236">
        <v>2</v>
      </c>
      <c r="AW72" s="435">
        <v>61.500000000000007</v>
      </c>
      <c r="AX72" s="456">
        <v>0.39765999733132951</v>
      </c>
      <c r="AY72" s="450">
        <v>0.6023400026686706</v>
      </c>
    </row>
    <row r="73" spans="1:52" x14ac:dyDescent="0.25">
      <c r="A73" s="431">
        <v>100</v>
      </c>
      <c r="B73" s="513">
        <v>52.25</v>
      </c>
      <c r="C73" s="514">
        <v>18.399999999999999</v>
      </c>
      <c r="D73" s="515">
        <v>30.92</v>
      </c>
      <c r="F73" s="189">
        <v>100</v>
      </c>
      <c r="G73" s="510">
        <v>52.25</v>
      </c>
      <c r="H73" s="469">
        <f t="shared" si="4"/>
        <v>49.32</v>
      </c>
      <c r="I73" s="511">
        <v>18.399999999999999</v>
      </c>
      <c r="J73" s="511">
        <v>30.92</v>
      </c>
      <c r="K73" s="511">
        <v>3.26</v>
      </c>
      <c r="L73" s="469">
        <f t="shared" si="5"/>
        <v>52.58</v>
      </c>
      <c r="M73" s="469">
        <f t="shared" si="6"/>
        <v>0.37307380373073801</v>
      </c>
      <c r="N73" s="469">
        <f t="shared" si="7"/>
        <v>0.62692619626926205</v>
      </c>
      <c r="O73"/>
      <c r="P73"/>
      <c r="Q73"/>
      <c r="R73"/>
      <c r="AP73" s="431">
        <v>100</v>
      </c>
      <c r="AQ73" s="432">
        <v>70.5</v>
      </c>
      <c r="AR73" s="437">
        <v>68.5</v>
      </c>
      <c r="AS73" s="437">
        <v>66.5</v>
      </c>
      <c r="AT73" s="437">
        <v>24.617000134941179</v>
      </c>
      <c r="AU73" s="437">
        <v>41.882999865058814</v>
      </c>
      <c r="AV73" s="432">
        <v>2</v>
      </c>
      <c r="AW73" s="437">
        <v>68.5</v>
      </c>
      <c r="AX73" s="458">
        <v>0.3701804531570102</v>
      </c>
      <c r="AY73" s="452">
        <v>0.62981954684298969</v>
      </c>
    </row>
    <row r="74" spans="1:52" x14ac:dyDescent="0.25">
      <c r="I74" s="148"/>
      <c r="J74" s="149"/>
      <c r="O74"/>
      <c r="P74"/>
      <c r="Q74"/>
      <c r="R74"/>
      <c r="AU74"/>
      <c r="AV74"/>
      <c r="AW74"/>
      <c r="AX74"/>
      <c r="AY74"/>
      <c r="AZ74"/>
    </row>
    <row r="75" spans="1:52" x14ac:dyDescent="0.25">
      <c r="I75" s="148"/>
      <c r="J75" s="149"/>
      <c r="O75"/>
      <c r="P75"/>
      <c r="Q75"/>
      <c r="R75"/>
      <c r="AU75"/>
      <c r="AV75"/>
      <c r="AW75"/>
      <c r="AX75"/>
      <c r="AY75"/>
      <c r="AZ75"/>
    </row>
    <row r="76" spans="1:52" x14ac:dyDescent="0.25">
      <c r="I76" s="148"/>
      <c r="J76" s="149"/>
      <c r="O76"/>
      <c r="P76"/>
      <c r="Q76"/>
      <c r="R76"/>
      <c r="AU76"/>
      <c r="AV76"/>
      <c r="AW76"/>
      <c r="AX76"/>
      <c r="AY76"/>
      <c r="AZ76"/>
    </row>
    <row r="77" spans="1:52" x14ac:dyDescent="0.25">
      <c r="I77" s="148"/>
      <c r="J77" s="149"/>
      <c r="O77"/>
      <c r="P77"/>
      <c r="Q77"/>
      <c r="R77"/>
      <c r="AU77"/>
      <c r="AV77"/>
      <c r="AW77"/>
      <c r="AX77"/>
      <c r="AY77"/>
      <c r="AZ77"/>
    </row>
    <row r="78" spans="1:52" x14ac:dyDescent="0.25">
      <c r="I78" s="148"/>
      <c r="J78" s="149"/>
      <c r="O78"/>
      <c r="P78"/>
      <c r="Q78"/>
      <c r="R78"/>
      <c r="AU78"/>
      <c r="AV78"/>
      <c r="AW78"/>
      <c r="AX78"/>
      <c r="AY78"/>
      <c r="AZ78"/>
    </row>
    <row r="79" spans="1:52" x14ac:dyDescent="0.25">
      <c r="I79" s="148"/>
      <c r="J79" s="149"/>
      <c r="O79"/>
      <c r="P79"/>
      <c r="Q79"/>
      <c r="R79"/>
      <c r="AU79"/>
      <c r="AV79"/>
      <c r="AW79"/>
      <c r="AX79"/>
      <c r="AY79"/>
      <c r="AZ79"/>
    </row>
    <row r="80" spans="1:52" x14ac:dyDescent="0.25">
      <c r="I80" s="148"/>
      <c r="J80" s="149"/>
      <c r="O80"/>
      <c r="P80"/>
      <c r="Q80"/>
      <c r="R80"/>
      <c r="AU80"/>
      <c r="AV80"/>
      <c r="AW80"/>
      <c r="AX80"/>
      <c r="AY80"/>
      <c r="AZ80"/>
    </row>
    <row r="81" spans="1:52" x14ac:dyDescent="0.25">
      <c r="I81" s="148"/>
      <c r="J81" s="149"/>
      <c r="O81"/>
      <c r="P81"/>
      <c r="Q81"/>
      <c r="R81"/>
      <c r="AU81"/>
      <c r="AV81"/>
      <c r="AW81"/>
      <c r="AX81"/>
      <c r="AY81"/>
      <c r="AZ81"/>
    </row>
    <row r="82" spans="1:52" x14ac:dyDescent="0.25">
      <c r="I82" s="148"/>
      <c r="J82" s="149"/>
      <c r="O82"/>
      <c r="P82"/>
      <c r="Q82"/>
      <c r="R82"/>
      <c r="AU82"/>
      <c r="AV82"/>
      <c r="AW82"/>
      <c r="AX82"/>
      <c r="AY82"/>
      <c r="AZ82"/>
    </row>
    <row r="83" spans="1:52" x14ac:dyDescent="0.25">
      <c r="I83" s="148"/>
      <c r="J83" s="149"/>
      <c r="L83" s="137">
        <f t="shared" ref="L83:V83" si="8">L96/K96</f>
        <v>1.1499999999999999</v>
      </c>
      <c r="M83" s="137">
        <f t="shared" si="8"/>
        <v>1.1499999999999999</v>
      </c>
      <c r="N83" s="137">
        <f t="shared" si="8"/>
        <v>1.1499999999999999</v>
      </c>
      <c r="O83" s="137">
        <f t="shared" si="8"/>
        <v>1.1499999999999999</v>
      </c>
      <c r="P83" s="137">
        <f t="shared" si="8"/>
        <v>1.1499999999999999</v>
      </c>
      <c r="Q83" s="137">
        <f t="shared" si="8"/>
        <v>1.1499999999999999</v>
      </c>
      <c r="R83" s="137">
        <f t="shared" si="8"/>
        <v>1.1499999999999999</v>
      </c>
      <c r="S83" s="137">
        <f t="shared" si="8"/>
        <v>1.1499999999999999</v>
      </c>
      <c r="T83" s="137">
        <f t="shared" si="8"/>
        <v>1.1499999999999999</v>
      </c>
      <c r="U83" s="137">
        <f t="shared" si="8"/>
        <v>1.1499999999999999</v>
      </c>
      <c r="V83" s="137">
        <f t="shared" si="8"/>
        <v>1.1499999999999999</v>
      </c>
      <c r="AU83"/>
      <c r="AV83"/>
      <c r="AW83"/>
      <c r="AX83"/>
      <c r="AY83"/>
      <c r="AZ83"/>
    </row>
    <row r="84" spans="1:52" x14ac:dyDescent="0.25">
      <c r="I84" s="148"/>
      <c r="J84" s="149"/>
      <c r="L84" s="137">
        <f t="shared" ref="L84:V84" si="9">L97/K97</f>
        <v>1.1499999999999999</v>
      </c>
      <c r="M84" s="137">
        <f t="shared" si="9"/>
        <v>1.1499999999999999</v>
      </c>
      <c r="N84" s="137">
        <f t="shared" si="9"/>
        <v>1.1499999999999999</v>
      </c>
      <c r="O84" s="137">
        <f t="shared" si="9"/>
        <v>1.1499999999999999</v>
      </c>
      <c r="P84" s="137">
        <f t="shared" si="9"/>
        <v>1.1499999999999999</v>
      </c>
      <c r="Q84" s="137">
        <f t="shared" si="9"/>
        <v>1.1499999999999999</v>
      </c>
      <c r="R84" s="137">
        <f t="shared" si="9"/>
        <v>1.1499999999999999</v>
      </c>
      <c r="S84" s="137">
        <f t="shared" si="9"/>
        <v>1.1499999999999999</v>
      </c>
      <c r="T84" s="137">
        <f t="shared" si="9"/>
        <v>1.1499999999999999</v>
      </c>
      <c r="U84" s="137">
        <f t="shared" si="9"/>
        <v>1.1499999999999999</v>
      </c>
      <c r="V84" s="137">
        <f t="shared" si="9"/>
        <v>1.1499999999999999</v>
      </c>
      <c r="AU84"/>
      <c r="AV84"/>
      <c r="AW84"/>
      <c r="AX84"/>
      <c r="AY84"/>
      <c r="AZ84"/>
    </row>
    <row r="85" spans="1:52" x14ac:dyDescent="0.25">
      <c r="I85" s="148"/>
      <c r="J85" s="149"/>
      <c r="L85" s="137">
        <f t="shared" ref="L85:V85" si="10">L98/K98</f>
        <v>1.1499999999999999</v>
      </c>
      <c r="M85" s="137">
        <f t="shared" si="10"/>
        <v>1.1499999999999999</v>
      </c>
      <c r="N85" s="137">
        <f t="shared" si="10"/>
        <v>1.1499999999999999</v>
      </c>
      <c r="O85" s="137">
        <f t="shared" si="10"/>
        <v>1.1499999999999999</v>
      </c>
      <c r="P85" s="137">
        <f t="shared" si="10"/>
        <v>1.1499999999999999</v>
      </c>
      <c r="Q85" s="137">
        <f t="shared" si="10"/>
        <v>1.1499999999999999</v>
      </c>
      <c r="R85" s="137">
        <f t="shared" si="10"/>
        <v>1.1499999999999999</v>
      </c>
      <c r="S85" s="137">
        <f t="shared" si="10"/>
        <v>1.1499999999999999</v>
      </c>
      <c r="T85" s="137">
        <f t="shared" si="10"/>
        <v>1.1499999999999999</v>
      </c>
      <c r="U85" s="137">
        <f t="shared" si="10"/>
        <v>1.1499999999999999</v>
      </c>
      <c r="V85" s="137">
        <f t="shared" si="10"/>
        <v>1.1499999999999999</v>
      </c>
      <c r="AU85"/>
      <c r="AV85"/>
      <c r="AW85"/>
      <c r="AX85"/>
      <c r="AY85"/>
      <c r="AZ85"/>
    </row>
    <row r="86" spans="1:52" x14ac:dyDescent="0.25">
      <c r="I86" s="148"/>
      <c r="J86" s="149"/>
      <c r="L86" s="137">
        <f t="shared" ref="L86:V86" si="11">L99/K99</f>
        <v>1.1499999999999999</v>
      </c>
      <c r="M86" s="137">
        <f t="shared" si="11"/>
        <v>1.1499999999999999</v>
      </c>
      <c r="N86" s="137">
        <f t="shared" si="11"/>
        <v>1.1499999999999999</v>
      </c>
      <c r="O86" s="137">
        <f t="shared" si="11"/>
        <v>1.1499999999999999</v>
      </c>
      <c r="P86" s="137">
        <f t="shared" si="11"/>
        <v>1.1499999999999999</v>
      </c>
      <c r="Q86" s="137">
        <f t="shared" si="11"/>
        <v>1.1499999999999999</v>
      </c>
      <c r="R86" s="137">
        <f t="shared" si="11"/>
        <v>1.1499999999999999</v>
      </c>
      <c r="S86" s="137">
        <f t="shared" si="11"/>
        <v>1.1499999999999999</v>
      </c>
      <c r="T86" s="137">
        <f t="shared" si="11"/>
        <v>1.1499999999999999</v>
      </c>
      <c r="U86" s="137">
        <f t="shared" si="11"/>
        <v>1.1499999999999999</v>
      </c>
      <c r="V86" s="137">
        <f t="shared" si="11"/>
        <v>1.1499999999999999</v>
      </c>
      <c r="AU86"/>
      <c r="AV86"/>
      <c r="AW86"/>
      <c r="AX86"/>
      <c r="AY86"/>
      <c r="AZ86"/>
    </row>
    <row r="87" spans="1:52" x14ac:dyDescent="0.25">
      <c r="I87" s="148"/>
      <c r="J87" s="149"/>
      <c r="L87" s="137">
        <f t="shared" ref="L87:V87" si="12">L100/K100</f>
        <v>1.1499999999999999</v>
      </c>
      <c r="M87" s="137">
        <f t="shared" si="12"/>
        <v>1.1499999999999999</v>
      </c>
      <c r="N87" s="137">
        <f t="shared" si="12"/>
        <v>1.1499999999999999</v>
      </c>
      <c r="O87" s="137">
        <f t="shared" si="12"/>
        <v>1.1499999999999999</v>
      </c>
      <c r="P87" s="137">
        <f t="shared" si="12"/>
        <v>1.1499999999999999</v>
      </c>
      <c r="Q87" s="137">
        <f t="shared" si="12"/>
        <v>1.1499999999999999</v>
      </c>
      <c r="R87" s="137">
        <f t="shared" si="12"/>
        <v>1.1499999999999999</v>
      </c>
      <c r="S87" s="137">
        <f t="shared" si="12"/>
        <v>1.1499999999999999</v>
      </c>
      <c r="T87" s="137">
        <f t="shared" si="12"/>
        <v>1.1499999999999999</v>
      </c>
      <c r="U87" s="137">
        <f t="shared" si="12"/>
        <v>1.1499999999999999</v>
      </c>
      <c r="V87" s="137">
        <f t="shared" si="12"/>
        <v>1.1499999999999999</v>
      </c>
      <c r="AU87"/>
      <c r="AV87"/>
      <c r="AW87"/>
      <c r="AX87"/>
      <c r="AY87"/>
      <c r="AZ87"/>
    </row>
    <row r="88" spans="1:52" x14ac:dyDescent="0.25">
      <c r="J88" s="149"/>
      <c r="L88" s="137">
        <f t="shared" ref="L88:V88" si="13">L101/K101</f>
        <v>1.1499999999999999</v>
      </c>
      <c r="M88" s="137">
        <f t="shared" si="13"/>
        <v>1.1499999999999999</v>
      </c>
      <c r="N88" s="137">
        <f t="shared" si="13"/>
        <v>1.1499999999999999</v>
      </c>
      <c r="O88" s="137">
        <f t="shared" si="13"/>
        <v>1.1499999999999999</v>
      </c>
      <c r="P88" s="137">
        <f t="shared" si="13"/>
        <v>1.1499999999999999</v>
      </c>
      <c r="Q88" s="137">
        <f t="shared" si="13"/>
        <v>1.1499999999999999</v>
      </c>
      <c r="R88" s="137">
        <f t="shared" si="13"/>
        <v>1.1499999999999999</v>
      </c>
      <c r="S88" s="137">
        <f t="shared" si="13"/>
        <v>1.1499999999999999</v>
      </c>
      <c r="T88" s="137">
        <f t="shared" si="13"/>
        <v>1.1499999999999999</v>
      </c>
      <c r="U88" s="137">
        <f t="shared" si="13"/>
        <v>1.1499999999999999</v>
      </c>
      <c r="V88" s="137">
        <f t="shared" si="13"/>
        <v>1.1499999999999999</v>
      </c>
      <c r="AU88"/>
      <c r="AV88"/>
      <c r="AW88"/>
      <c r="AX88"/>
      <c r="AY88"/>
      <c r="AZ88"/>
    </row>
    <row r="89" spans="1:52" x14ac:dyDescent="0.25">
      <c r="B89" s="60"/>
      <c r="J89" s="60"/>
      <c r="L89" s="137">
        <f t="shared" ref="L89:V89" si="14">L102/K102</f>
        <v>1.1499999999999999</v>
      </c>
      <c r="M89" s="137">
        <f t="shared" si="14"/>
        <v>1.1499999999999999</v>
      </c>
      <c r="N89" s="137">
        <f t="shared" si="14"/>
        <v>1.1499999999999999</v>
      </c>
      <c r="O89" s="137">
        <f t="shared" si="14"/>
        <v>1.1499999999999999</v>
      </c>
      <c r="P89" s="137">
        <f t="shared" si="14"/>
        <v>1.1499999999999999</v>
      </c>
      <c r="Q89" s="137">
        <f t="shared" si="14"/>
        <v>1.1499999999999999</v>
      </c>
      <c r="R89" s="137">
        <f t="shared" si="14"/>
        <v>1.1499999999999999</v>
      </c>
      <c r="S89" s="137">
        <f t="shared" si="14"/>
        <v>1.1499999999999999</v>
      </c>
      <c r="T89" s="137">
        <f t="shared" si="14"/>
        <v>1.1499999999999999</v>
      </c>
      <c r="U89" s="137">
        <f t="shared" si="14"/>
        <v>1.1499999999999999</v>
      </c>
      <c r="V89" s="137">
        <f t="shared" si="14"/>
        <v>1.1499999999999999</v>
      </c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</row>
    <row r="90" spans="1:52" x14ac:dyDescent="0.25">
      <c r="A90" s="150" t="s">
        <v>50</v>
      </c>
      <c r="B90" s="60"/>
      <c r="J90" s="60"/>
      <c r="L90" s="137">
        <f t="shared" ref="L90:V90" si="15">L103/K103</f>
        <v>1.1499999999999999</v>
      </c>
      <c r="M90" s="137">
        <f t="shared" si="15"/>
        <v>1.1499999999999999</v>
      </c>
      <c r="N90" s="137">
        <f t="shared" si="15"/>
        <v>1.1499999999999999</v>
      </c>
      <c r="O90" s="137">
        <f t="shared" si="15"/>
        <v>1.1499999999999999</v>
      </c>
      <c r="P90" s="137">
        <f t="shared" si="15"/>
        <v>1.1499999999999999</v>
      </c>
      <c r="Q90" s="137">
        <f t="shared" si="15"/>
        <v>1.1499999999999999</v>
      </c>
      <c r="R90" s="137">
        <f t="shared" si="15"/>
        <v>1.1499999999999999</v>
      </c>
      <c r="S90" s="137">
        <f t="shared" si="15"/>
        <v>1.1499999999999999</v>
      </c>
      <c r="T90" s="137">
        <f t="shared" si="15"/>
        <v>1.1499999999999999</v>
      </c>
      <c r="U90" s="137">
        <f t="shared" si="15"/>
        <v>1.1499999999999999</v>
      </c>
      <c r="V90" s="137">
        <f t="shared" si="15"/>
        <v>1.1499999999999999</v>
      </c>
      <c r="AF90"/>
      <c r="AG90"/>
      <c r="AH90"/>
      <c r="AI90"/>
      <c r="AJ90"/>
      <c r="AK90"/>
      <c r="AL90"/>
      <c r="AM90"/>
      <c r="AN90"/>
      <c r="AP90"/>
      <c r="AQ90"/>
      <c r="AR90"/>
      <c r="AS90"/>
      <c r="AT90"/>
      <c r="AU90"/>
      <c r="AV90"/>
    </row>
    <row r="91" spans="1:52" x14ac:dyDescent="0.25">
      <c r="A91" s="628"/>
      <c r="B91" s="60"/>
      <c r="J91" s="60"/>
      <c r="L91" s="137">
        <f t="shared" ref="L91:V91" si="16">L104/K104</f>
        <v>1.1499999999999999</v>
      </c>
      <c r="M91" s="137">
        <f t="shared" si="16"/>
        <v>1.1499999999999999</v>
      </c>
      <c r="N91" s="137">
        <f t="shared" si="16"/>
        <v>1.1499999999999999</v>
      </c>
      <c r="O91" s="137">
        <f t="shared" si="16"/>
        <v>1.1499999999999999</v>
      </c>
      <c r="P91" s="137">
        <f t="shared" si="16"/>
        <v>1.1499999999999999</v>
      </c>
      <c r="Q91" s="137">
        <f t="shared" si="16"/>
        <v>1.1499999999999999</v>
      </c>
      <c r="R91" s="137">
        <f t="shared" si="16"/>
        <v>1.1499999999999999</v>
      </c>
      <c r="S91" s="137">
        <f t="shared" si="16"/>
        <v>1.1499999999999999</v>
      </c>
      <c r="T91" s="137">
        <f t="shared" si="16"/>
        <v>1.1499999999999999</v>
      </c>
      <c r="U91" s="137">
        <f t="shared" si="16"/>
        <v>1.1499999999999999</v>
      </c>
      <c r="V91" s="137">
        <f t="shared" si="16"/>
        <v>1.1499999999999999</v>
      </c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</row>
    <row r="92" spans="1:52" x14ac:dyDescent="0.25">
      <c r="D92" s="137"/>
      <c r="E92" s="137"/>
      <c r="F92" s="137"/>
      <c r="G92" s="137"/>
      <c r="H92" s="137"/>
      <c r="I92" s="137"/>
      <c r="J92" s="137"/>
      <c r="K92" s="137"/>
      <c r="L92" s="137">
        <f t="shared" ref="L92:V92" si="17">L105/K105</f>
        <v>1.1499999999999999</v>
      </c>
      <c r="M92" s="137">
        <f t="shared" si="17"/>
        <v>1.1499999999999999</v>
      </c>
      <c r="N92" s="137">
        <f t="shared" si="17"/>
        <v>1.1499999999999999</v>
      </c>
      <c r="O92" s="137">
        <f t="shared" si="17"/>
        <v>1.1499999999999999</v>
      </c>
      <c r="P92" s="137">
        <f t="shared" si="17"/>
        <v>1.1499999999999999</v>
      </c>
      <c r="Q92" s="137">
        <f t="shared" si="17"/>
        <v>1.1499999999999999</v>
      </c>
      <c r="R92" s="137">
        <f t="shared" si="17"/>
        <v>1.1499999999999999</v>
      </c>
      <c r="S92" s="137">
        <f t="shared" si="17"/>
        <v>1.1499999999999999</v>
      </c>
      <c r="T92" s="137">
        <f t="shared" si="17"/>
        <v>1.1499999999999999</v>
      </c>
      <c r="U92" s="137">
        <f t="shared" si="17"/>
        <v>1.1499999999999999</v>
      </c>
      <c r="V92" s="137">
        <f t="shared" si="17"/>
        <v>1.1499999999999999</v>
      </c>
      <c r="AF92"/>
      <c r="AG92"/>
      <c r="AH92"/>
      <c r="AI92"/>
      <c r="AJ92"/>
      <c r="AK92"/>
      <c r="AL92"/>
      <c r="AM92"/>
      <c r="AN92"/>
      <c r="AP92"/>
      <c r="AQ92"/>
      <c r="AR92"/>
      <c r="AS92"/>
      <c r="AT92"/>
      <c r="AU92"/>
      <c r="AV92"/>
    </row>
    <row r="93" spans="1:52" x14ac:dyDescent="0.25">
      <c r="A93" s="633" t="s">
        <v>326</v>
      </c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</row>
    <row r="94" spans="1:52" x14ac:dyDescent="0.25">
      <c r="B94" s="632" t="s">
        <v>322</v>
      </c>
      <c r="C94" s="151"/>
      <c r="D94" s="151"/>
      <c r="E94" s="152"/>
      <c r="F94" s="152"/>
      <c r="G94" s="152"/>
      <c r="H94" s="152"/>
      <c r="I94" s="152"/>
      <c r="J94" s="152"/>
      <c r="K94" s="629" t="s">
        <v>315</v>
      </c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P94"/>
      <c r="AQ94"/>
      <c r="AR94"/>
      <c r="AS94"/>
      <c r="AT94"/>
      <c r="AU94"/>
      <c r="AV94"/>
    </row>
    <row r="95" spans="1:52" x14ac:dyDescent="0.25">
      <c r="B95" s="76" t="s">
        <v>2</v>
      </c>
      <c r="C95" s="81" t="s">
        <v>33</v>
      </c>
      <c r="D95" s="81" t="s">
        <v>16</v>
      </c>
      <c r="E95" s="81" t="s">
        <v>15</v>
      </c>
      <c r="F95" s="76" t="s">
        <v>14</v>
      </c>
      <c r="G95" s="76" t="s">
        <v>13</v>
      </c>
      <c r="H95" s="76" t="s">
        <v>3</v>
      </c>
      <c r="I95" s="76" t="s">
        <v>4</v>
      </c>
      <c r="J95" s="76" t="s">
        <v>5</v>
      </c>
      <c r="K95" s="523" t="s">
        <v>6</v>
      </c>
      <c r="L95" s="76" t="s">
        <v>20</v>
      </c>
      <c r="M95" s="76" t="s">
        <v>21</v>
      </c>
      <c r="N95" s="76" t="s">
        <v>22</v>
      </c>
      <c r="O95" s="76" t="s">
        <v>23</v>
      </c>
      <c r="P95" s="76" t="s">
        <v>24</v>
      </c>
      <c r="Q95" s="81" t="s">
        <v>25</v>
      </c>
      <c r="R95" s="81" t="s">
        <v>35</v>
      </c>
      <c r="S95" s="81" t="s">
        <v>36</v>
      </c>
      <c r="T95" s="81" t="s">
        <v>37</v>
      </c>
      <c r="U95" s="81" t="s">
        <v>38</v>
      </c>
      <c r="V95" s="81" t="s">
        <v>39</v>
      </c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</row>
    <row r="96" spans="1:52" x14ac:dyDescent="0.25">
      <c r="B96" s="76">
        <v>1</v>
      </c>
      <c r="C96" s="143">
        <f t="shared" ref="C96:J110" si="18">((D96)/$K$172)</f>
        <v>3.2690177384616756E-2</v>
      </c>
      <c r="D96" s="143">
        <f t="shared" si="18"/>
        <v>3.7593703992309269E-2</v>
      </c>
      <c r="E96" s="143">
        <f t="shared" si="18"/>
        <v>4.3232759591155655E-2</v>
      </c>
      <c r="F96" s="143">
        <f t="shared" si="18"/>
        <v>4.9717673529828997E-2</v>
      </c>
      <c r="G96" s="143">
        <f t="shared" si="18"/>
        <v>5.7175324559303339E-2</v>
      </c>
      <c r="H96" s="143">
        <f t="shared" si="18"/>
        <v>6.5751623243198831E-2</v>
      </c>
      <c r="I96" s="143">
        <f t="shared" si="18"/>
        <v>7.5614366729678653E-2</v>
      </c>
      <c r="J96" s="143">
        <f t="shared" si="18"/>
        <v>8.6956521739130446E-2</v>
      </c>
      <c r="K96" s="84">
        <f>J39</f>
        <v>0.1</v>
      </c>
      <c r="L96" s="143">
        <f>((K96)*$K$172)</f>
        <v>0.11499999999999999</v>
      </c>
      <c r="M96" s="143">
        <f t="shared" ref="M96:V96" si="19">((L96)*$K$172)</f>
        <v>0.13224999999999998</v>
      </c>
      <c r="N96" s="143">
        <f t="shared" si="19"/>
        <v>0.15208749999999996</v>
      </c>
      <c r="O96" s="143">
        <f t="shared" si="19"/>
        <v>0.17490062499999995</v>
      </c>
      <c r="P96" s="143">
        <f t="shared" si="19"/>
        <v>0.20113571874999991</v>
      </c>
      <c r="Q96" s="143">
        <f t="shared" si="19"/>
        <v>0.23130607656249988</v>
      </c>
      <c r="R96" s="143">
        <f t="shared" si="19"/>
        <v>0.26600198804687486</v>
      </c>
      <c r="S96" s="143">
        <f t="shared" si="19"/>
        <v>0.30590228625390609</v>
      </c>
      <c r="T96" s="143">
        <f t="shared" si="19"/>
        <v>0.35178762919199197</v>
      </c>
      <c r="U96" s="143">
        <f t="shared" si="19"/>
        <v>0.40455577357079076</v>
      </c>
      <c r="V96" s="143">
        <f t="shared" si="19"/>
        <v>0.46523913960640934</v>
      </c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P96"/>
      <c r="AQ96"/>
      <c r="AR96"/>
      <c r="AS96"/>
      <c r="AT96"/>
      <c r="AU96"/>
      <c r="AV96"/>
    </row>
    <row r="97" spans="2:48" x14ac:dyDescent="0.25">
      <c r="B97" s="76">
        <v>2</v>
      </c>
      <c r="C97" s="94">
        <f t="shared" si="18"/>
        <v>3.2690177384616756E-2</v>
      </c>
      <c r="D97" s="94">
        <f t="shared" si="18"/>
        <v>3.7593703992309269E-2</v>
      </c>
      <c r="E97" s="94">
        <f t="shared" si="18"/>
        <v>4.3232759591155655E-2</v>
      </c>
      <c r="F97" s="94">
        <f t="shared" si="18"/>
        <v>4.9717673529828997E-2</v>
      </c>
      <c r="G97" s="94">
        <f t="shared" si="18"/>
        <v>5.7175324559303339E-2</v>
      </c>
      <c r="H97" s="94">
        <f t="shared" si="18"/>
        <v>6.5751623243198831E-2</v>
      </c>
      <c r="I97" s="94">
        <f t="shared" si="18"/>
        <v>7.5614366729678653E-2</v>
      </c>
      <c r="J97" s="94">
        <f t="shared" si="18"/>
        <v>8.6956521739130446E-2</v>
      </c>
      <c r="K97" s="98">
        <f t="shared" ref="K97:K110" si="20">J40</f>
        <v>0.1</v>
      </c>
      <c r="L97" s="94">
        <f t="shared" ref="L97:V97" si="21">((K97)*$K$172)</f>
        <v>0.11499999999999999</v>
      </c>
      <c r="M97" s="94">
        <f t="shared" si="21"/>
        <v>0.13224999999999998</v>
      </c>
      <c r="N97" s="94">
        <f t="shared" si="21"/>
        <v>0.15208749999999996</v>
      </c>
      <c r="O97" s="94">
        <f t="shared" si="21"/>
        <v>0.17490062499999995</v>
      </c>
      <c r="P97" s="94">
        <f t="shared" si="21"/>
        <v>0.20113571874999991</v>
      </c>
      <c r="Q97" s="94">
        <f t="shared" si="21"/>
        <v>0.23130607656249988</v>
      </c>
      <c r="R97" s="94">
        <f t="shared" si="21"/>
        <v>0.26600198804687486</v>
      </c>
      <c r="S97" s="94">
        <f t="shared" si="21"/>
        <v>0.30590228625390609</v>
      </c>
      <c r="T97" s="94">
        <f t="shared" si="21"/>
        <v>0.35178762919199197</v>
      </c>
      <c r="U97" s="94">
        <f t="shared" si="21"/>
        <v>0.40455577357079076</v>
      </c>
      <c r="V97" s="94">
        <f t="shared" si="21"/>
        <v>0.46523913960640934</v>
      </c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</row>
    <row r="98" spans="2:48" x14ac:dyDescent="0.25">
      <c r="B98" s="76">
        <v>3</v>
      </c>
      <c r="C98" s="146">
        <f t="shared" si="18"/>
        <v>3.2690177384616756E-2</v>
      </c>
      <c r="D98" s="146">
        <f t="shared" si="18"/>
        <v>3.7593703992309269E-2</v>
      </c>
      <c r="E98" s="146">
        <f t="shared" si="18"/>
        <v>4.3232759591155655E-2</v>
      </c>
      <c r="F98" s="146">
        <f t="shared" si="18"/>
        <v>4.9717673529828997E-2</v>
      </c>
      <c r="G98" s="146">
        <f t="shared" si="18"/>
        <v>5.7175324559303339E-2</v>
      </c>
      <c r="H98" s="146">
        <f t="shared" si="18"/>
        <v>6.5751623243198831E-2</v>
      </c>
      <c r="I98" s="146">
        <f t="shared" si="18"/>
        <v>7.5614366729678653E-2</v>
      </c>
      <c r="J98" s="146">
        <f t="shared" si="18"/>
        <v>8.6956521739130446E-2</v>
      </c>
      <c r="K98" s="105">
        <f t="shared" si="20"/>
        <v>0.1</v>
      </c>
      <c r="L98" s="146">
        <f t="shared" ref="L98:V98" si="22">((K98)*$K$172)</f>
        <v>0.11499999999999999</v>
      </c>
      <c r="M98" s="146">
        <f t="shared" si="22"/>
        <v>0.13224999999999998</v>
      </c>
      <c r="N98" s="146">
        <f t="shared" si="22"/>
        <v>0.15208749999999996</v>
      </c>
      <c r="O98" s="146">
        <f t="shared" si="22"/>
        <v>0.17490062499999995</v>
      </c>
      <c r="P98" s="146">
        <f t="shared" si="22"/>
        <v>0.20113571874999991</v>
      </c>
      <c r="Q98" s="146">
        <f t="shared" si="22"/>
        <v>0.23130607656249988</v>
      </c>
      <c r="R98" s="146">
        <f t="shared" si="22"/>
        <v>0.26600198804687486</v>
      </c>
      <c r="S98" s="146">
        <f t="shared" si="22"/>
        <v>0.30590228625390609</v>
      </c>
      <c r="T98" s="146">
        <f t="shared" si="22"/>
        <v>0.35178762919199197</v>
      </c>
      <c r="U98" s="146">
        <f t="shared" si="22"/>
        <v>0.40455577357079076</v>
      </c>
      <c r="V98" s="146">
        <f t="shared" si="22"/>
        <v>0.46523913960640934</v>
      </c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P98"/>
      <c r="AQ98"/>
      <c r="AR98"/>
      <c r="AS98"/>
      <c r="AT98"/>
      <c r="AU98"/>
      <c r="AV98"/>
    </row>
    <row r="99" spans="2:48" x14ac:dyDescent="0.25">
      <c r="B99" s="76">
        <v>4</v>
      </c>
      <c r="C99" s="94">
        <f t="shared" si="18"/>
        <v>3.2690177384616756E-2</v>
      </c>
      <c r="D99" s="94">
        <f t="shared" si="18"/>
        <v>3.7593703992309269E-2</v>
      </c>
      <c r="E99" s="94">
        <f t="shared" si="18"/>
        <v>4.3232759591155655E-2</v>
      </c>
      <c r="F99" s="94">
        <f t="shared" si="18"/>
        <v>4.9717673529828997E-2</v>
      </c>
      <c r="G99" s="94">
        <f t="shared" si="18"/>
        <v>5.7175324559303339E-2</v>
      </c>
      <c r="H99" s="94">
        <f t="shared" si="18"/>
        <v>6.5751623243198831E-2</v>
      </c>
      <c r="I99" s="94">
        <f t="shared" si="18"/>
        <v>7.5614366729678653E-2</v>
      </c>
      <c r="J99" s="94">
        <f t="shared" si="18"/>
        <v>8.6956521739130446E-2</v>
      </c>
      <c r="K99" s="98">
        <f t="shared" si="20"/>
        <v>0.1</v>
      </c>
      <c r="L99" s="94">
        <f t="shared" ref="L99:V99" si="23">((K99)*$K$172)</f>
        <v>0.11499999999999999</v>
      </c>
      <c r="M99" s="94">
        <f t="shared" si="23"/>
        <v>0.13224999999999998</v>
      </c>
      <c r="N99" s="94">
        <f t="shared" si="23"/>
        <v>0.15208749999999996</v>
      </c>
      <c r="O99" s="94">
        <f t="shared" si="23"/>
        <v>0.17490062499999995</v>
      </c>
      <c r="P99" s="94">
        <f t="shared" si="23"/>
        <v>0.20113571874999991</v>
      </c>
      <c r="Q99" s="94">
        <f t="shared" si="23"/>
        <v>0.23130607656249988</v>
      </c>
      <c r="R99" s="94">
        <f t="shared" si="23"/>
        <v>0.26600198804687486</v>
      </c>
      <c r="S99" s="94">
        <f t="shared" si="23"/>
        <v>0.30590228625390609</v>
      </c>
      <c r="T99" s="94">
        <f t="shared" si="23"/>
        <v>0.35178762919199197</v>
      </c>
      <c r="U99" s="94">
        <f t="shared" si="23"/>
        <v>0.40455577357079076</v>
      </c>
      <c r="V99" s="94">
        <f t="shared" si="23"/>
        <v>0.46523913960640934</v>
      </c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</row>
    <row r="100" spans="2:48" x14ac:dyDescent="0.25">
      <c r="B100" s="76">
        <v>5</v>
      </c>
      <c r="C100" s="94">
        <f t="shared" si="18"/>
        <v>3.2690177384616756E-2</v>
      </c>
      <c r="D100" s="94">
        <f t="shared" si="18"/>
        <v>3.7593703992309269E-2</v>
      </c>
      <c r="E100" s="94">
        <f t="shared" si="18"/>
        <v>4.3232759591155655E-2</v>
      </c>
      <c r="F100" s="94">
        <f t="shared" si="18"/>
        <v>4.9717673529828997E-2</v>
      </c>
      <c r="G100" s="94">
        <f t="shared" si="18"/>
        <v>5.7175324559303339E-2</v>
      </c>
      <c r="H100" s="94">
        <f t="shared" si="18"/>
        <v>6.5751623243198831E-2</v>
      </c>
      <c r="I100" s="94">
        <f t="shared" si="18"/>
        <v>7.5614366729678653E-2</v>
      </c>
      <c r="J100" s="94">
        <f t="shared" si="18"/>
        <v>8.6956521739130446E-2</v>
      </c>
      <c r="K100" s="98">
        <f t="shared" si="20"/>
        <v>0.1</v>
      </c>
      <c r="L100" s="94">
        <f t="shared" ref="L100:V100" si="24">((K100)*$K$172)</f>
        <v>0.11499999999999999</v>
      </c>
      <c r="M100" s="94">
        <f t="shared" si="24"/>
        <v>0.13224999999999998</v>
      </c>
      <c r="N100" s="94">
        <f t="shared" si="24"/>
        <v>0.15208749999999996</v>
      </c>
      <c r="O100" s="94">
        <f t="shared" si="24"/>
        <v>0.17490062499999995</v>
      </c>
      <c r="P100" s="94">
        <f t="shared" si="24"/>
        <v>0.20113571874999991</v>
      </c>
      <c r="Q100" s="94">
        <f t="shared" si="24"/>
        <v>0.23130607656249988</v>
      </c>
      <c r="R100" s="94">
        <f t="shared" si="24"/>
        <v>0.26600198804687486</v>
      </c>
      <c r="S100" s="94">
        <f t="shared" si="24"/>
        <v>0.30590228625390609</v>
      </c>
      <c r="T100" s="94">
        <f t="shared" si="24"/>
        <v>0.35178762919199197</v>
      </c>
      <c r="U100" s="94">
        <f t="shared" si="24"/>
        <v>0.40455577357079076</v>
      </c>
      <c r="V100" s="94">
        <f t="shared" si="24"/>
        <v>0.46523913960640934</v>
      </c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P100"/>
      <c r="AQ100"/>
      <c r="AR100"/>
      <c r="AS100"/>
      <c r="AT100"/>
      <c r="AU100"/>
      <c r="AV100"/>
    </row>
    <row r="101" spans="2:48" x14ac:dyDescent="0.25">
      <c r="B101" s="76">
        <v>10</v>
      </c>
      <c r="C101" s="146">
        <f t="shared" si="18"/>
        <v>0.28440454324616571</v>
      </c>
      <c r="D101" s="146">
        <f t="shared" si="18"/>
        <v>0.32706522473309052</v>
      </c>
      <c r="E101" s="146">
        <f t="shared" si="18"/>
        <v>0.37612500844305408</v>
      </c>
      <c r="F101" s="146">
        <f t="shared" si="18"/>
        <v>0.43254375970951214</v>
      </c>
      <c r="G101" s="146">
        <f t="shared" si="18"/>
        <v>0.49742532366593895</v>
      </c>
      <c r="H101" s="146">
        <f t="shared" si="18"/>
        <v>0.57203912221582975</v>
      </c>
      <c r="I101" s="146">
        <f t="shared" si="18"/>
        <v>0.65784499054820422</v>
      </c>
      <c r="J101" s="146">
        <f t="shared" si="18"/>
        <v>0.75652173913043486</v>
      </c>
      <c r="K101" s="105">
        <f t="shared" si="20"/>
        <v>0.87</v>
      </c>
      <c r="L101" s="146">
        <f t="shared" ref="L101:V101" si="25">((K101)*$K$172)</f>
        <v>1.0004999999999999</v>
      </c>
      <c r="M101" s="146">
        <f t="shared" si="25"/>
        <v>1.1505749999999999</v>
      </c>
      <c r="N101" s="146">
        <f t="shared" si="25"/>
        <v>1.3231612499999998</v>
      </c>
      <c r="O101" s="146">
        <f t="shared" si="25"/>
        <v>1.5216354374999996</v>
      </c>
      <c r="P101" s="146">
        <f t="shared" si="25"/>
        <v>1.7498807531249994</v>
      </c>
      <c r="Q101" s="146">
        <f t="shared" si="25"/>
        <v>2.0123628660937491</v>
      </c>
      <c r="R101" s="146">
        <f t="shared" si="25"/>
        <v>2.3142172960078113</v>
      </c>
      <c r="S101" s="146">
        <f t="shared" si="25"/>
        <v>2.661349890408983</v>
      </c>
      <c r="T101" s="146">
        <f t="shared" si="25"/>
        <v>3.0605523739703302</v>
      </c>
      <c r="U101" s="146">
        <f t="shared" si="25"/>
        <v>3.5196352300658793</v>
      </c>
      <c r="V101" s="146">
        <f t="shared" si="25"/>
        <v>4.0475805145757606</v>
      </c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</row>
    <row r="102" spans="2:48" x14ac:dyDescent="0.25">
      <c r="B102" s="76">
        <v>20</v>
      </c>
      <c r="C102" s="94">
        <f t="shared" si="18"/>
        <v>1.0035884457077344</v>
      </c>
      <c r="D102" s="94">
        <f t="shared" si="18"/>
        <v>1.1541267125638945</v>
      </c>
      <c r="E102" s="94">
        <f t="shared" si="18"/>
        <v>1.3272457194484786</v>
      </c>
      <c r="F102" s="94">
        <f t="shared" si="18"/>
        <v>1.5263325773657501</v>
      </c>
      <c r="G102" s="94">
        <f t="shared" si="18"/>
        <v>1.7552824639706124</v>
      </c>
      <c r="H102" s="94">
        <f t="shared" si="18"/>
        <v>2.0185748335662042</v>
      </c>
      <c r="I102" s="94">
        <f t="shared" si="18"/>
        <v>2.3213610586011346</v>
      </c>
      <c r="J102" s="94">
        <f t="shared" si="18"/>
        <v>2.6695652173913045</v>
      </c>
      <c r="K102" s="98">
        <f t="shared" si="20"/>
        <v>3.07</v>
      </c>
      <c r="L102" s="94">
        <f t="shared" ref="L102:V102" si="26">((K102)*$K$172)</f>
        <v>3.5304999999999995</v>
      </c>
      <c r="M102" s="94">
        <f t="shared" si="26"/>
        <v>4.0600749999999994</v>
      </c>
      <c r="N102" s="94">
        <f t="shared" si="26"/>
        <v>4.6690862499999986</v>
      </c>
      <c r="O102" s="94">
        <f t="shared" si="26"/>
        <v>5.3694491874999981</v>
      </c>
      <c r="P102" s="94">
        <f t="shared" si="26"/>
        <v>6.1748665656249972</v>
      </c>
      <c r="Q102" s="94">
        <f t="shared" si="26"/>
        <v>7.1010965504687462</v>
      </c>
      <c r="R102" s="94">
        <f t="shared" si="26"/>
        <v>8.1662610330390581</v>
      </c>
      <c r="S102" s="94">
        <f t="shared" si="26"/>
        <v>9.391200187994917</v>
      </c>
      <c r="T102" s="94">
        <f t="shared" si="26"/>
        <v>10.799880216194154</v>
      </c>
      <c r="U102" s="94">
        <f t="shared" si="26"/>
        <v>12.419862248623277</v>
      </c>
      <c r="V102" s="94">
        <f t="shared" si="26"/>
        <v>14.282841585916767</v>
      </c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P102"/>
      <c r="AQ102"/>
      <c r="AR102"/>
      <c r="AS102"/>
      <c r="AT102"/>
      <c r="AU102"/>
      <c r="AV102"/>
    </row>
    <row r="103" spans="2:48" x14ac:dyDescent="0.25">
      <c r="B103" s="76">
        <v>30</v>
      </c>
      <c r="C103" s="94">
        <f t="shared" si="18"/>
        <v>1.8371879690154618</v>
      </c>
      <c r="D103" s="94">
        <f t="shared" si="18"/>
        <v>2.1127661643677809</v>
      </c>
      <c r="E103" s="94">
        <f t="shared" si="18"/>
        <v>2.4296810890229477</v>
      </c>
      <c r="F103" s="94">
        <f t="shared" si="18"/>
        <v>2.7941332523763895</v>
      </c>
      <c r="G103" s="94">
        <f t="shared" si="18"/>
        <v>3.2132532402328478</v>
      </c>
      <c r="H103" s="94">
        <f t="shared" si="18"/>
        <v>3.6952412262677745</v>
      </c>
      <c r="I103" s="94">
        <f t="shared" si="18"/>
        <v>4.2495274102079401</v>
      </c>
      <c r="J103" s="94">
        <f t="shared" si="18"/>
        <v>4.8869565217391306</v>
      </c>
      <c r="K103" s="98">
        <f t="shared" si="20"/>
        <v>5.62</v>
      </c>
      <c r="L103" s="94">
        <f t="shared" ref="L103:V103" si="27">((K103)*$K$172)</f>
        <v>6.4629999999999992</v>
      </c>
      <c r="M103" s="94">
        <f t="shared" si="27"/>
        <v>7.4324499999999984</v>
      </c>
      <c r="N103" s="94">
        <f t="shared" si="27"/>
        <v>8.5473174999999983</v>
      </c>
      <c r="O103" s="94">
        <f t="shared" si="27"/>
        <v>9.829415124999997</v>
      </c>
      <c r="P103" s="94">
        <f t="shared" si="27"/>
        <v>11.303827393749996</v>
      </c>
      <c r="Q103" s="94">
        <f t="shared" si="27"/>
        <v>12.999401502812495</v>
      </c>
      <c r="R103" s="94">
        <f t="shared" si="27"/>
        <v>14.949311728234367</v>
      </c>
      <c r="S103" s="94">
        <f t="shared" si="27"/>
        <v>17.191708487469519</v>
      </c>
      <c r="T103" s="94">
        <f t="shared" si="27"/>
        <v>19.770464760589945</v>
      </c>
      <c r="U103" s="94">
        <f t="shared" si="27"/>
        <v>22.736034474678437</v>
      </c>
      <c r="V103" s="94">
        <f t="shared" si="27"/>
        <v>26.1464396458802</v>
      </c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</row>
    <row r="104" spans="2:48" x14ac:dyDescent="0.25">
      <c r="B104" s="76">
        <v>40</v>
      </c>
      <c r="C104" s="94">
        <f t="shared" si="18"/>
        <v>2.7394368648308847</v>
      </c>
      <c r="D104" s="94">
        <f t="shared" si="18"/>
        <v>3.150352394555517</v>
      </c>
      <c r="E104" s="94">
        <f t="shared" si="18"/>
        <v>3.622905253738844</v>
      </c>
      <c r="F104" s="94">
        <f t="shared" si="18"/>
        <v>4.1663410417996705</v>
      </c>
      <c r="G104" s="94">
        <f t="shared" si="18"/>
        <v>4.7912921980696206</v>
      </c>
      <c r="H104" s="94">
        <f t="shared" si="18"/>
        <v>5.5099860277800632</v>
      </c>
      <c r="I104" s="94">
        <f t="shared" si="18"/>
        <v>6.3364839319470718</v>
      </c>
      <c r="J104" s="94">
        <f t="shared" si="18"/>
        <v>7.2869565217391319</v>
      </c>
      <c r="K104" s="98">
        <f t="shared" si="20"/>
        <v>8.3800000000000008</v>
      </c>
      <c r="L104" s="94">
        <f t="shared" ref="L104:V104" si="28">((K104)*$K$172)</f>
        <v>9.6370000000000005</v>
      </c>
      <c r="M104" s="94">
        <f t="shared" si="28"/>
        <v>11.082549999999999</v>
      </c>
      <c r="N104" s="94">
        <f t="shared" si="28"/>
        <v>12.744932499999999</v>
      </c>
      <c r="O104" s="94">
        <f t="shared" si="28"/>
        <v>14.656672374999998</v>
      </c>
      <c r="P104" s="94">
        <f t="shared" si="28"/>
        <v>16.855173231249996</v>
      </c>
      <c r="Q104" s="94">
        <f t="shared" si="28"/>
        <v>19.383449215937492</v>
      </c>
      <c r="R104" s="94">
        <f t="shared" si="28"/>
        <v>22.290966598328115</v>
      </c>
      <c r="S104" s="94">
        <f t="shared" si="28"/>
        <v>25.63461158807733</v>
      </c>
      <c r="T104" s="94">
        <f t="shared" si="28"/>
        <v>29.479803326288927</v>
      </c>
      <c r="U104" s="94">
        <f t="shared" si="28"/>
        <v>33.901773825232262</v>
      </c>
      <c r="V104" s="94">
        <f t="shared" si="28"/>
        <v>38.987039899017098</v>
      </c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P104"/>
      <c r="AQ104"/>
      <c r="AR104"/>
      <c r="AS104"/>
      <c r="AT104"/>
      <c r="AU104"/>
      <c r="AV104"/>
    </row>
    <row r="105" spans="2:48" x14ac:dyDescent="0.25">
      <c r="B105" s="76">
        <v>50</v>
      </c>
      <c r="C105" s="94">
        <f t="shared" si="18"/>
        <v>3.8770550378155466</v>
      </c>
      <c r="D105" s="94">
        <f t="shared" si="18"/>
        <v>4.4586132934878782</v>
      </c>
      <c r="E105" s="94">
        <f t="shared" si="18"/>
        <v>5.1274052875110598</v>
      </c>
      <c r="F105" s="94">
        <f t="shared" si="18"/>
        <v>5.8965160806377179</v>
      </c>
      <c r="G105" s="94">
        <f t="shared" si="18"/>
        <v>6.7809934927333755</v>
      </c>
      <c r="H105" s="94">
        <f t="shared" si="18"/>
        <v>7.7981425166433809</v>
      </c>
      <c r="I105" s="94">
        <f t="shared" si="18"/>
        <v>8.9678638941398869</v>
      </c>
      <c r="J105" s="94">
        <f t="shared" si="18"/>
        <v>10.31304347826087</v>
      </c>
      <c r="K105" s="98">
        <f t="shared" si="20"/>
        <v>11.86</v>
      </c>
      <c r="L105" s="94">
        <f t="shared" ref="L105:V105" si="29">((K105)*$K$172)</f>
        <v>13.638999999999998</v>
      </c>
      <c r="M105" s="94">
        <f t="shared" si="29"/>
        <v>15.684849999999996</v>
      </c>
      <c r="N105" s="94">
        <f t="shared" si="29"/>
        <v>18.037577499999994</v>
      </c>
      <c r="O105" s="94">
        <f t="shared" si="29"/>
        <v>20.743214124999991</v>
      </c>
      <c r="P105" s="94">
        <f t="shared" si="29"/>
        <v>23.854696243749988</v>
      </c>
      <c r="Q105" s="94">
        <f t="shared" si="29"/>
        <v>27.432900680312486</v>
      </c>
      <c r="R105" s="94">
        <f t="shared" si="29"/>
        <v>31.547835782359357</v>
      </c>
      <c r="S105" s="94">
        <f t="shared" si="29"/>
        <v>36.28001114971326</v>
      </c>
      <c r="T105" s="94">
        <f t="shared" si="29"/>
        <v>41.72201282217025</v>
      </c>
      <c r="U105" s="94">
        <f t="shared" si="29"/>
        <v>47.980314745495782</v>
      </c>
      <c r="V105" s="94">
        <f t="shared" si="29"/>
        <v>55.177361957320144</v>
      </c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</row>
    <row r="106" spans="2:48" x14ac:dyDescent="0.25">
      <c r="B106" s="76">
        <v>60</v>
      </c>
      <c r="C106" s="94">
        <f t="shared" si="18"/>
        <v>5.161779009030985</v>
      </c>
      <c r="D106" s="94">
        <f t="shared" si="18"/>
        <v>5.9360458603856321</v>
      </c>
      <c r="E106" s="94">
        <f t="shared" si="18"/>
        <v>6.8264527394434769</v>
      </c>
      <c r="F106" s="94">
        <f t="shared" si="18"/>
        <v>7.8504206503599976</v>
      </c>
      <c r="G106" s="94">
        <f t="shared" si="18"/>
        <v>9.0279837479139964</v>
      </c>
      <c r="H106" s="94">
        <f t="shared" si="18"/>
        <v>10.382181310101094</v>
      </c>
      <c r="I106" s="94">
        <f t="shared" si="18"/>
        <v>11.939508506616258</v>
      </c>
      <c r="J106" s="94">
        <f t="shared" si="18"/>
        <v>13.730434782608697</v>
      </c>
      <c r="K106" s="98">
        <f t="shared" si="20"/>
        <v>15.79</v>
      </c>
      <c r="L106" s="94">
        <f t="shared" ref="L106:V106" si="30">((K106)*$K$172)</f>
        <v>18.158499999999997</v>
      </c>
      <c r="M106" s="94">
        <f t="shared" si="30"/>
        <v>20.882274999999993</v>
      </c>
      <c r="N106" s="94">
        <f t="shared" si="30"/>
        <v>24.014616249999989</v>
      </c>
      <c r="O106" s="94">
        <f t="shared" si="30"/>
        <v>27.616808687499987</v>
      </c>
      <c r="P106" s="94">
        <f t="shared" si="30"/>
        <v>31.75932999062498</v>
      </c>
      <c r="Q106" s="94">
        <f t="shared" si="30"/>
        <v>36.523229489218721</v>
      </c>
      <c r="R106" s="94">
        <f t="shared" si="30"/>
        <v>42.001713912601524</v>
      </c>
      <c r="S106" s="94">
        <f t="shared" si="30"/>
        <v>48.301970999491751</v>
      </c>
      <c r="T106" s="94">
        <f t="shared" si="30"/>
        <v>55.547266649415512</v>
      </c>
      <c r="U106" s="94">
        <f t="shared" si="30"/>
        <v>63.879356646827837</v>
      </c>
      <c r="V106" s="94">
        <f t="shared" si="30"/>
        <v>73.461260143852002</v>
      </c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P106"/>
      <c r="AQ106"/>
      <c r="AR106"/>
      <c r="AS106"/>
      <c r="AT106"/>
      <c r="AU106"/>
      <c r="AV106"/>
    </row>
    <row r="107" spans="2:48" x14ac:dyDescent="0.25">
      <c r="B107" s="76">
        <v>70</v>
      </c>
      <c r="C107" s="146">
        <f t="shared" si="18"/>
        <v>6.4301578915541144</v>
      </c>
      <c r="D107" s="146">
        <f t="shared" si="18"/>
        <v>7.3946815752872315</v>
      </c>
      <c r="E107" s="146">
        <f t="shared" si="18"/>
        <v>8.5038838115803159</v>
      </c>
      <c r="F107" s="146">
        <f t="shared" si="18"/>
        <v>9.779466383317363</v>
      </c>
      <c r="G107" s="146">
        <f t="shared" si="18"/>
        <v>11.246386340814967</v>
      </c>
      <c r="H107" s="146">
        <f t="shared" si="18"/>
        <v>12.93334429193721</v>
      </c>
      <c r="I107" s="146">
        <f t="shared" si="18"/>
        <v>14.873345935727791</v>
      </c>
      <c r="J107" s="146">
        <f t="shared" si="18"/>
        <v>17.104347826086958</v>
      </c>
      <c r="K107" s="105">
        <f t="shared" si="20"/>
        <v>19.670000000000002</v>
      </c>
      <c r="L107" s="146">
        <f t="shared" ref="L107:V107" si="31">((K107)*$K$172)</f>
        <v>22.6205</v>
      </c>
      <c r="M107" s="146">
        <f t="shared" si="31"/>
        <v>26.013574999999999</v>
      </c>
      <c r="N107" s="146">
        <f t="shared" si="31"/>
        <v>29.915611249999998</v>
      </c>
      <c r="O107" s="146">
        <f t="shared" si="31"/>
        <v>34.402952937499997</v>
      </c>
      <c r="P107" s="146">
        <f t="shared" si="31"/>
        <v>39.563395878124993</v>
      </c>
      <c r="Q107" s="146">
        <f t="shared" si="31"/>
        <v>45.497905259843741</v>
      </c>
      <c r="R107" s="146">
        <f t="shared" si="31"/>
        <v>52.3225910488203</v>
      </c>
      <c r="S107" s="146">
        <f t="shared" si="31"/>
        <v>60.170979706143342</v>
      </c>
      <c r="T107" s="146">
        <f t="shared" si="31"/>
        <v>69.196626662064844</v>
      </c>
      <c r="U107" s="146">
        <f t="shared" si="31"/>
        <v>79.57612066137456</v>
      </c>
      <c r="V107" s="146">
        <f t="shared" si="31"/>
        <v>91.512538760580739</v>
      </c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</row>
    <row r="108" spans="2:48" x14ac:dyDescent="0.25">
      <c r="B108" s="76">
        <v>80</v>
      </c>
      <c r="C108" s="94">
        <f t="shared" si="18"/>
        <v>7.8848707851695607</v>
      </c>
      <c r="D108" s="94">
        <f t="shared" si="18"/>
        <v>9.0676014029449945</v>
      </c>
      <c r="E108" s="94">
        <f t="shared" si="18"/>
        <v>10.427741613386743</v>
      </c>
      <c r="F108" s="94">
        <f t="shared" si="18"/>
        <v>11.991902855394754</v>
      </c>
      <c r="G108" s="94">
        <f t="shared" si="18"/>
        <v>13.790688283703966</v>
      </c>
      <c r="H108" s="94">
        <f t="shared" si="18"/>
        <v>15.859291526259559</v>
      </c>
      <c r="I108" s="94">
        <f t="shared" si="18"/>
        <v>18.238185255198491</v>
      </c>
      <c r="J108" s="94">
        <f t="shared" si="18"/>
        <v>20.973913043478262</v>
      </c>
      <c r="K108" s="98">
        <f t="shared" si="20"/>
        <v>24.12</v>
      </c>
      <c r="L108" s="94">
        <f t="shared" ref="L108:V108" si="32">((K108)*$K$172)</f>
        <v>27.738</v>
      </c>
      <c r="M108" s="94">
        <f t="shared" si="32"/>
        <v>31.898699999999998</v>
      </c>
      <c r="N108" s="94">
        <f t="shared" si="32"/>
        <v>36.683504999999997</v>
      </c>
      <c r="O108" s="94">
        <f t="shared" si="32"/>
        <v>42.186030749999993</v>
      </c>
      <c r="P108" s="94">
        <f t="shared" si="32"/>
        <v>48.513935362499986</v>
      </c>
      <c r="Q108" s="94">
        <f t="shared" si="32"/>
        <v>55.79102566687498</v>
      </c>
      <c r="R108" s="94">
        <f t="shared" si="32"/>
        <v>64.159679516906223</v>
      </c>
      <c r="S108" s="94">
        <f t="shared" si="32"/>
        <v>73.78363144444215</v>
      </c>
      <c r="T108" s="94">
        <f t="shared" si="32"/>
        <v>84.851176161108469</v>
      </c>
      <c r="U108" s="94">
        <f t="shared" si="32"/>
        <v>97.578852585274731</v>
      </c>
      <c r="V108" s="94">
        <f t="shared" si="32"/>
        <v>112.21568047306593</v>
      </c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</row>
    <row r="109" spans="2:48" x14ac:dyDescent="0.25">
      <c r="B109" s="76">
        <v>90</v>
      </c>
      <c r="C109" s="94">
        <f t="shared" si="18"/>
        <v>9.3363146610465453</v>
      </c>
      <c r="D109" s="94">
        <f t="shared" si="18"/>
        <v>10.736761860203526</v>
      </c>
      <c r="E109" s="94">
        <f t="shared" si="18"/>
        <v>12.347276139234054</v>
      </c>
      <c r="F109" s="94">
        <f t="shared" si="18"/>
        <v>14.199367560119162</v>
      </c>
      <c r="G109" s="94">
        <f t="shared" si="18"/>
        <v>16.329272694137035</v>
      </c>
      <c r="H109" s="94">
        <f t="shared" si="18"/>
        <v>18.778663598257587</v>
      </c>
      <c r="I109" s="94">
        <f t="shared" si="18"/>
        <v>21.595463137996223</v>
      </c>
      <c r="J109" s="94">
        <f t="shared" si="18"/>
        <v>24.834782608695654</v>
      </c>
      <c r="K109" s="98">
        <f t="shared" si="20"/>
        <v>28.56</v>
      </c>
      <c r="L109" s="94">
        <f t="shared" ref="L109:V109" si="33">((K109)*$K$172)</f>
        <v>32.843999999999994</v>
      </c>
      <c r="M109" s="94">
        <f t="shared" si="33"/>
        <v>37.770599999999988</v>
      </c>
      <c r="N109" s="94">
        <f t="shared" si="33"/>
        <v>43.436189999999982</v>
      </c>
      <c r="O109" s="94">
        <f t="shared" si="33"/>
        <v>49.951618499999974</v>
      </c>
      <c r="P109" s="94">
        <f t="shared" si="33"/>
        <v>57.444361274999963</v>
      </c>
      <c r="Q109" s="94">
        <f t="shared" si="33"/>
        <v>66.061015466249955</v>
      </c>
      <c r="R109" s="94">
        <f t="shared" si="33"/>
        <v>75.970167786187446</v>
      </c>
      <c r="S109" s="94">
        <f t="shared" si="33"/>
        <v>87.365692954115559</v>
      </c>
      <c r="T109" s="94">
        <f t="shared" si="33"/>
        <v>100.47054689723288</v>
      </c>
      <c r="U109" s="94">
        <f t="shared" si="33"/>
        <v>115.54112893181779</v>
      </c>
      <c r="V109" s="94">
        <f t="shared" si="33"/>
        <v>132.87229827159047</v>
      </c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</row>
    <row r="110" spans="2:48" x14ac:dyDescent="0.25">
      <c r="B110" s="76">
        <v>100</v>
      </c>
      <c r="C110" s="144">
        <f t="shared" si="18"/>
        <v>10.640652738692753</v>
      </c>
      <c r="D110" s="144">
        <f t="shared" si="18"/>
        <v>12.236750649496665</v>
      </c>
      <c r="E110" s="144">
        <f t="shared" si="18"/>
        <v>14.072263246921164</v>
      </c>
      <c r="F110" s="144">
        <f t="shared" si="18"/>
        <v>16.183102733959338</v>
      </c>
      <c r="G110" s="144">
        <f t="shared" si="18"/>
        <v>18.610568144053236</v>
      </c>
      <c r="H110" s="144">
        <f t="shared" si="18"/>
        <v>21.402153365661221</v>
      </c>
      <c r="I110" s="144">
        <f t="shared" si="18"/>
        <v>24.6124763705104</v>
      </c>
      <c r="J110" s="144">
        <f t="shared" si="18"/>
        <v>28.304347826086957</v>
      </c>
      <c r="K110" s="165">
        <f t="shared" si="20"/>
        <v>32.549999999999997</v>
      </c>
      <c r="L110" s="144">
        <f t="shared" ref="L110:V110" si="34">((K110)*$K$172)</f>
        <v>37.43249999999999</v>
      </c>
      <c r="M110" s="144">
        <f t="shared" si="34"/>
        <v>43.047374999999988</v>
      </c>
      <c r="N110" s="144">
        <f t="shared" si="34"/>
        <v>49.504481249999984</v>
      </c>
      <c r="O110" s="144">
        <f t="shared" si="34"/>
        <v>56.930153437499975</v>
      </c>
      <c r="P110" s="144">
        <f t="shared" si="34"/>
        <v>65.469676453124961</v>
      </c>
      <c r="Q110" s="144">
        <f t="shared" si="34"/>
        <v>75.290127921093699</v>
      </c>
      <c r="R110" s="144">
        <f t="shared" si="34"/>
        <v>86.583647109257754</v>
      </c>
      <c r="S110" s="144">
        <f t="shared" si="34"/>
        <v>99.571194175646411</v>
      </c>
      <c r="T110" s="144">
        <f t="shared" si="34"/>
        <v>114.50687330199337</v>
      </c>
      <c r="U110" s="144">
        <f t="shared" si="34"/>
        <v>131.68290429729237</v>
      </c>
      <c r="V110" s="144">
        <f t="shared" si="34"/>
        <v>151.43533994188621</v>
      </c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</row>
    <row r="111" spans="2:48" x14ac:dyDescent="0.25">
      <c r="B111" s="117"/>
      <c r="C111" s="167"/>
      <c r="D111" s="167"/>
      <c r="E111" s="167"/>
      <c r="F111" s="167"/>
      <c r="G111" s="167"/>
      <c r="H111" s="167"/>
      <c r="I111" s="167"/>
      <c r="J111" s="167"/>
      <c r="K111" s="98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</row>
    <row r="112" spans="2:48" x14ac:dyDescent="0.25">
      <c r="D112" s="137"/>
      <c r="E112" s="137"/>
      <c r="F112" s="137"/>
      <c r="G112" s="137"/>
      <c r="H112" s="137"/>
      <c r="I112" s="137"/>
      <c r="J112" s="137"/>
      <c r="K112" s="137"/>
      <c r="L112" s="137">
        <f>L118/K118</f>
        <v>1.1499999999999999</v>
      </c>
      <c r="M112" s="137">
        <f t="shared" ref="M112:V112" si="35">M118/L118</f>
        <v>1.1499999999999999</v>
      </c>
      <c r="N112" s="137">
        <f t="shared" si="35"/>
        <v>1.1499999999999999</v>
      </c>
      <c r="O112" s="137">
        <f t="shared" si="35"/>
        <v>1.1499999999999999</v>
      </c>
      <c r="P112" s="137">
        <f t="shared" si="35"/>
        <v>1.1499999999999999</v>
      </c>
      <c r="Q112" s="137">
        <f t="shared" si="35"/>
        <v>1.1499999999999999</v>
      </c>
      <c r="R112" s="137">
        <f t="shared" si="35"/>
        <v>1.1499999999999999</v>
      </c>
      <c r="S112" s="137">
        <f t="shared" si="35"/>
        <v>1.1499999999999999</v>
      </c>
      <c r="T112" s="137">
        <f t="shared" si="35"/>
        <v>1.1499999999999999</v>
      </c>
      <c r="U112" s="137">
        <f t="shared" si="35"/>
        <v>1.1499999999999999</v>
      </c>
      <c r="V112" s="137">
        <f t="shared" si="35"/>
        <v>1.1499999999999999</v>
      </c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</row>
    <row r="113" spans="1:48" x14ac:dyDescent="0.25">
      <c r="D113" s="137"/>
      <c r="E113" s="137"/>
      <c r="F113" s="137"/>
      <c r="G113" s="137"/>
      <c r="H113" s="137"/>
      <c r="I113" s="137"/>
      <c r="J113" s="137"/>
      <c r="K113" s="137"/>
      <c r="L113" s="137">
        <f t="shared" ref="L113:V113" si="36">L119/K119</f>
        <v>1.1499999999999999</v>
      </c>
      <c r="M113" s="137">
        <f t="shared" si="36"/>
        <v>1.1499999999999999</v>
      </c>
      <c r="N113" s="137">
        <f t="shared" si="36"/>
        <v>1.1499999999999999</v>
      </c>
      <c r="O113" s="137">
        <f t="shared" si="36"/>
        <v>1.1499999999999999</v>
      </c>
      <c r="P113" s="137">
        <f t="shared" si="36"/>
        <v>1.1499999999999999</v>
      </c>
      <c r="Q113" s="137">
        <f t="shared" si="36"/>
        <v>1.1499999999999999</v>
      </c>
      <c r="R113" s="137">
        <f t="shared" si="36"/>
        <v>1.1499999999999999</v>
      </c>
      <c r="S113" s="137">
        <f t="shared" si="36"/>
        <v>1.1499999999999999</v>
      </c>
      <c r="T113" s="137">
        <f t="shared" si="36"/>
        <v>1.1499999999999999</v>
      </c>
      <c r="U113" s="137">
        <f t="shared" si="36"/>
        <v>1.1499999999999999</v>
      </c>
      <c r="V113" s="137">
        <f t="shared" si="36"/>
        <v>1.1499999999999999</v>
      </c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</row>
    <row r="114" spans="1:48" x14ac:dyDescent="0.25">
      <c r="D114" s="137"/>
      <c r="E114" s="137"/>
      <c r="F114" s="137"/>
      <c r="G114" s="137"/>
      <c r="H114" s="137"/>
      <c r="I114" s="137"/>
      <c r="J114" s="137"/>
      <c r="K114" s="137"/>
      <c r="L114" s="137">
        <f t="shared" ref="L114:V114" si="37">L120/K120</f>
        <v>1.1499999999999999</v>
      </c>
      <c r="M114" s="137">
        <f t="shared" si="37"/>
        <v>1.1499999999999999</v>
      </c>
      <c r="N114" s="137">
        <f t="shared" si="37"/>
        <v>1.1499999999999999</v>
      </c>
      <c r="O114" s="137">
        <f t="shared" si="37"/>
        <v>1.1499999999999999</v>
      </c>
      <c r="P114" s="137">
        <f t="shared" si="37"/>
        <v>1.1499999999999999</v>
      </c>
      <c r="Q114" s="137">
        <f t="shared" si="37"/>
        <v>1.1499999999999999</v>
      </c>
      <c r="R114" s="137">
        <f t="shared" si="37"/>
        <v>1.1499999999999999</v>
      </c>
      <c r="S114" s="137">
        <f t="shared" si="37"/>
        <v>1.1499999999999999</v>
      </c>
      <c r="T114" s="137">
        <f t="shared" si="37"/>
        <v>1.1499999999999999</v>
      </c>
      <c r="U114" s="137">
        <f t="shared" si="37"/>
        <v>1.1499999999999999</v>
      </c>
      <c r="V114" s="137">
        <f t="shared" si="37"/>
        <v>1.1499999999999999</v>
      </c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</row>
    <row r="115" spans="1:48" x14ac:dyDescent="0.25">
      <c r="A115" s="633" t="s">
        <v>325</v>
      </c>
      <c r="K115" s="239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</row>
    <row r="116" spans="1:48" x14ac:dyDescent="0.25">
      <c r="B116" s="632" t="s">
        <v>323</v>
      </c>
      <c r="C116" s="151"/>
      <c r="D116" s="151"/>
      <c r="E116" s="152"/>
      <c r="F116" s="152"/>
      <c r="G116" s="152"/>
      <c r="H116" s="152"/>
      <c r="I116" s="152"/>
      <c r="J116" s="152"/>
      <c r="K116" s="629" t="s">
        <v>316</v>
      </c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  <row r="117" spans="1:48" x14ac:dyDescent="0.25">
      <c r="B117" s="76" t="s">
        <v>2</v>
      </c>
      <c r="C117" s="81" t="s">
        <v>33</v>
      </c>
      <c r="D117" s="81" t="s">
        <v>16</v>
      </c>
      <c r="E117" s="81" t="s">
        <v>15</v>
      </c>
      <c r="F117" s="76" t="s">
        <v>14</v>
      </c>
      <c r="G117" s="76" t="s">
        <v>13</v>
      </c>
      <c r="H117" s="76" t="s">
        <v>3</v>
      </c>
      <c r="I117" s="76" t="s">
        <v>4</v>
      </c>
      <c r="J117" s="76" t="s">
        <v>5</v>
      </c>
      <c r="K117" s="523" t="s">
        <v>6</v>
      </c>
      <c r="L117" s="76" t="s">
        <v>20</v>
      </c>
      <c r="M117" s="76" t="s">
        <v>21</v>
      </c>
      <c r="N117" s="76" t="s">
        <v>22</v>
      </c>
      <c r="O117" s="76" t="s">
        <v>23</v>
      </c>
      <c r="P117" s="76" t="s">
        <v>24</v>
      </c>
      <c r="Q117" s="81" t="s">
        <v>25</v>
      </c>
      <c r="R117" s="81" t="s">
        <v>35</v>
      </c>
      <c r="S117" s="81" t="s">
        <v>36</v>
      </c>
      <c r="T117" s="81" t="s">
        <v>37</v>
      </c>
      <c r="U117" s="81" t="s">
        <v>38</v>
      </c>
      <c r="V117" s="81" t="s">
        <v>39</v>
      </c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</row>
    <row r="118" spans="1:48" x14ac:dyDescent="0.25">
      <c r="B118" s="76">
        <v>1</v>
      </c>
      <c r="C118" s="143">
        <f t="shared" ref="C118:J132" si="38">((D118)/$K$172)</f>
        <v>0.22883124169231725</v>
      </c>
      <c r="D118" s="143">
        <f t="shared" si="38"/>
        <v>0.26315592794616482</v>
      </c>
      <c r="E118" s="143">
        <f t="shared" si="38"/>
        <v>0.30262931713808955</v>
      </c>
      <c r="F118" s="143">
        <f t="shared" si="38"/>
        <v>0.34802371470880294</v>
      </c>
      <c r="G118" s="143">
        <f t="shared" si="38"/>
        <v>0.40022727191512336</v>
      </c>
      <c r="H118" s="143">
        <f t="shared" si="38"/>
        <v>0.46026136270239182</v>
      </c>
      <c r="I118" s="143">
        <f t="shared" si="38"/>
        <v>0.52930056710775053</v>
      </c>
      <c r="J118" s="143">
        <f t="shared" si="38"/>
        <v>0.60869565217391308</v>
      </c>
      <c r="K118" s="84">
        <f t="shared" ref="K118:K132" si="39">I39</f>
        <v>0.7</v>
      </c>
      <c r="L118" s="143">
        <f>((K118)*$K$172)</f>
        <v>0.80499999999999994</v>
      </c>
      <c r="M118" s="143">
        <f>((L118)*$K$172)</f>
        <v>0.92574999999999985</v>
      </c>
      <c r="N118" s="143">
        <f t="shared" ref="N118:R118" si="40">((M118)*$K$172)</f>
        <v>1.0646124999999997</v>
      </c>
      <c r="O118" s="143">
        <f t="shared" si="40"/>
        <v>1.2243043749999996</v>
      </c>
      <c r="P118" s="143">
        <f t="shared" si="40"/>
        <v>1.4079500312499993</v>
      </c>
      <c r="Q118" s="143">
        <f t="shared" si="40"/>
        <v>1.6191425359374991</v>
      </c>
      <c r="R118" s="143">
        <f t="shared" si="40"/>
        <v>1.862013916328124</v>
      </c>
      <c r="S118" s="143">
        <f t="shared" ref="S118:S132" si="41">((R118)*$K$172)</f>
        <v>2.1413160037773422</v>
      </c>
      <c r="T118" s="143">
        <f t="shared" ref="T118:T132" si="42">((S118)*$K$172)</f>
        <v>2.4625134043439432</v>
      </c>
      <c r="U118" s="143">
        <f t="shared" ref="U118:U132" si="43">((T118)*$K$172)</f>
        <v>2.8318904149955344</v>
      </c>
      <c r="V118" s="143">
        <f t="shared" ref="V118:V132" si="44">((U118)*$K$172)</f>
        <v>3.2566739772448643</v>
      </c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</row>
    <row r="119" spans="1:48" x14ac:dyDescent="0.25">
      <c r="B119" s="76">
        <v>2</v>
      </c>
      <c r="C119" s="94">
        <f t="shared" si="38"/>
        <v>0.65380354769233495</v>
      </c>
      <c r="D119" s="94">
        <f t="shared" si="38"/>
        <v>0.75187407984618515</v>
      </c>
      <c r="E119" s="94">
        <f t="shared" si="38"/>
        <v>0.8646551918231129</v>
      </c>
      <c r="F119" s="94">
        <f t="shared" si="38"/>
        <v>0.99435347059657975</v>
      </c>
      <c r="G119" s="94">
        <f t="shared" si="38"/>
        <v>1.1435064911860666</v>
      </c>
      <c r="H119" s="94">
        <f t="shared" si="38"/>
        <v>1.3150324648639766</v>
      </c>
      <c r="I119" s="94">
        <f t="shared" si="38"/>
        <v>1.512287334593573</v>
      </c>
      <c r="J119" s="94">
        <f t="shared" si="38"/>
        <v>1.7391304347826089</v>
      </c>
      <c r="K119" s="98">
        <f t="shared" si="39"/>
        <v>2</v>
      </c>
      <c r="L119" s="94">
        <f t="shared" ref="L119:R119" si="45">((K119)*$K$172)</f>
        <v>2.2999999999999998</v>
      </c>
      <c r="M119" s="94">
        <f t="shared" si="45"/>
        <v>2.6449999999999996</v>
      </c>
      <c r="N119" s="94">
        <f t="shared" si="45"/>
        <v>3.0417499999999991</v>
      </c>
      <c r="O119" s="94">
        <f t="shared" si="45"/>
        <v>3.4980124999999989</v>
      </c>
      <c r="P119" s="94">
        <f t="shared" si="45"/>
        <v>4.0227143749999987</v>
      </c>
      <c r="Q119" s="94">
        <f t="shared" si="45"/>
        <v>4.6261215312499981</v>
      </c>
      <c r="R119" s="94">
        <f t="shared" si="45"/>
        <v>5.3200397609374974</v>
      </c>
      <c r="S119" s="94">
        <f t="shared" si="41"/>
        <v>6.1180457250781215</v>
      </c>
      <c r="T119" s="94">
        <f t="shared" si="42"/>
        <v>7.0357525838398391</v>
      </c>
      <c r="U119" s="94">
        <f t="shared" si="43"/>
        <v>8.0911154714158151</v>
      </c>
      <c r="V119" s="94">
        <f t="shared" si="44"/>
        <v>9.3047827921281865</v>
      </c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</row>
    <row r="120" spans="1:48" x14ac:dyDescent="0.25">
      <c r="B120" s="76">
        <v>3</v>
      </c>
      <c r="C120" s="146">
        <f t="shared" si="38"/>
        <v>0.93820809093850088</v>
      </c>
      <c r="D120" s="146">
        <f t="shared" si="38"/>
        <v>1.0789393045792759</v>
      </c>
      <c r="E120" s="146">
        <f t="shared" si="38"/>
        <v>1.2407802002661672</v>
      </c>
      <c r="F120" s="146">
        <f t="shared" si="38"/>
        <v>1.4268972303060921</v>
      </c>
      <c r="G120" s="146">
        <f t="shared" si="38"/>
        <v>1.6409318148520058</v>
      </c>
      <c r="H120" s="146">
        <f t="shared" si="38"/>
        <v>1.8870715870798065</v>
      </c>
      <c r="I120" s="146">
        <f t="shared" si="38"/>
        <v>2.1701323251417772</v>
      </c>
      <c r="J120" s="146">
        <f t="shared" si="38"/>
        <v>2.4956521739130437</v>
      </c>
      <c r="K120" s="105">
        <f t="shared" si="39"/>
        <v>2.87</v>
      </c>
      <c r="L120" s="146">
        <f t="shared" ref="L120:R120" si="46">((K120)*$K$172)</f>
        <v>3.3005</v>
      </c>
      <c r="M120" s="146">
        <f t="shared" si="46"/>
        <v>3.7955749999999995</v>
      </c>
      <c r="N120" s="146">
        <f t="shared" si="46"/>
        <v>4.3649112499999987</v>
      </c>
      <c r="O120" s="146">
        <f t="shared" si="46"/>
        <v>5.0196479374999985</v>
      </c>
      <c r="P120" s="146">
        <f t="shared" si="46"/>
        <v>5.7725951281249976</v>
      </c>
      <c r="Q120" s="146">
        <f t="shared" si="46"/>
        <v>6.6384843973437464</v>
      </c>
      <c r="R120" s="146">
        <f t="shared" si="46"/>
        <v>7.6342570569453079</v>
      </c>
      <c r="S120" s="146">
        <f t="shared" si="41"/>
        <v>8.779395615487104</v>
      </c>
      <c r="T120" s="146">
        <f t="shared" si="42"/>
        <v>10.096304957810169</v>
      </c>
      <c r="U120" s="146">
        <f t="shared" si="43"/>
        <v>11.610750701481694</v>
      </c>
      <c r="V120" s="146">
        <f t="shared" si="44"/>
        <v>13.352363306703946</v>
      </c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</row>
    <row r="121" spans="1:48" x14ac:dyDescent="0.25">
      <c r="B121" s="76">
        <v>4</v>
      </c>
      <c r="C121" s="94">
        <f t="shared" si="38"/>
        <v>1.2749169180000535</v>
      </c>
      <c r="D121" s="94">
        <f t="shared" si="38"/>
        <v>1.4661544557000614</v>
      </c>
      <c r="E121" s="94">
        <f t="shared" si="38"/>
        <v>1.6860776240550706</v>
      </c>
      <c r="F121" s="94">
        <f t="shared" si="38"/>
        <v>1.9389892676633309</v>
      </c>
      <c r="G121" s="94">
        <f t="shared" si="38"/>
        <v>2.2298376578128303</v>
      </c>
      <c r="H121" s="94">
        <f t="shared" si="38"/>
        <v>2.5643133064847548</v>
      </c>
      <c r="I121" s="94">
        <f t="shared" si="38"/>
        <v>2.9489603024574675</v>
      </c>
      <c r="J121" s="94">
        <f t="shared" si="38"/>
        <v>3.3913043478260874</v>
      </c>
      <c r="K121" s="98">
        <f t="shared" si="39"/>
        <v>3.9</v>
      </c>
      <c r="L121" s="94">
        <f t="shared" ref="L121:R121" si="47">((K121)*$K$172)</f>
        <v>4.4849999999999994</v>
      </c>
      <c r="M121" s="94">
        <f t="shared" si="47"/>
        <v>5.1577499999999992</v>
      </c>
      <c r="N121" s="94">
        <f t="shared" si="47"/>
        <v>5.9314124999999986</v>
      </c>
      <c r="O121" s="94">
        <f t="shared" si="47"/>
        <v>6.8211243749999984</v>
      </c>
      <c r="P121" s="94">
        <f t="shared" si="47"/>
        <v>7.8442930312499977</v>
      </c>
      <c r="Q121" s="94">
        <f t="shared" si="47"/>
        <v>9.0209369859374959</v>
      </c>
      <c r="R121" s="94">
        <f t="shared" si="47"/>
        <v>10.374077533828119</v>
      </c>
      <c r="S121" s="94">
        <f t="shared" si="41"/>
        <v>11.930189163902336</v>
      </c>
      <c r="T121" s="94">
        <f t="shared" si="42"/>
        <v>13.719717538487686</v>
      </c>
      <c r="U121" s="94">
        <f t="shared" si="43"/>
        <v>15.777675169260837</v>
      </c>
      <c r="V121" s="94">
        <f t="shared" si="44"/>
        <v>18.144326444649963</v>
      </c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</row>
    <row r="122" spans="1:48" x14ac:dyDescent="0.25">
      <c r="B122" s="76">
        <v>5</v>
      </c>
      <c r="C122" s="94">
        <f t="shared" si="38"/>
        <v>1.536438337076987</v>
      </c>
      <c r="D122" s="94">
        <f t="shared" si="38"/>
        <v>1.7669040876385349</v>
      </c>
      <c r="E122" s="94">
        <f t="shared" si="38"/>
        <v>2.031939700784315</v>
      </c>
      <c r="F122" s="94">
        <f t="shared" si="38"/>
        <v>2.3367306559019623</v>
      </c>
      <c r="G122" s="94">
        <f t="shared" si="38"/>
        <v>2.6872402542872567</v>
      </c>
      <c r="H122" s="94">
        <f t="shared" si="38"/>
        <v>3.090326292430345</v>
      </c>
      <c r="I122" s="94">
        <f t="shared" si="38"/>
        <v>3.5538752362948967</v>
      </c>
      <c r="J122" s="94">
        <f t="shared" si="38"/>
        <v>4.0869565217391308</v>
      </c>
      <c r="K122" s="98">
        <f t="shared" si="39"/>
        <v>4.7</v>
      </c>
      <c r="L122" s="94">
        <f t="shared" ref="L122:R122" si="48">((K122)*$K$172)</f>
        <v>5.4049999999999994</v>
      </c>
      <c r="M122" s="94">
        <f t="shared" si="48"/>
        <v>6.215749999999999</v>
      </c>
      <c r="N122" s="94">
        <f t="shared" si="48"/>
        <v>7.1481124999999981</v>
      </c>
      <c r="O122" s="94">
        <f t="shared" si="48"/>
        <v>8.2203293749999968</v>
      </c>
      <c r="P122" s="94">
        <f t="shared" si="48"/>
        <v>9.4533787812499952</v>
      </c>
      <c r="Q122" s="94">
        <f t="shared" si="48"/>
        <v>10.871385598437493</v>
      </c>
      <c r="R122" s="94">
        <f t="shared" si="48"/>
        <v>12.502093438203117</v>
      </c>
      <c r="S122" s="94">
        <f t="shared" si="41"/>
        <v>14.377407453933584</v>
      </c>
      <c r="T122" s="94">
        <f t="shared" si="42"/>
        <v>16.534018572023619</v>
      </c>
      <c r="U122" s="94">
        <f t="shared" si="43"/>
        <v>19.014121357827161</v>
      </c>
      <c r="V122" s="94">
        <f t="shared" si="44"/>
        <v>21.866239561501235</v>
      </c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</row>
    <row r="123" spans="1:48" x14ac:dyDescent="0.25">
      <c r="B123" s="76">
        <v>10</v>
      </c>
      <c r="C123" s="146">
        <f t="shared" si="38"/>
        <v>2.2883124169231728</v>
      </c>
      <c r="D123" s="146">
        <f t="shared" si="38"/>
        <v>2.6315592794616482</v>
      </c>
      <c r="E123" s="146">
        <f t="shared" si="38"/>
        <v>3.0262931713808952</v>
      </c>
      <c r="F123" s="146">
        <f t="shared" si="38"/>
        <v>3.4802371470880291</v>
      </c>
      <c r="G123" s="146">
        <f t="shared" si="38"/>
        <v>4.0022727191512333</v>
      </c>
      <c r="H123" s="146">
        <f t="shared" si="38"/>
        <v>4.602613627023918</v>
      </c>
      <c r="I123" s="146">
        <f t="shared" si="38"/>
        <v>5.2930056710775055</v>
      </c>
      <c r="J123" s="146">
        <f t="shared" si="38"/>
        <v>6.0869565217391308</v>
      </c>
      <c r="K123" s="105">
        <f t="shared" si="39"/>
        <v>7</v>
      </c>
      <c r="L123" s="146">
        <f t="shared" ref="L123:R123" si="49">((K123)*$K$172)</f>
        <v>8.0499999999999989</v>
      </c>
      <c r="M123" s="146">
        <f t="shared" si="49"/>
        <v>9.2574999999999985</v>
      </c>
      <c r="N123" s="146">
        <f t="shared" si="49"/>
        <v>10.646124999999998</v>
      </c>
      <c r="O123" s="146">
        <f t="shared" si="49"/>
        <v>12.243043749999996</v>
      </c>
      <c r="P123" s="146">
        <f t="shared" si="49"/>
        <v>14.079500312499995</v>
      </c>
      <c r="Q123" s="146">
        <f t="shared" si="49"/>
        <v>16.191425359374993</v>
      </c>
      <c r="R123" s="146">
        <f t="shared" si="49"/>
        <v>18.620139163281241</v>
      </c>
      <c r="S123" s="146">
        <f t="shared" si="41"/>
        <v>21.413160037773427</v>
      </c>
      <c r="T123" s="146">
        <f t="shared" si="42"/>
        <v>24.625134043439438</v>
      </c>
      <c r="U123" s="146">
        <f t="shared" si="43"/>
        <v>28.318904149955351</v>
      </c>
      <c r="V123" s="146">
        <f t="shared" si="44"/>
        <v>32.566739772448649</v>
      </c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</row>
    <row r="124" spans="1:48" x14ac:dyDescent="0.25">
      <c r="B124" s="76">
        <v>20</v>
      </c>
      <c r="C124" s="94">
        <f t="shared" si="38"/>
        <v>3.0957597983232064</v>
      </c>
      <c r="D124" s="94">
        <f t="shared" si="38"/>
        <v>3.5601237680716871</v>
      </c>
      <c r="E124" s="94">
        <f t="shared" si="38"/>
        <v>4.0941423332824396</v>
      </c>
      <c r="F124" s="94">
        <f t="shared" si="38"/>
        <v>4.7082636832748053</v>
      </c>
      <c r="G124" s="94">
        <f t="shared" si="38"/>
        <v>5.4145032357660252</v>
      </c>
      <c r="H124" s="94">
        <f t="shared" si="38"/>
        <v>6.2266787211309289</v>
      </c>
      <c r="I124" s="94">
        <f t="shared" si="38"/>
        <v>7.160680529300568</v>
      </c>
      <c r="J124" s="94">
        <f t="shared" si="38"/>
        <v>8.234782608695653</v>
      </c>
      <c r="K124" s="98">
        <f t="shared" si="39"/>
        <v>9.4700000000000006</v>
      </c>
      <c r="L124" s="94">
        <f t="shared" ref="L124:R124" si="50">((K124)*$K$172)</f>
        <v>10.890499999999999</v>
      </c>
      <c r="M124" s="94">
        <f t="shared" si="50"/>
        <v>12.524074999999998</v>
      </c>
      <c r="N124" s="94">
        <f t="shared" si="50"/>
        <v>14.402686249999997</v>
      </c>
      <c r="O124" s="94">
        <f t="shared" si="50"/>
        <v>16.563089187499994</v>
      </c>
      <c r="P124" s="94">
        <f t="shared" si="50"/>
        <v>19.04755256562499</v>
      </c>
      <c r="Q124" s="94">
        <f t="shared" si="50"/>
        <v>21.904685450468737</v>
      </c>
      <c r="R124" s="94">
        <f t="shared" si="50"/>
        <v>25.190388268039044</v>
      </c>
      <c r="S124" s="94">
        <f t="shared" si="41"/>
        <v>28.968946508244898</v>
      </c>
      <c r="T124" s="94">
        <f t="shared" si="42"/>
        <v>33.314288484481629</v>
      </c>
      <c r="U124" s="94">
        <f t="shared" si="43"/>
        <v>38.311431757153869</v>
      </c>
      <c r="V124" s="94">
        <f t="shared" si="44"/>
        <v>44.058146520726943</v>
      </c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</row>
    <row r="125" spans="1:48" x14ac:dyDescent="0.25">
      <c r="B125" s="76">
        <v>30</v>
      </c>
      <c r="C125" s="94">
        <f t="shared" si="38"/>
        <v>3.644954778384768</v>
      </c>
      <c r="D125" s="94">
        <f t="shared" si="38"/>
        <v>4.1916979951424826</v>
      </c>
      <c r="E125" s="94">
        <f t="shared" si="38"/>
        <v>4.8204526944138548</v>
      </c>
      <c r="F125" s="94">
        <f t="shared" si="38"/>
        <v>5.5435205985759328</v>
      </c>
      <c r="G125" s="94">
        <f t="shared" si="38"/>
        <v>6.3750486883623223</v>
      </c>
      <c r="H125" s="94">
        <f t="shared" si="38"/>
        <v>7.3313059916166701</v>
      </c>
      <c r="I125" s="94">
        <f t="shared" si="38"/>
        <v>8.4310018903591697</v>
      </c>
      <c r="J125" s="94">
        <f t="shared" si="38"/>
        <v>9.6956521739130448</v>
      </c>
      <c r="K125" s="98">
        <f t="shared" si="39"/>
        <v>11.15</v>
      </c>
      <c r="L125" s="94">
        <f t="shared" ref="L125:R125" si="51">((K125)*$K$172)</f>
        <v>12.8225</v>
      </c>
      <c r="M125" s="94">
        <f t="shared" si="51"/>
        <v>14.745874999999998</v>
      </c>
      <c r="N125" s="94">
        <f t="shared" si="51"/>
        <v>16.957756249999996</v>
      </c>
      <c r="O125" s="94">
        <f t="shared" si="51"/>
        <v>19.501419687499993</v>
      </c>
      <c r="P125" s="94">
        <f t="shared" si="51"/>
        <v>22.426632640624991</v>
      </c>
      <c r="Q125" s="94">
        <f t="shared" si="51"/>
        <v>25.790627536718738</v>
      </c>
      <c r="R125" s="94">
        <f t="shared" si="51"/>
        <v>29.659221667226547</v>
      </c>
      <c r="S125" s="94">
        <f t="shared" si="41"/>
        <v>34.108104917310527</v>
      </c>
      <c r="T125" s="94">
        <f t="shared" si="42"/>
        <v>39.224320654907103</v>
      </c>
      <c r="U125" s="94">
        <f t="shared" si="43"/>
        <v>45.107968753143169</v>
      </c>
      <c r="V125" s="94">
        <f t="shared" si="44"/>
        <v>51.874164066114638</v>
      </c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</row>
    <row r="126" spans="1:48" x14ac:dyDescent="0.25">
      <c r="B126" s="76">
        <v>40</v>
      </c>
      <c r="C126" s="94">
        <f t="shared" si="38"/>
        <v>4.1549215455847897</v>
      </c>
      <c r="D126" s="94">
        <f t="shared" si="38"/>
        <v>4.7781597774225073</v>
      </c>
      <c r="E126" s="94">
        <f t="shared" si="38"/>
        <v>5.4948837440358833</v>
      </c>
      <c r="F126" s="94">
        <f t="shared" si="38"/>
        <v>6.3191163056412654</v>
      </c>
      <c r="G126" s="94">
        <f t="shared" si="38"/>
        <v>7.2669837514874542</v>
      </c>
      <c r="H126" s="94">
        <f t="shared" si="38"/>
        <v>8.3570313142105714</v>
      </c>
      <c r="I126" s="94">
        <f t="shared" si="38"/>
        <v>9.6105860113421571</v>
      </c>
      <c r="J126" s="94">
        <f t="shared" si="38"/>
        <v>11.052173913043481</v>
      </c>
      <c r="K126" s="98">
        <f t="shared" si="39"/>
        <v>12.71</v>
      </c>
      <c r="L126" s="94">
        <f t="shared" ref="L126:R126" si="52">((K126)*$K$172)</f>
        <v>14.6165</v>
      </c>
      <c r="M126" s="94">
        <f t="shared" si="52"/>
        <v>16.808975</v>
      </c>
      <c r="N126" s="94">
        <f t="shared" si="52"/>
        <v>19.330321249999997</v>
      </c>
      <c r="O126" s="94">
        <f t="shared" si="52"/>
        <v>22.229869437499996</v>
      </c>
      <c r="P126" s="94">
        <f t="shared" si="52"/>
        <v>25.564349853124995</v>
      </c>
      <c r="Q126" s="94">
        <f t="shared" si="52"/>
        <v>29.39900233109374</v>
      </c>
      <c r="R126" s="94">
        <f t="shared" si="52"/>
        <v>33.808852680757802</v>
      </c>
      <c r="S126" s="94">
        <f t="shared" si="41"/>
        <v>38.880180582871468</v>
      </c>
      <c r="T126" s="94">
        <f t="shared" si="42"/>
        <v>44.712207670302185</v>
      </c>
      <c r="U126" s="94">
        <f t="shared" si="43"/>
        <v>51.419038820847511</v>
      </c>
      <c r="V126" s="94">
        <f t="shared" si="44"/>
        <v>59.131894643974633</v>
      </c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</row>
    <row r="127" spans="1:48" x14ac:dyDescent="0.25">
      <c r="B127" s="76">
        <v>50</v>
      </c>
      <c r="C127" s="94">
        <f t="shared" si="38"/>
        <v>4.6452742063540411</v>
      </c>
      <c r="D127" s="94">
        <f t="shared" si="38"/>
        <v>5.3420653373071465</v>
      </c>
      <c r="E127" s="94">
        <f t="shared" si="38"/>
        <v>6.1433751379032184</v>
      </c>
      <c r="F127" s="94">
        <f t="shared" si="38"/>
        <v>7.0648814085887004</v>
      </c>
      <c r="G127" s="94">
        <f t="shared" si="38"/>
        <v>8.1246136198770049</v>
      </c>
      <c r="H127" s="94">
        <f t="shared" si="38"/>
        <v>9.3433056628585547</v>
      </c>
      <c r="I127" s="94">
        <f t="shared" si="38"/>
        <v>10.744801512287337</v>
      </c>
      <c r="J127" s="94">
        <f t="shared" si="38"/>
        <v>12.356521739130436</v>
      </c>
      <c r="K127" s="98">
        <f t="shared" si="39"/>
        <v>14.21</v>
      </c>
      <c r="L127" s="94">
        <f t="shared" ref="L127:R127" si="53">((K127)*$K$172)</f>
        <v>16.3415</v>
      </c>
      <c r="M127" s="94">
        <f t="shared" si="53"/>
        <v>18.792724999999997</v>
      </c>
      <c r="N127" s="94">
        <f t="shared" si="53"/>
        <v>21.611633749999996</v>
      </c>
      <c r="O127" s="94">
        <f t="shared" si="53"/>
        <v>24.853378812499994</v>
      </c>
      <c r="P127" s="94">
        <f t="shared" si="53"/>
        <v>28.581385634374989</v>
      </c>
      <c r="Q127" s="94">
        <f t="shared" si="53"/>
        <v>32.868593479531235</v>
      </c>
      <c r="R127" s="94">
        <f t="shared" si="53"/>
        <v>37.798882501460916</v>
      </c>
      <c r="S127" s="94">
        <f t="shared" si="41"/>
        <v>43.468714876680053</v>
      </c>
      <c r="T127" s="94">
        <f t="shared" si="42"/>
        <v>49.989022108182056</v>
      </c>
      <c r="U127" s="94">
        <f t="shared" si="43"/>
        <v>57.487375424409358</v>
      </c>
      <c r="V127" s="94">
        <f t="shared" si="44"/>
        <v>66.11048173807076</v>
      </c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</row>
    <row r="128" spans="1:48" x14ac:dyDescent="0.25">
      <c r="B128" s="76">
        <v>60</v>
      </c>
      <c r="C128" s="94">
        <f t="shared" si="38"/>
        <v>5.0865916010463676</v>
      </c>
      <c r="D128" s="94">
        <f t="shared" si="38"/>
        <v>5.849580341203322</v>
      </c>
      <c r="E128" s="94">
        <f t="shared" si="38"/>
        <v>6.7270173923838197</v>
      </c>
      <c r="F128" s="94">
        <f t="shared" si="38"/>
        <v>7.7360700012413925</v>
      </c>
      <c r="G128" s="94">
        <f t="shared" si="38"/>
        <v>8.8964805014276003</v>
      </c>
      <c r="H128" s="94">
        <f t="shared" si="38"/>
        <v>10.230952576641739</v>
      </c>
      <c r="I128" s="94">
        <f t="shared" si="38"/>
        <v>11.765595463137998</v>
      </c>
      <c r="J128" s="94">
        <f t="shared" si="38"/>
        <v>13.530434782608697</v>
      </c>
      <c r="K128" s="98">
        <f t="shared" si="39"/>
        <v>15.56</v>
      </c>
      <c r="L128" s="94">
        <f t="shared" ref="L128:R128" si="54">((K128)*$K$172)</f>
        <v>17.893999999999998</v>
      </c>
      <c r="M128" s="94">
        <f t="shared" si="54"/>
        <v>20.578099999999996</v>
      </c>
      <c r="N128" s="94">
        <f t="shared" si="54"/>
        <v>23.664814999999994</v>
      </c>
      <c r="O128" s="94">
        <f t="shared" si="54"/>
        <v>27.214537249999992</v>
      </c>
      <c r="P128" s="94">
        <f t="shared" si="54"/>
        <v>31.29671783749999</v>
      </c>
      <c r="Q128" s="94">
        <f t="shared" si="54"/>
        <v>35.991225513124988</v>
      </c>
      <c r="R128" s="94">
        <f t="shared" si="54"/>
        <v>41.38990934009373</v>
      </c>
      <c r="S128" s="94">
        <f t="shared" si="41"/>
        <v>47.598395741107787</v>
      </c>
      <c r="T128" s="94">
        <f t="shared" si="42"/>
        <v>54.73815510227395</v>
      </c>
      <c r="U128" s="94">
        <f t="shared" si="43"/>
        <v>62.948878367615038</v>
      </c>
      <c r="V128" s="94">
        <f t="shared" si="44"/>
        <v>72.391210122757286</v>
      </c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</row>
    <row r="129" spans="1:44" x14ac:dyDescent="0.25">
      <c r="B129" s="76">
        <v>70</v>
      </c>
      <c r="C129" s="146">
        <f t="shared" si="38"/>
        <v>5.485411765138692</v>
      </c>
      <c r="D129" s="146">
        <f t="shared" si="38"/>
        <v>6.3082235299094949</v>
      </c>
      <c r="E129" s="146">
        <f t="shared" si="38"/>
        <v>7.2544570593959188</v>
      </c>
      <c r="F129" s="146">
        <f t="shared" si="38"/>
        <v>8.3426256183053056</v>
      </c>
      <c r="G129" s="146">
        <f t="shared" si="38"/>
        <v>9.5940194610511007</v>
      </c>
      <c r="H129" s="146">
        <f t="shared" si="38"/>
        <v>11.033122380208765</v>
      </c>
      <c r="I129" s="146">
        <f t="shared" si="38"/>
        <v>12.688090737240078</v>
      </c>
      <c r="J129" s="146">
        <f t="shared" si="38"/>
        <v>14.591304347826089</v>
      </c>
      <c r="K129" s="105">
        <f t="shared" si="39"/>
        <v>16.78</v>
      </c>
      <c r="L129" s="146">
        <f t="shared" ref="L129:R129" si="55">((K129)*$K$172)</f>
        <v>19.297000000000001</v>
      </c>
      <c r="M129" s="146">
        <f t="shared" si="55"/>
        <v>22.191549999999999</v>
      </c>
      <c r="N129" s="146">
        <f t="shared" si="55"/>
        <v>25.520282499999997</v>
      </c>
      <c r="O129" s="146">
        <f t="shared" si="55"/>
        <v>29.348324874999996</v>
      </c>
      <c r="P129" s="146">
        <f t="shared" si="55"/>
        <v>33.750573606249993</v>
      </c>
      <c r="Q129" s="146">
        <f t="shared" si="55"/>
        <v>38.81315964718749</v>
      </c>
      <c r="R129" s="146">
        <f t="shared" si="55"/>
        <v>44.635133594265611</v>
      </c>
      <c r="S129" s="146">
        <f t="shared" si="41"/>
        <v>51.330403633405446</v>
      </c>
      <c r="T129" s="146">
        <f t="shared" si="42"/>
        <v>59.029964178416257</v>
      </c>
      <c r="U129" s="146">
        <f t="shared" si="43"/>
        <v>67.884458805178696</v>
      </c>
      <c r="V129" s="146">
        <f t="shared" si="44"/>
        <v>78.067127625955493</v>
      </c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</row>
    <row r="130" spans="1:44" x14ac:dyDescent="0.25">
      <c r="B130" s="76">
        <v>80</v>
      </c>
      <c r="C130" s="94">
        <f t="shared" si="38"/>
        <v>5.8776938937540919</v>
      </c>
      <c r="D130" s="94">
        <f t="shared" si="38"/>
        <v>6.759347977817205</v>
      </c>
      <c r="E130" s="94">
        <f t="shared" si="38"/>
        <v>7.7732501744897853</v>
      </c>
      <c r="F130" s="94">
        <f t="shared" si="38"/>
        <v>8.9392377006632522</v>
      </c>
      <c r="G130" s="94">
        <f t="shared" si="38"/>
        <v>10.28012335576274</v>
      </c>
      <c r="H130" s="94">
        <f t="shared" si="38"/>
        <v>11.82214185912715</v>
      </c>
      <c r="I130" s="94">
        <f t="shared" si="38"/>
        <v>13.595463137996221</v>
      </c>
      <c r="J130" s="94">
        <f t="shared" si="38"/>
        <v>15.634782608695653</v>
      </c>
      <c r="K130" s="98">
        <f t="shared" si="39"/>
        <v>17.98</v>
      </c>
      <c r="L130" s="94">
        <f t="shared" ref="L130:R130" si="56">((K130)*$K$172)</f>
        <v>20.677</v>
      </c>
      <c r="M130" s="94">
        <f t="shared" si="56"/>
        <v>23.778549999999999</v>
      </c>
      <c r="N130" s="94">
        <f t="shared" si="56"/>
        <v>27.345332499999998</v>
      </c>
      <c r="O130" s="94">
        <f t="shared" si="56"/>
        <v>31.447132374999995</v>
      </c>
      <c r="P130" s="94">
        <f t="shared" si="56"/>
        <v>36.164202231249995</v>
      </c>
      <c r="Q130" s="94">
        <f t="shared" si="56"/>
        <v>41.588832565937487</v>
      </c>
      <c r="R130" s="94">
        <f t="shared" si="56"/>
        <v>47.827157450828103</v>
      </c>
      <c r="S130" s="94">
        <f t="shared" si="41"/>
        <v>55.001231068452313</v>
      </c>
      <c r="T130" s="94">
        <f t="shared" si="42"/>
        <v>63.251415728720154</v>
      </c>
      <c r="U130" s="94">
        <f t="shared" si="43"/>
        <v>72.739128088028167</v>
      </c>
      <c r="V130" s="94">
        <f t="shared" si="44"/>
        <v>83.649997301232389</v>
      </c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</row>
    <row r="131" spans="1:44" x14ac:dyDescent="0.25">
      <c r="B131" s="76">
        <v>90</v>
      </c>
      <c r="C131" s="94">
        <f t="shared" si="38"/>
        <v>6.3222803061848802</v>
      </c>
      <c r="D131" s="94">
        <f t="shared" si="38"/>
        <v>7.2706223521126114</v>
      </c>
      <c r="E131" s="94">
        <f t="shared" si="38"/>
        <v>8.3612157049295028</v>
      </c>
      <c r="F131" s="94">
        <f t="shared" si="38"/>
        <v>9.6153980606689267</v>
      </c>
      <c r="G131" s="94">
        <f t="shared" si="38"/>
        <v>11.057707769769264</v>
      </c>
      <c r="H131" s="94">
        <f t="shared" si="38"/>
        <v>12.716363935234654</v>
      </c>
      <c r="I131" s="94">
        <f t="shared" si="38"/>
        <v>14.62381852551985</v>
      </c>
      <c r="J131" s="94">
        <f t="shared" si="38"/>
        <v>16.817391304347826</v>
      </c>
      <c r="K131" s="98">
        <f t="shared" si="39"/>
        <v>19.34</v>
      </c>
      <c r="L131" s="94">
        <f t="shared" ref="L131:R131" si="57">((K131)*$K$172)</f>
        <v>22.241</v>
      </c>
      <c r="M131" s="94">
        <f t="shared" si="57"/>
        <v>25.577149999999996</v>
      </c>
      <c r="N131" s="94">
        <f t="shared" si="57"/>
        <v>29.413722499999992</v>
      </c>
      <c r="O131" s="94">
        <f t="shared" si="57"/>
        <v>33.825780874999985</v>
      </c>
      <c r="P131" s="94">
        <f t="shared" si="57"/>
        <v>38.899648006249983</v>
      </c>
      <c r="Q131" s="94">
        <f t="shared" si="57"/>
        <v>44.734595207187475</v>
      </c>
      <c r="R131" s="94">
        <f t="shared" si="57"/>
        <v>51.44478448826559</v>
      </c>
      <c r="S131" s="94">
        <f t="shared" si="41"/>
        <v>59.161502161505425</v>
      </c>
      <c r="T131" s="94">
        <f t="shared" si="42"/>
        <v>68.035727485731229</v>
      </c>
      <c r="U131" s="94">
        <f t="shared" si="43"/>
        <v>78.241086608590905</v>
      </c>
      <c r="V131" s="94">
        <f t="shared" si="44"/>
        <v>89.977249599879528</v>
      </c>
      <c r="Z131" s="94"/>
      <c r="AA131" s="94"/>
      <c r="AB131" s="94"/>
      <c r="AC131" s="94"/>
      <c r="AD131" s="157"/>
      <c r="AH131"/>
      <c r="AI131"/>
      <c r="AJ131"/>
      <c r="AK131"/>
      <c r="AL131"/>
      <c r="AM131"/>
      <c r="AN131"/>
      <c r="AO131"/>
      <c r="AP131"/>
      <c r="AQ131"/>
      <c r="AR131"/>
    </row>
    <row r="132" spans="1:44" x14ac:dyDescent="0.25">
      <c r="B132" s="76">
        <v>100</v>
      </c>
      <c r="C132" s="144">
        <f t="shared" si="38"/>
        <v>6.6720652042002788</v>
      </c>
      <c r="D132" s="144">
        <f t="shared" si="38"/>
        <v>7.6728749848303197</v>
      </c>
      <c r="E132" s="144">
        <f t="shared" si="38"/>
        <v>8.8238062325548672</v>
      </c>
      <c r="F132" s="144">
        <f t="shared" si="38"/>
        <v>10.147377167438096</v>
      </c>
      <c r="G132" s="144">
        <f t="shared" si="38"/>
        <v>11.66948374255381</v>
      </c>
      <c r="H132" s="144">
        <f t="shared" si="38"/>
        <v>13.41990630393688</v>
      </c>
      <c r="I132" s="144">
        <f t="shared" si="38"/>
        <v>15.432892249527411</v>
      </c>
      <c r="J132" s="144">
        <f t="shared" si="38"/>
        <v>17.747826086956522</v>
      </c>
      <c r="K132" s="165">
        <f t="shared" si="39"/>
        <v>20.41</v>
      </c>
      <c r="L132" s="144">
        <f t="shared" ref="L132:R132" si="58">((K132)*$K$172)</f>
        <v>23.471499999999999</v>
      </c>
      <c r="M132" s="144">
        <f t="shared" si="58"/>
        <v>26.992224999999998</v>
      </c>
      <c r="N132" s="144">
        <f t="shared" si="58"/>
        <v>31.041058749999994</v>
      </c>
      <c r="O132" s="144">
        <f t="shared" si="58"/>
        <v>35.697217562499993</v>
      </c>
      <c r="P132" s="144">
        <f t="shared" si="58"/>
        <v>41.051800196874993</v>
      </c>
      <c r="Q132" s="144">
        <f t="shared" si="58"/>
        <v>47.209570226406235</v>
      </c>
      <c r="R132" s="144">
        <f t="shared" si="58"/>
        <v>54.291005760367163</v>
      </c>
      <c r="S132" s="144">
        <f t="shared" si="41"/>
        <v>62.434656624422232</v>
      </c>
      <c r="T132" s="144">
        <f t="shared" si="42"/>
        <v>71.79985511808556</v>
      </c>
      <c r="U132" s="144">
        <f t="shared" si="43"/>
        <v>82.56983338579839</v>
      </c>
      <c r="V132" s="144">
        <f t="shared" si="44"/>
        <v>94.955308393668147</v>
      </c>
      <c r="Z132" s="94"/>
      <c r="AA132" s="94"/>
      <c r="AB132" s="94"/>
      <c r="AC132" s="94"/>
      <c r="AD132" s="157"/>
      <c r="AH132"/>
      <c r="AI132"/>
      <c r="AJ132"/>
      <c r="AK132"/>
      <c r="AL132"/>
      <c r="AM132"/>
      <c r="AN132"/>
      <c r="AO132"/>
      <c r="AP132"/>
      <c r="AQ132"/>
      <c r="AR132"/>
    </row>
    <row r="133" spans="1:44" x14ac:dyDescent="0.25">
      <c r="B133" s="117"/>
      <c r="C133" s="164"/>
      <c r="D133" s="144"/>
      <c r="E133" s="144"/>
      <c r="F133" s="144"/>
      <c r="G133" s="144"/>
      <c r="H133" s="144"/>
      <c r="I133" s="144"/>
      <c r="J133" s="144"/>
      <c r="K133" s="165"/>
      <c r="L133" s="144"/>
      <c r="M133" s="144"/>
      <c r="N133" s="144"/>
      <c r="O133" s="144"/>
      <c r="P133" s="144"/>
      <c r="Q133" s="144"/>
      <c r="R133" s="144"/>
      <c r="S133" s="166"/>
      <c r="T133" s="166"/>
      <c r="U133" s="166"/>
      <c r="V133" s="166"/>
      <c r="Z133" s="94"/>
      <c r="AA133" s="94"/>
      <c r="AB133" s="94"/>
      <c r="AC133" s="94"/>
      <c r="AD133" s="157"/>
      <c r="AH133"/>
      <c r="AI133"/>
      <c r="AJ133"/>
      <c r="AK133"/>
      <c r="AL133"/>
      <c r="AM133"/>
      <c r="AN133"/>
      <c r="AO133"/>
      <c r="AP133"/>
      <c r="AQ133"/>
      <c r="AR133"/>
    </row>
    <row r="134" spans="1:44" x14ac:dyDescent="0.25">
      <c r="B134" s="117"/>
      <c r="C134" s="164"/>
      <c r="D134" s="144"/>
      <c r="E134" s="144"/>
      <c r="F134" s="144"/>
      <c r="G134" s="144"/>
      <c r="H134" s="144"/>
      <c r="I134" s="144"/>
      <c r="J134" s="144"/>
      <c r="K134" s="165"/>
      <c r="L134" s="144"/>
      <c r="M134" s="144"/>
      <c r="N134" s="144"/>
      <c r="O134" s="144"/>
      <c r="P134" s="144"/>
      <c r="Q134" s="144"/>
      <c r="R134" s="144"/>
      <c r="S134" s="166"/>
      <c r="T134" s="166"/>
      <c r="U134" s="166"/>
      <c r="V134" s="166"/>
      <c r="Z134" s="94"/>
      <c r="AA134" s="94"/>
      <c r="AB134" s="94"/>
      <c r="AC134" s="94"/>
      <c r="AD134" s="157"/>
      <c r="AH134"/>
      <c r="AI134"/>
      <c r="AJ134"/>
      <c r="AK134"/>
      <c r="AL134"/>
      <c r="AM134"/>
      <c r="AN134"/>
      <c r="AO134"/>
      <c r="AP134"/>
      <c r="AQ134"/>
      <c r="AR134"/>
    </row>
    <row r="135" spans="1:44" x14ac:dyDescent="0.25">
      <c r="B135" s="117"/>
      <c r="C135" s="164"/>
      <c r="D135" s="144"/>
      <c r="E135" s="144"/>
      <c r="F135" s="144"/>
      <c r="G135" s="144"/>
      <c r="H135" s="144"/>
      <c r="I135" s="144"/>
      <c r="J135" s="144"/>
      <c r="K135" s="165"/>
      <c r="L135" s="144"/>
      <c r="M135" s="144"/>
      <c r="N135" s="144"/>
      <c r="O135" s="144"/>
      <c r="P135" s="144"/>
      <c r="Q135" s="144"/>
      <c r="R135" s="144"/>
      <c r="S135" s="166"/>
      <c r="T135" s="166"/>
      <c r="U135" s="166"/>
      <c r="V135" s="166"/>
      <c r="Z135" s="94"/>
      <c r="AA135" s="94"/>
      <c r="AB135" s="94"/>
      <c r="AC135" s="94"/>
      <c r="AD135" s="157"/>
      <c r="AH135"/>
      <c r="AI135"/>
      <c r="AJ135"/>
      <c r="AK135"/>
      <c r="AL135"/>
      <c r="AM135"/>
      <c r="AN135"/>
      <c r="AO135"/>
      <c r="AP135"/>
      <c r="AQ135"/>
      <c r="AR135"/>
    </row>
    <row r="136" spans="1:44" x14ac:dyDescent="0.25">
      <c r="B136" s="117"/>
      <c r="C136" s="164"/>
      <c r="D136" s="144"/>
      <c r="E136" s="144"/>
      <c r="F136" s="144"/>
      <c r="G136" s="144"/>
      <c r="H136" s="144"/>
      <c r="I136" s="144"/>
      <c r="J136" s="144"/>
      <c r="K136" s="165"/>
      <c r="L136" s="144"/>
      <c r="M136" s="144"/>
      <c r="N136" s="144"/>
      <c r="O136" s="144"/>
      <c r="P136" s="144"/>
      <c r="Q136" s="144"/>
      <c r="R136" s="144"/>
      <c r="S136" s="166"/>
      <c r="T136" s="166"/>
      <c r="U136" s="166"/>
      <c r="V136" s="166"/>
      <c r="Z136" s="94"/>
      <c r="AA136" s="94"/>
      <c r="AB136" s="94"/>
      <c r="AC136" s="94"/>
      <c r="AD136" s="157"/>
      <c r="AH136"/>
      <c r="AI136"/>
      <c r="AJ136"/>
      <c r="AK136"/>
      <c r="AL136"/>
      <c r="AM136"/>
      <c r="AN136"/>
      <c r="AO136"/>
      <c r="AP136"/>
      <c r="AQ136"/>
      <c r="AR136"/>
    </row>
    <row r="137" spans="1:44" ht="15.75" thickBot="1" x14ac:dyDescent="0.3">
      <c r="AH137"/>
      <c r="AI137"/>
      <c r="AJ137"/>
      <c r="AK137"/>
      <c r="AL137"/>
      <c r="AM137"/>
      <c r="AN137"/>
      <c r="AO137"/>
      <c r="AP137"/>
      <c r="AQ137"/>
      <c r="AR137"/>
    </row>
    <row r="138" spans="1:44" x14ac:dyDescent="0.25">
      <c r="A138" s="172"/>
      <c r="B138" s="173"/>
      <c r="C138" s="173"/>
      <c r="D138" s="173"/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4"/>
      <c r="AH138"/>
      <c r="AI138"/>
      <c r="AJ138"/>
      <c r="AK138"/>
      <c r="AL138"/>
      <c r="AM138"/>
      <c r="AN138"/>
      <c r="AO138"/>
      <c r="AP138"/>
      <c r="AQ138"/>
      <c r="AR138"/>
    </row>
    <row r="139" spans="1:44" x14ac:dyDescent="0.25">
      <c r="A139" s="593" t="s">
        <v>176</v>
      </c>
      <c r="B139" s="594" t="s">
        <v>174</v>
      </c>
      <c r="C139" s="595"/>
      <c r="D139" s="594" t="s">
        <v>175</v>
      </c>
      <c r="E139" s="596"/>
      <c r="F139" s="597"/>
      <c r="G139" s="47"/>
      <c r="H139" s="47"/>
      <c r="I139" s="47"/>
      <c r="J139" s="47"/>
      <c r="K139" s="47"/>
      <c r="L139" s="177"/>
      <c r="M139" s="47"/>
      <c r="N139" s="47"/>
      <c r="O139" s="47"/>
      <c r="P139" s="47"/>
      <c r="Q139" s="47"/>
      <c r="R139" s="47"/>
      <c r="S139" s="47"/>
      <c r="T139" s="47"/>
      <c r="U139" s="47"/>
      <c r="V139" s="179"/>
      <c r="AH139"/>
      <c r="AI139"/>
      <c r="AJ139"/>
      <c r="AK139"/>
      <c r="AL139"/>
      <c r="AM139"/>
      <c r="AN139"/>
      <c r="AO139"/>
      <c r="AP139"/>
      <c r="AQ139"/>
      <c r="AR139"/>
    </row>
    <row r="140" spans="1:44" x14ac:dyDescent="0.25">
      <c r="A140" s="180" t="s">
        <v>168</v>
      </c>
      <c r="B140" s="176"/>
      <c r="C140" s="177"/>
      <c r="D140" s="176"/>
      <c r="E140" s="178"/>
      <c r="F140" s="47"/>
      <c r="G140" s="47"/>
      <c r="H140" s="47"/>
      <c r="I140" s="47"/>
      <c r="J140" s="47"/>
      <c r="K140" s="47"/>
      <c r="L140" s="177"/>
      <c r="M140" s="47"/>
      <c r="N140" s="47"/>
      <c r="O140" s="47"/>
      <c r="P140" s="47"/>
      <c r="Q140" s="47"/>
      <c r="R140" s="47"/>
      <c r="S140" s="47"/>
      <c r="T140" s="47"/>
      <c r="U140" s="47"/>
      <c r="V140" s="179"/>
      <c r="AH140"/>
      <c r="AI140"/>
      <c r="AJ140"/>
      <c r="AK140"/>
      <c r="AL140"/>
      <c r="AM140"/>
      <c r="AN140"/>
      <c r="AO140"/>
      <c r="AP140"/>
      <c r="AQ140"/>
      <c r="AR140"/>
    </row>
    <row r="141" spans="1:44" x14ac:dyDescent="0.25">
      <c r="A141" s="55" t="s">
        <v>293</v>
      </c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179"/>
      <c r="AH141"/>
      <c r="AI141"/>
      <c r="AJ141"/>
      <c r="AK141"/>
      <c r="AL141"/>
      <c r="AM141"/>
      <c r="AN141"/>
      <c r="AO141"/>
      <c r="AP141"/>
      <c r="AQ141"/>
      <c r="AR141"/>
    </row>
    <row r="142" spans="1:44" x14ac:dyDescent="0.25">
      <c r="A142" s="55" t="s">
        <v>292</v>
      </c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179"/>
      <c r="AH142"/>
      <c r="AI142"/>
      <c r="AJ142"/>
      <c r="AK142"/>
      <c r="AL142"/>
      <c r="AM142"/>
      <c r="AN142"/>
      <c r="AO142"/>
      <c r="AP142"/>
      <c r="AQ142"/>
      <c r="AR142"/>
    </row>
    <row r="143" spans="1:44" x14ac:dyDescent="0.25">
      <c r="A143" s="53" t="s">
        <v>291</v>
      </c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179"/>
      <c r="AH143"/>
      <c r="AI143"/>
      <c r="AJ143"/>
      <c r="AK143"/>
      <c r="AL143"/>
      <c r="AM143"/>
      <c r="AN143"/>
      <c r="AO143"/>
      <c r="AP143"/>
      <c r="AQ143"/>
      <c r="AR143"/>
    </row>
    <row r="144" spans="1:44" x14ac:dyDescent="0.25">
      <c r="A144" s="55" t="s">
        <v>294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179"/>
      <c r="AH144"/>
      <c r="AI144"/>
      <c r="AJ144"/>
      <c r="AK144"/>
      <c r="AL144"/>
      <c r="AM144"/>
      <c r="AN144"/>
      <c r="AO144"/>
      <c r="AP144"/>
      <c r="AQ144"/>
      <c r="AR144"/>
    </row>
    <row r="145" spans="1:44" x14ac:dyDescent="0.25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179"/>
      <c r="AH145"/>
      <c r="AI145"/>
      <c r="AJ145"/>
      <c r="AK145"/>
      <c r="AL145"/>
      <c r="AM145"/>
      <c r="AN145"/>
      <c r="AO145"/>
      <c r="AP145"/>
      <c r="AQ145"/>
      <c r="AR145"/>
    </row>
    <row r="146" spans="1:44" x14ac:dyDescent="0.25">
      <c r="A146" s="181" t="s">
        <v>17</v>
      </c>
      <c r="B146" s="47"/>
      <c r="C146" s="182" t="s">
        <v>142</v>
      </c>
      <c r="D146" s="182" t="s">
        <v>143</v>
      </c>
      <c r="E146" s="182" t="s">
        <v>144</v>
      </c>
      <c r="F146" s="183" t="s">
        <v>145</v>
      </c>
      <c r="G146" s="183" t="s">
        <v>146</v>
      </c>
      <c r="H146" s="183" t="s">
        <v>147</v>
      </c>
      <c r="I146" s="183" t="s">
        <v>148</v>
      </c>
      <c r="J146" s="183" t="s">
        <v>149</v>
      </c>
      <c r="K146" s="183" t="s">
        <v>150</v>
      </c>
      <c r="L146" s="183" t="s">
        <v>151</v>
      </c>
      <c r="M146" s="183" t="s">
        <v>152</v>
      </c>
      <c r="N146" s="183" t="s">
        <v>153</v>
      </c>
      <c r="O146" s="183" t="s">
        <v>154</v>
      </c>
      <c r="P146" s="183" t="s">
        <v>155</v>
      </c>
      <c r="Q146" s="184" t="s">
        <v>156</v>
      </c>
      <c r="R146" s="183" t="s">
        <v>157</v>
      </c>
      <c r="S146" s="183" t="s">
        <v>158</v>
      </c>
      <c r="T146" s="183" t="s">
        <v>159</v>
      </c>
      <c r="U146" s="183" t="s">
        <v>160</v>
      </c>
      <c r="V146" s="185" t="s">
        <v>161</v>
      </c>
      <c r="AH146"/>
      <c r="AI146"/>
      <c r="AJ146"/>
      <c r="AK146"/>
      <c r="AL146"/>
      <c r="AM146"/>
      <c r="AN146"/>
      <c r="AO146"/>
      <c r="AP146"/>
      <c r="AQ146"/>
      <c r="AR146"/>
    </row>
    <row r="147" spans="1:44" x14ac:dyDescent="0.25">
      <c r="A147" s="186"/>
      <c r="B147" s="47"/>
      <c r="C147" s="187" t="s">
        <v>33</v>
      </c>
      <c r="D147" s="188" t="s">
        <v>16</v>
      </c>
      <c r="E147" s="188" t="s">
        <v>15</v>
      </c>
      <c r="F147" s="189" t="s">
        <v>14</v>
      </c>
      <c r="G147" s="189" t="s">
        <v>13</v>
      </c>
      <c r="H147" s="189" t="s">
        <v>3</v>
      </c>
      <c r="I147" s="189" t="s">
        <v>4</v>
      </c>
      <c r="J147" s="189" t="s">
        <v>5</v>
      </c>
      <c r="K147" s="189" t="s">
        <v>6</v>
      </c>
      <c r="L147" s="189" t="s">
        <v>20</v>
      </c>
      <c r="M147" s="189" t="s">
        <v>21</v>
      </c>
      <c r="N147" s="189" t="s">
        <v>22</v>
      </c>
      <c r="O147" s="189" t="s">
        <v>23</v>
      </c>
      <c r="P147" s="189" t="s">
        <v>24</v>
      </c>
      <c r="Q147" s="188" t="s">
        <v>25</v>
      </c>
      <c r="R147" s="188" t="s">
        <v>35</v>
      </c>
      <c r="S147" s="188" t="s">
        <v>36</v>
      </c>
      <c r="T147" s="188" t="s">
        <v>37</v>
      </c>
      <c r="U147" s="188" t="s">
        <v>38</v>
      </c>
      <c r="V147" s="190" t="s">
        <v>39</v>
      </c>
      <c r="AH147"/>
      <c r="AI147"/>
      <c r="AJ147"/>
      <c r="AK147"/>
      <c r="AL147"/>
      <c r="AM147"/>
      <c r="AN147"/>
      <c r="AO147"/>
      <c r="AP147"/>
      <c r="AQ147"/>
      <c r="AR147"/>
    </row>
    <row r="148" spans="1:44" x14ac:dyDescent="0.25">
      <c r="A148" s="186"/>
      <c r="B148" s="191" t="s">
        <v>139</v>
      </c>
      <c r="C148" s="192">
        <f>C150-(E148-D148)</f>
        <v>5.8755567734075731</v>
      </c>
      <c r="D148" s="193">
        <f t="shared" ref="D148:V148" si="59">((C107+D107)/2)+0.01</f>
        <v>6.9224197334206732</v>
      </c>
      <c r="E148" s="193">
        <f t="shared" si="59"/>
        <v>7.9592826934337735</v>
      </c>
      <c r="F148" s="193">
        <f t="shared" si="59"/>
        <v>9.1516750974488392</v>
      </c>
      <c r="G148" s="193">
        <f t="shared" si="59"/>
        <v>10.522926362066164</v>
      </c>
      <c r="H148" s="193">
        <f t="shared" si="59"/>
        <v>12.099865316376087</v>
      </c>
      <c r="I148" s="193">
        <f t="shared" si="59"/>
        <v>13.9133451138325</v>
      </c>
      <c r="J148" s="193">
        <f t="shared" si="59"/>
        <v>15.998846880907374</v>
      </c>
      <c r="K148" s="193">
        <f t="shared" si="59"/>
        <v>18.397173913043481</v>
      </c>
      <c r="L148" s="193">
        <f t="shared" si="59"/>
        <v>21.155250000000002</v>
      </c>
      <c r="M148" s="193">
        <f t="shared" si="59"/>
        <v>24.327037499999999</v>
      </c>
      <c r="N148" s="193">
        <f t="shared" si="59"/>
        <v>27.974593125000002</v>
      </c>
      <c r="O148" s="193">
        <f t="shared" si="59"/>
        <v>32.169282093749992</v>
      </c>
      <c r="P148" s="193">
        <f t="shared" si="59"/>
        <v>36.993174407812496</v>
      </c>
      <c r="Q148" s="193">
        <f t="shared" si="59"/>
        <v>42.540650568984368</v>
      </c>
      <c r="R148" s="193">
        <f t="shared" si="59"/>
        <v>48.920248154332022</v>
      </c>
      <c r="S148" s="193">
        <f t="shared" si="59"/>
        <v>56.256785377481819</v>
      </c>
      <c r="T148" s="193">
        <f t="shared" si="59"/>
        <v>64.693803184104098</v>
      </c>
      <c r="U148" s="193">
        <f t="shared" si="59"/>
        <v>74.396373661719707</v>
      </c>
      <c r="V148" s="194">
        <f t="shared" si="59"/>
        <v>85.554329710977655</v>
      </c>
      <c r="AH148"/>
      <c r="AI148"/>
      <c r="AJ148"/>
      <c r="AK148"/>
      <c r="AL148"/>
      <c r="AM148"/>
      <c r="AN148"/>
      <c r="AO148"/>
      <c r="AP148"/>
      <c r="AQ148"/>
      <c r="AR148"/>
    </row>
    <row r="149" spans="1:44" x14ac:dyDescent="0.25">
      <c r="A149" s="186"/>
      <c r="B149" s="195" t="s">
        <v>141</v>
      </c>
      <c r="C149" s="598">
        <f t="shared" ref="C149:V149" si="60">C107</f>
        <v>6.4301578915541144</v>
      </c>
      <c r="D149" s="598">
        <f t="shared" si="60"/>
        <v>7.3946815752872315</v>
      </c>
      <c r="E149" s="598">
        <f t="shared" si="60"/>
        <v>8.5038838115803159</v>
      </c>
      <c r="F149" s="598">
        <f t="shared" si="60"/>
        <v>9.779466383317363</v>
      </c>
      <c r="G149" s="598">
        <f t="shared" si="60"/>
        <v>11.246386340814967</v>
      </c>
      <c r="H149" s="598">
        <f t="shared" si="60"/>
        <v>12.93334429193721</v>
      </c>
      <c r="I149" s="598">
        <f t="shared" si="60"/>
        <v>14.873345935727791</v>
      </c>
      <c r="J149" s="598">
        <f t="shared" si="60"/>
        <v>17.104347826086958</v>
      </c>
      <c r="K149" s="599">
        <f t="shared" si="60"/>
        <v>19.670000000000002</v>
      </c>
      <c r="L149" s="598">
        <f t="shared" si="60"/>
        <v>22.6205</v>
      </c>
      <c r="M149" s="598">
        <f t="shared" si="60"/>
        <v>26.013574999999999</v>
      </c>
      <c r="N149" s="598">
        <f t="shared" si="60"/>
        <v>29.915611249999998</v>
      </c>
      <c r="O149" s="598">
        <f t="shared" si="60"/>
        <v>34.402952937499997</v>
      </c>
      <c r="P149" s="598">
        <f t="shared" si="60"/>
        <v>39.563395878124993</v>
      </c>
      <c r="Q149" s="598">
        <f t="shared" si="60"/>
        <v>45.497905259843741</v>
      </c>
      <c r="R149" s="598">
        <f t="shared" si="60"/>
        <v>52.3225910488203</v>
      </c>
      <c r="S149" s="598">
        <f t="shared" si="60"/>
        <v>60.170979706143342</v>
      </c>
      <c r="T149" s="598">
        <f t="shared" si="60"/>
        <v>69.196626662064844</v>
      </c>
      <c r="U149" s="598">
        <f t="shared" si="60"/>
        <v>79.57612066137456</v>
      </c>
      <c r="V149" s="600">
        <f t="shared" si="60"/>
        <v>91.512538760580739</v>
      </c>
      <c r="AH149"/>
      <c r="AI149"/>
      <c r="AJ149"/>
      <c r="AK149"/>
      <c r="AL149"/>
      <c r="AM149"/>
      <c r="AN149"/>
      <c r="AO149"/>
      <c r="AP149"/>
      <c r="AQ149"/>
      <c r="AR149"/>
    </row>
    <row r="150" spans="1:44" x14ac:dyDescent="0.25">
      <c r="A150" s="186"/>
      <c r="B150" s="191" t="s">
        <v>140</v>
      </c>
      <c r="C150" s="193">
        <f>(C107+D107)/2</f>
        <v>6.9124197334206734</v>
      </c>
      <c r="D150" s="193">
        <f>(D107+E107)/2</f>
        <v>7.9492826934337737</v>
      </c>
      <c r="E150" s="193">
        <f t="shared" ref="E150:U150" si="61">(E107+F107)/2</f>
        <v>9.1416750974488394</v>
      </c>
      <c r="F150" s="193">
        <f t="shared" si="61"/>
        <v>10.512926362066164</v>
      </c>
      <c r="G150" s="193">
        <f t="shared" si="61"/>
        <v>12.089865316376088</v>
      </c>
      <c r="H150" s="193">
        <f t="shared" si="61"/>
        <v>13.903345113832501</v>
      </c>
      <c r="I150" s="193">
        <f t="shared" si="61"/>
        <v>15.988846880907374</v>
      </c>
      <c r="J150" s="193">
        <f t="shared" si="61"/>
        <v>18.38717391304348</v>
      </c>
      <c r="K150" s="193">
        <f t="shared" si="61"/>
        <v>21.145250000000001</v>
      </c>
      <c r="L150" s="193">
        <f t="shared" si="61"/>
        <v>24.317037499999998</v>
      </c>
      <c r="M150" s="193">
        <f t="shared" si="61"/>
        <v>27.964593125</v>
      </c>
      <c r="N150" s="193">
        <f t="shared" si="61"/>
        <v>32.159282093749994</v>
      </c>
      <c r="O150" s="193">
        <f t="shared" si="61"/>
        <v>36.983174407812498</v>
      </c>
      <c r="P150" s="193">
        <f t="shared" si="61"/>
        <v>42.53065056898437</v>
      </c>
      <c r="Q150" s="193">
        <f t="shared" si="61"/>
        <v>48.910248154332024</v>
      </c>
      <c r="R150" s="193">
        <f t="shared" si="61"/>
        <v>56.246785377481821</v>
      </c>
      <c r="S150" s="193">
        <f t="shared" si="61"/>
        <v>64.683803184104093</v>
      </c>
      <c r="T150" s="193">
        <f t="shared" si="61"/>
        <v>74.386373661719702</v>
      </c>
      <c r="U150" s="193">
        <f t="shared" si="61"/>
        <v>85.544329710977649</v>
      </c>
      <c r="V150" s="198">
        <f>(U150-T150)+V148</f>
        <v>96.712285760235602</v>
      </c>
      <c r="AH150"/>
      <c r="AI150"/>
      <c r="AJ150"/>
      <c r="AK150"/>
      <c r="AL150"/>
      <c r="AM150"/>
      <c r="AN150"/>
      <c r="AO150"/>
      <c r="AP150"/>
      <c r="AQ150"/>
      <c r="AR150"/>
    </row>
    <row r="151" spans="1:44" x14ac:dyDescent="0.25">
      <c r="A151" s="186"/>
      <c r="B151" s="199" t="s">
        <v>138</v>
      </c>
      <c r="C151" s="200">
        <f t="shared" ref="C151:V151" si="62">SUM(C148:C150)/2</f>
        <v>9.6090671991911805</v>
      </c>
      <c r="D151" s="200">
        <f t="shared" si="62"/>
        <v>11.133192001070839</v>
      </c>
      <c r="E151" s="200">
        <f t="shared" si="62"/>
        <v>12.802420801231465</v>
      </c>
      <c r="F151" s="200">
        <f t="shared" si="62"/>
        <v>14.722033921416182</v>
      </c>
      <c r="G151" s="200">
        <f t="shared" si="62"/>
        <v>16.929589009628607</v>
      </c>
      <c r="H151" s="200">
        <f t="shared" si="62"/>
        <v>19.4682773610729</v>
      </c>
      <c r="I151" s="200">
        <f t="shared" si="62"/>
        <v>22.387768965233832</v>
      </c>
      <c r="J151" s="200">
        <f t="shared" si="62"/>
        <v>25.745184310018907</v>
      </c>
      <c r="K151" s="200">
        <f t="shared" si="62"/>
        <v>29.60621195652174</v>
      </c>
      <c r="L151" s="200">
        <f t="shared" si="62"/>
        <v>34.04639375</v>
      </c>
      <c r="M151" s="200">
        <f t="shared" si="62"/>
        <v>39.1526028125</v>
      </c>
      <c r="N151" s="200">
        <f t="shared" si="62"/>
        <v>45.024743234374995</v>
      </c>
      <c r="O151" s="200">
        <f t="shared" si="62"/>
        <v>51.777704719531243</v>
      </c>
      <c r="P151" s="200">
        <f t="shared" si="62"/>
        <v>59.543610427460926</v>
      </c>
      <c r="Q151" s="200">
        <f t="shared" si="62"/>
        <v>68.474401991580066</v>
      </c>
      <c r="R151" s="200">
        <f t="shared" si="62"/>
        <v>78.744812290317071</v>
      </c>
      <c r="S151" s="200">
        <f t="shared" si="62"/>
        <v>90.55578413386462</v>
      </c>
      <c r="T151" s="200">
        <f t="shared" si="62"/>
        <v>104.13840175394432</v>
      </c>
      <c r="U151" s="200">
        <f t="shared" si="62"/>
        <v>119.75841201703597</v>
      </c>
      <c r="V151" s="201">
        <f t="shared" si="62"/>
        <v>136.889577115897</v>
      </c>
      <c r="AH151"/>
      <c r="AI151"/>
      <c r="AJ151"/>
      <c r="AK151"/>
      <c r="AL151"/>
      <c r="AM151"/>
      <c r="AN151"/>
      <c r="AO151"/>
      <c r="AP151"/>
      <c r="AQ151"/>
      <c r="AR151"/>
    </row>
    <row r="152" spans="1:44" x14ac:dyDescent="0.25">
      <c r="A152" s="186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179"/>
      <c r="AH152"/>
      <c r="AI152"/>
      <c r="AJ152"/>
      <c r="AK152"/>
      <c r="AL152"/>
      <c r="AM152"/>
      <c r="AN152"/>
      <c r="AO152"/>
      <c r="AP152"/>
      <c r="AQ152"/>
      <c r="AR152"/>
    </row>
    <row r="153" spans="1:44" x14ac:dyDescent="0.25">
      <c r="A153" s="186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179"/>
      <c r="AH153"/>
      <c r="AI153"/>
      <c r="AJ153"/>
      <c r="AK153"/>
      <c r="AL153"/>
      <c r="AM153"/>
      <c r="AN153"/>
      <c r="AO153"/>
      <c r="AP153"/>
      <c r="AQ153"/>
      <c r="AR153"/>
    </row>
    <row r="154" spans="1:44" x14ac:dyDescent="0.25">
      <c r="A154" s="186"/>
      <c r="B154" s="47"/>
      <c r="C154" s="182" t="s">
        <v>142</v>
      </c>
      <c r="D154" s="182" t="s">
        <v>143</v>
      </c>
      <c r="E154" s="182" t="s">
        <v>144</v>
      </c>
      <c r="F154" s="183" t="s">
        <v>145</v>
      </c>
      <c r="G154" s="183" t="s">
        <v>146</v>
      </c>
      <c r="H154" s="183" t="s">
        <v>147</v>
      </c>
      <c r="I154" s="183" t="s">
        <v>148</v>
      </c>
      <c r="J154" s="183" t="s">
        <v>149</v>
      </c>
      <c r="K154" s="183" t="s">
        <v>150</v>
      </c>
      <c r="L154" s="183" t="s">
        <v>151</v>
      </c>
      <c r="M154" s="183" t="s">
        <v>152</v>
      </c>
      <c r="N154" s="183" t="s">
        <v>153</v>
      </c>
      <c r="O154" s="183" t="s">
        <v>154</v>
      </c>
      <c r="P154" s="183" t="s">
        <v>155</v>
      </c>
      <c r="Q154" s="184" t="s">
        <v>156</v>
      </c>
      <c r="R154" s="183" t="s">
        <v>157</v>
      </c>
      <c r="S154" s="183" t="s">
        <v>158</v>
      </c>
      <c r="T154" s="183" t="s">
        <v>159</v>
      </c>
      <c r="U154" s="183" t="s">
        <v>160</v>
      </c>
      <c r="V154" s="185" t="s">
        <v>161</v>
      </c>
      <c r="AH154"/>
      <c r="AI154"/>
      <c r="AJ154"/>
      <c r="AK154"/>
      <c r="AL154"/>
      <c r="AM154"/>
      <c r="AN154"/>
      <c r="AO154"/>
      <c r="AP154"/>
      <c r="AQ154"/>
      <c r="AR154"/>
    </row>
    <row r="155" spans="1:44" x14ac:dyDescent="0.25">
      <c r="A155" s="181" t="s">
        <v>18</v>
      </c>
      <c r="B155" s="47"/>
      <c r="C155" s="187" t="s">
        <v>33</v>
      </c>
      <c r="D155" s="188" t="s">
        <v>16</v>
      </c>
      <c r="E155" s="188" t="s">
        <v>15</v>
      </c>
      <c r="F155" s="189" t="s">
        <v>14</v>
      </c>
      <c r="G155" s="189" t="s">
        <v>13</v>
      </c>
      <c r="H155" s="189" t="s">
        <v>3</v>
      </c>
      <c r="I155" s="189" t="s">
        <v>4</v>
      </c>
      <c r="J155" s="189" t="s">
        <v>5</v>
      </c>
      <c r="K155" s="189" t="s">
        <v>6</v>
      </c>
      <c r="L155" s="189" t="s">
        <v>20</v>
      </c>
      <c r="M155" s="189" t="s">
        <v>21</v>
      </c>
      <c r="N155" s="189" t="s">
        <v>22</v>
      </c>
      <c r="O155" s="189" t="s">
        <v>23</v>
      </c>
      <c r="P155" s="189" t="s">
        <v>24</v>
      </c>
      <c r="Q155" s="188" t="s">
        <v>25</v>
      </c>
      <c r="R155" s="188" t="s">
        <v>35</v>
      </c>
      <c r="S155" s="188" t="s">
        <v>36</v>
      </c>
      <c r="T155" s="188" t="s">
        <v>37</v>
      </c>
      <c r="U155" s="188" t="s">
        <v>38</v>
      </c>
      <c r="V155" s="190" t="s">
        <v>39</v>
      </c>
      <c r="AH155"/>
      <c r="AI155"/>
      <c r="AJ155"/>
      <c r="AK155"/>
      <c r="AL155"/>
      <c r="AM155"/>
      <c r="AN155"/>
      <c r="AO155"/>
      <c r="AP155"/>
      <c r="AQ155"/>
      <c r="AR155"/>
    </row>
    <row r="156" spans="1:44" x14ac:dyDescent="0.25">
      <c r="A156" s="186"/>
      <c r="B156" s="191" t="s">
        <v>139</v>
      </c>
      <c r="C156" s="192">
        <f>C158-(E156-D156)</f>
        <v>5.01229500039548</v>
      </c>
      <c r="D156" s="193">
        <f t="shared" ref="D156:V156" si="63">((C129+D129)/2)+0.01</f>
        <v>5.9068176475240932</v>
      </c>
      <c r="E156" s="193">
        <f t="shared" si="63"/>
        <v>6.7913402946527066</v>
      </c>
      <c r="F156" s="193">
        <f t="shared" si="63"/>
        <v>7.8085413388506115</v>
      </c>
      <c r="G156" s="193">
        <f t="shared" si="63"/>
        <v>8.9783225396782029</v>
      </c>
      <c r="H156" s="193">
        <f t="shared" si="63"/>
        <v>10.323570920629932</v>
      </c>
      <c r="I156" s="193">
        <f t="shared" si="63"/>
        <v>11.87060655872442</v>
      </c>
      <c r="J156" s="193">
        <f t="shared" si="63"/>
        <v>13.649697542533083</v>
      </c>
      <c r="K156" s="193">
        <f t="shared" si="63"/>
        <v>15.695652173913045</v>
      </c>
      <c r="L156" s="193">
        <f t="shared" si="63"/>
        <v>18.048500000000001</v>
      </c>
      <c r="M156" s="193">
        <f t="shared" si="63"/>
        <v>20.754275000000003</v>
      </c>
      <c r="N156" s="193">
        <f t="shared" si="63"/>
        <v>23.865916250000001</v>
      </c>
      <c r="O156" s="193">
        <f t="shared" si="63"/>
        <v>27.4443036875</v>
      </c>
      <c r="P156" s="193">
        <f t="shared" si="63"/>
        <v>31.559449240624996</v>
      </c>
      <c r="Q156" s="193">
        <f t="shared" si="63"/>
        <v>36.291866626718736</v>
      </c>
      <c r="R156" s="193">
        <f t="shared" si="63"/>
        <v>41.734146620726548</v>
      </c>
      <c r="S156" s="193">
        <f t="shared" si="63"/>
        <v>47.99276861383553</v>
      </c>
      <c r="T156" s="193">
        <f t="shared" si="63"/>
        <v>55.19018390591085</v>
      </c>
      <c r="U156" s="193">
        <f t="shared" si="63"/>
        <v>63.467211491797478</v>
      </c>
      <c r="V156" s="194">
        <f t="shared" si="63"/>
        <v>72.985793215567099</v>
      </c>
      <c r="AH156"/>
      <c r="AI156"/>
      <c r="AJ156"/>
      <c r="AK156"/>
      <c r="AL156"/>
      <c r="AM156"/>
      <c r="AN156"/>
      <c r="AO156"/>
      <c r="AP156"/>
      <c r="AQ156"/>
      <c r="AR156"/>
    </row>
    <row r="157" spans="1:44" x14ac:dyDescent="0.25">
      <c r="A157" s="186"/>
      <c r="B157" s="195" t="s">
        <v>141</v>
      </c>
      <c r="C157" s="598">
        <f t="shared" ref="C157:V157" si="64">C129</f>
        <v>5.485411765138692</v>
      </c>
      <c r="D157" s="598">
        <f t="shared" si="64"/>
        <v>6.3082235299094949</v>
      </c>
      <c r="E157" s="598">
        <f t="shared" si="64"/>
        <v>7.2544570593959188</v>
      </c>
      <c r="F157" s="598">
        <f t="shared" si="64"/>
        <v>8.3426256183053056</v>
      </c>
      <c r="G157" s="598">
        <f t="shared" si="64"/>
        <v>9.5940194610511007</v>
      </c>
      <c r="H157" s="598">
        <f t="shared" si="64"/>
        <v>11.033122380208765</v>
      </c>
      <c r="I157" s="598">
        <f t="shared" si="64"/>
        <v>12.688090737240078</v>
      </c>
      <c r="J157" s="598">
        <f t="shared" si="64"/>
        <v>14.591304347826089</v>
      </c>
      <c r="K157" s="599">
        <f t="shared" si="64"/>
        <v>16.78</v>
      </c>
      <c r="L157" s="598">
        <f t="shared" si="64"/>
        <v>19.297000000000001</v>
      </c>
      <c r="M157" s="598">
        <f t="shared" si="64"/>
        <v>22.191549999999999</v>
      </c>
      <c r="N157" s="598">
        <f t="shared" si="64"/>
        <v>25.520282499999997</v>
      </c>
      <c r="O157" s="598">
        <f t="shared" si="64"/>
        <v>29.348324874999996</v>
      </c>
      <c r="P157" s="598">
        <f t="shared" si="64"/>
        <v>33.750573606249993</v>
      </c>
      <c r="Q157" s="598">
        <f t="shared" si="64"/>
        <v>38.81315964718749</v>
      </c>
      <c r="R157" s="598">
        <f t="shared" si="64"/>
        <v>44.635133594265611</v>
      </c>
      <c r="S157" s="598">
        <f t="shared" si="64"/>
        <v>51.330403633405446</v>
      </c>
      <c r="T157" s="598">
        <f t="shared" si="64"/>
        <v>59.029964178416257</v>
      </c>
      <c r="U157" s="598">
        <f t="shared" si="64"/>
        <v>67.884458805178696</v>
      </c>
      <c r="V157" s="600">
        <f t="shared" si="64"/>
        <v>78.067127625955493</v>
      </c>
      <c r="AH157"/>
      <c r="AI157"/>
      <c r="AJ157"/>
      <c r="AK157"/>
      <c r="AL157"/>
      <c r="AM157"/>
      <c r="AN157"/>
      <c r="AO157"/>
      <c r="AP157"/>
      <c r="AQ157"/>
      <c r="AR157"/>
    </row>
    <row r="158" spans="1:44" x14ac:dyDescent="0.25">
      <c r="A158" s="186"/>
      <c r="B158" s="191" t="s">
        <v>140</v>
      </c>
      <c r="C158" s="193">
        <f t="shared" ref="C158:U158" si="65">(C129+D129)/2</f>
        <v>5.8968176475240934</v>
      </c>
      <c r="D158" s="193">
        <f t="shared" si="65"/>
        <v>6.7813402946527068</v>
      </c>
      <c r="E158" s="193">
        <f t="shared" si="65"/>
        <v>7.7985413388506117</v>
      </c>
      <c r="F158" s="193">
        <f t="shared" si="65"/>
        <v>8.9683225396782031</v>
      </c>
      <c r="G158" s="193">
        <f t="shared" si="65"/>
        <v>10.313570920629932</v>
      </c>
      <c r="H158" s="193">
        <f t="shared" si="65"/>
        <v>11.86060655872442</v>
      </c>
      <c r="I158" s="193">
        <f t="shared" si="65"/>
        <v>13.639697542533083</v>
      </c>
      <c r="J158" s="193">
        <f t="shared" si="65"/>
        <v>15.685652173913045</v>
      </c>
      <c r="K158" s="193">
        <f t="shared" si="65"/>
        <v>18.038499999999999</v>
      </c>
      <c r="L158" s="193">
        <f t="shared" si="65"/>
        <v>20.744275000000002</v>
      </c>
      <c r="M158" s="193">
        <f t="shared" si="65"/>
        <v>23.85591625</v>
      </c>
      <c r="N158" s="193">
        <f t="shared" si="65"/>
        <v>27.434303687499998</v>
      </c>
      <c r="O158" s="193">
        <f t="shared" si="65"/>
        <v>31.549449240624995</v>
      </c>
      <c r="P158" s="193">
        <f t="shared" si="65"/>
        <v>36.281866626718738</v>
      </c>
      <c r="Q158" s="193">
        <f t="shared" si="65"/>
        <v>41.72414662072655</v>
      </c>
      <c r="R158" s="193">
        <f t="shared" si="65"/>
        <v>47.982768613835532</v>
      </c>
      <c r="S158" s="193">
        <f t="shared" si="65"/>
        <v>55.180183905910852</v>
      </c>
      <c r="T158" s="193">
        <f t="shared" si="65"/>
        <v>63.45721149179748</v>
      </c>
      <c r="U158" s="193">
        <f t="shared" si="65"/>
        <v>72.975793215567094</v>
      </c>
      <c r="V158" s="198">
        <f>(U158-T158)+V156</f>
        <v>82.504374939336714</v>
      </c>
      <c r="AH158"/>
      <c r="AI158"/>
      <c r="AJ158"/>
      <c r="AK158"/>
      <c r="AL158"/>
      <c r="AM158"/>
      <c r="AN158"/>
      <c r="AO158"/>
      <c r="AP158"/>
      <c r="AQ158"/>
      <c r="AR158"/>
    </row>
    <row r="159" spans="1:44" x14ac:dyDescent="0.25">
      <c r="A159" s="186"/>
      <c r="B159" s="199" t="s">
        <v>138</v>
      </c>
      <c r="C159" s="200">
        <f t="shared" ref="C159:V159" si="66">SUM(C156:C157)/2</f>
        <v>5.248853382767086</v>
      </c>
      <c r="D159" s="200">
        <f t="shared" si="66"/>
        <v>6.1075205887167936</v>
      </c>
      <c r="E159" s="200">
        <f t="shared" si="66"/>
        <v>7.0228986770243127</v>
      </c>
      <c r="F159" s="200">
        <f t="shared" si="66"/>
        <v>8.0755834785779577</v>
      </c>
      <c r="G159" s="200">
        <f t="shared" si="66"/>
        <v>9.2861710003646518</v>
      </c>
      <c r="H159" s="200">
        <f t="shared" si="66"/>
        <v>10.678346650419348</v>
      </c>
      <c r="I159" s="200">
        <f t="shared" si="66"/>
        <v>12.27934864798225</v>
      </c>
      <c r="J159" s="200">
        <f t="shared" si="66"/>
        <v>14.120500945179586</v>
      </c>
      <c r="K159" s="200">
        <f t="shared" si="66"/>
        <v>16.237826086956524</v>
      </c>
      <c r="L159" s="200">
        <f t="shared" si="66"/>
        <v>18.672750000000001</v>
      </c>
      <c r="M159" s="200">
        <f t="shared" si="66"/>
        <v>21.4729125</v>
      </c>
      <c r="N159" s="200">
        <f t="shared" si="66"/>
        <v>24.693099374999999</v>
      </c>
      <c r="O159" s="200">
        <f t="shared" si="66"/>
        <v>28.39631428125</v>
      </c>
      <c r="P159" s="200">
        <f t="shared" si="66"/>
        <v>32.655011423437493</v>
      </c>
      <c r="Q159" s="200">
        <f t="shared" si="66"/>
        <v>37.55251313695311</v>
      </c>
      <c r="R159" s="200">
        <f t="shared" si="66"/>
        <v>43.18464010749608</v>
      </c>
      <c r="S159" s="200">
        <f t="shared" si="66"/>
        <v>49.661586123620488</v>
      </c>
      <c r="T159" s="200">
        <f t="shared" si="66"/>
        <v>57.110074042163554</v>
      </c>
      <c r="U159" s="200">
        <f t="shared" si="66"/>
        <v>65.67583514848809</v>
      </c>
      <c r="V159" s="201">
        <f t="shared" si="66"/>
        <v>75.526460420761296</v>
      </c>
      <c r="AH159"/>
      <c r="AI159"/>
      <c r="AJ159"/>
      <c r="AK159"/>
      <c r="AL159"/>
      <c r="AM159"/>
      <c r="AN159"/>
      <c r="AO159"/>
      <c r="AP159"/>
      <c r="AQ159"/>
      <c r="AR159"/>
    </row>
    <row r="160" spans="1:44" ht="15.75" thickBot="1" x14ac:dyDescent="0.3">
      <c r="A160" s="204"/>
      <c r="B160" s="205"/>
      <c r="C160" s="205"/>
      <c r="D160" s="205"/>
      <c r="E160" s="205"/>
      <c r="F160" s="205"/>
      <c r="G160" s="205"/>
      <c r="H160" s="205"/>
      <c r="I160" s="205"/>
      <c r="J160" s="205"/>
      <c r="K160" s="205"/>
      <c r="L160" s="205"/>
      <c r="M160" s="205"/>
      <c r="N160" s="205"/>
      <c r="O160" s="205"/>
      <c r="P160" s="205"/>
      <c r="Q160" s="205"/>
      <c r="R160" s="205"/>
      <c r="S160" s="205"/>
      <c r="T160" s="205"/>
      <c r="U160" s="205"/>
      <c r="V160" s="206"/>
      <c r="AH160"/>
      <c r="AI160"/>
      <c r="AJ160"/>
      <c r="AK160"/>
      <c r="AL160"/>
      <c r="AM160"/>
      <c r="AN160"/>
      <c r="AO160"/>
      <c r="AP160"/>
      <c r="AQ160"/>
      <c r="AR160"/>
    </row>
    <row r="161" spans="1:49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AH161"/>
      <c r="AI161"/>
      <c r="AJ161"/>
      <c r="AK161"/>
      <c r="AL161"/>
      <c r="AM161"/>
      <c r="AN161"/>
      <c r="AO161"/>
      <c r="AP161"/>
      <c r="AQ161"/>
      <c r="AR161"/>
    </row>
    <row r="162" spans="1:49" x14ac:dyDescent="0.25">
      <c r="A162" s="47"/>
      <c r="B162" s="207" t="s">
        <v>307</v>
      </c>
      <c r="C162" s="208" t="s">
        <v>34</v>
      </c>
      <c r="D162" s="209" t="s">
        <v>317</v>
      </c>
      <c r="E162" s="47"/>
      <c r="F162" s="47"/>
      <c r="G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AH162"/>
      <c r="AI162"/>
      <c r="AJ162"/>
      <c r="AK162"/>
      <c r="AL162"/>
      <c r="AM162"/>
      <c r="AN162"/>
      <c r="AO162"/>
      <c r="AP162"/>
      <c r="AQ162"/>
      <c r="AR162"/>
    </row>
    <row r="163" spans="1:49" x14ac:dyDescent="0.25">
      <c r="A163" s="47"/>
      <c r="B163" s="207"/>
      <c r="C163" s="208" t="s">
        <v>212</v>
      </c>
      <c r="D163" s="209" t="s">
        <v>210</v>
      </c>
      <c r="E163" s="47"/>
      <c r="F163" s="47"/>
      <c r="G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AH163"/>
      <c r="AI163"/>
      <c r="AJ163"/>
      <c r="AK163"/>
      <c r="AL163"/>
      <c r="AM163"/>
      <c r="AN163"/>
      <c r="AO163"/>
      <c r="AP163"/>
      <c r="AQ163"/>
      <c r="AR163"/>
    </row>
    <row r="164" spans="1:49" x14ac:dyDescent="0.25">
      <c r="A164" s="47"/>
      <c r="B164" s="207"/>
      <c r="C164" s="630" t="s">
        <v>319</v>
      </c>
      <c r="D164" s="209" t="s">
        <v>318</v>
      </c>
      <c r="E164" s="47"/>
      <c r="F164" s="47"/>
      <c r="G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AH164"/>
      <c r="AI164"/>
      <c r="AJ164"/>
      <c r="AK164"/>
      <c r="AL164"/>
      <c r="AM164"/>
      <c r="AN164"/>
      <c r="AO164"/>
      <c r="AP164"/>
      <c r="AQ164"/>
      <c r="AR164"/>
    </row>
    <row r="165" spans="1:49" x14ac:dyDescent="0.25">
      <c r="A165" s="47"/>
      <c r="B165" s="47"/>
      <c r="C165" s="630" t="s">
        <v>320</v>
      </c>
      <c r="D165" s="209" t="s">
        <v>321</v>
      </c>
      <c r="E165" s="47"/>
      <c r="F165" s="47"/>
      <c r="G165" s="47"/>
      <c r="I165" s="47"/>
      <c r="J165" s="47"/>
      <c r="K165" s="47"/>
      <c r="L165" s="137">
        <f t="shared" ref="L165:V165" si="67">L178/K178</f>
        <v>1.0428571428571429</v>
      </c>
      <c r="M165" s="137">
        <f t="shared" si="67"/>
        <v>1.0472602739726027</v>
      </c>
      <c r="N165" s="137">
        <f t="shared" si="67"/>
        <v>1.0518966644865924</v>
      </c>
      <c r="O165" s="137">
        <f t="shared" si="67"/>
        <v>1.0567367177542202</v>
      </c>
      <c r="P165" s="137">
        <f t="shared" si="67"/>
        <v>1.0617440695692082</v>
      </c>
      <c r="Q165" s="137">
        <f t="shared" si="67"/>
        <v>1.0668764554846057</v>
      </c>
      <c r="R165" s="137">
        <f t="shared" si="67"/>
        <v>1.0720870007130889</v>
      </c>
      <c r="S165" s="137">
        <f t="shared" si="67"/>
        <v>1.077325861394562</v>
      </c>
      <c r="T165" s="137">
        <f t="shared" si="67"/>
        <v>1.0825421015036587</v>
      </c>
      <c r="U165" s="137">
        <f t="shared" si="67"/>
        <v>1.0876856582273873</v>
      </c>
      <c r="V165" s="137">
        <f t="shared" si="67"/>
        <v>1.092709236532394</v>
      </c>
      <c r="AH165"/>
      <c r="AI165"/>
      <c r="AJ165"/>
      <c r="AK165"/>
      <c r="AL165"/>
      <c r="AM165"/>
      <c r="AN165"/>
      <c r="AO165"/>
      <c r="AP165"/>
      <c r="AQ165"/>
      <c r="AR165"/>
    </row>
    <row r="166" spans="1:49" x14ac:dyDescent="0.25">
      <c r="A166" s="47"/>
      <c r="B166" s="47"/>
      <c r="C166" s="47"/>
      <c r="D166" s="47"/>
      <c r="E166" s="47"/>
      <c r="F166" s="47"/>
      <c r="G166" s="47"/>
      <c r="I166" s="47"/>
      <c r="J166" s="47"/>
      <c r="K166" s="47"/>
      <c r="L166" s="137">
        <f>L180/K180</f>
        <v>1.0896378269617704</v>
      </c>
      <c r="M166" s="137">
        <f t="shared" ref="M166:V166" si="68">M180/L180</f>
        <v>1.0946034530514264</v>
      </c>
      <c r="N166" s="137">
        <f t="shared" si="68"/>
        <v>1.0993912185329358</v>
      </c>
      <c r="O166" s="137">
        <f t="shared" si="68"/>
        <v>1.1039665401961294</v>
      </c>
      <c r="P166" s="137">
        <f t="shared" si="68"/>
        <v>1.1083017617583839</v>
      </c>
      <c r="Q166" s="137">
        <f t="shared" si="68"/>
        <v>1.1123764576756972</v>
      </c>
      <c r="R166" s="137">
        <f t="shared" si="68"/>
        <v>1.1161773295679802</v>
      </c>
      <c r="S166" s="137">
        <f t="shared" si="68"/>
        <v>1.1196977625901872</v>
      </c>
      <c r="T166" s="137">
        <f t="shared" si="68"/>
        <v>1.1229371278373239</v>
      </c>
      <c r="U166" s="137">
        <f t="shared" si="68"/>
        <v>1.1258999221846042</v>
      </c>
      <c r="V166" s="137">
        <f t="shared" si="68"/>
        <v>1.1285948312629477</v>
      </c>
      <c r="AH166"/>
      <c r="AI166"/>
      <c r="AJ166"/>
      <c r="AK166"/>
      <c r="AL166"/>
      <c r="AM166"/>
      <c r="AN166"/>
      <c r="AO166"/>
      <c r="AP166"/>
      <c r="AQ166"/>
      <c r="AR166"/>
    </row>
    <row r="167" spans="1:49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137">
        <f>L183/K183</f>
        <v>1.1196048632218842</v>
      </c>
      <c r="M167" s="137">
        <f t="shared" ref="M167:V167" si="69">M183/L183</f>
        <v>1.1228519071535223</v>
      </c>
      <c r="N167" s="137">
        <f t="shared" si="69"/>
        <v>1.125822196432565</v>
      </c>
      <c r="O167" s="137">
        <f t="shared" si="69"/>
        <v>1.1285243143686028</v>
      </c>
      <c r="P167" s="137">
        <f t="shared" si="69"/>
        <v>1.1309701170298552</v>
      </c>
      <c r="Q167" s="137">
        <f t="shared" si="69"/>
        <v>1.1331738410382399</v>
      </c>
      <c r="R167" s="137">
        <f t="shared" si="69"/>
        <v>1.1351512995161064</v>
      </c>
      <c r="S167" s="137">
        <f t="shared" si="69"/>
        <v>1.1369191882260776</v>
      </c>
      <c r="T167" s="137">
        <f t="shared" si="69"/>
        <v>1.1384945105075304</v>
      </c>
      <c r="U167" s="137">
        <f t="shared" si="69"/>
        <v>1.1398941194829821</v>
      </c>
      <c r="V167" s="137">
        <f t="shared" si="69"/>
        <v>1.1411343691099998</v>
      </c>
      <c r="AH167"/>
      <c r="AI167"/>
      <c r="AJ167"/>
      <c r="AK167"/>
      <c r="AL167"/>
      <c r="AM167"/>
      <c r="AN167"/>
      <c r="AO167"/>
      <c r="AP167"/>
      <c r="AQ167"/>
      <c r="AR167"/>
    </row>
    <row r="168" spans="1:49" x14ac:dyDescent="0.25">
      <c r="A168" s="47"/>
      <c r="B168" s="47"/>
      <c r="C168" s="47"/>
      <c r="D168" s="47"/>
      <c r="E168" s="47"/>
      <c r="F168" s="47"/>
      <c r="G168" s="47"/>
      <c r="L168" s="137">
        <f>L189/K189</f>
        <v>1.1421976592977894</v>
      </c>
      <c r="M168" s="137">
        <f t="shared" ref="M168:V168" si="70">M189/L189</f>
        <v>1.1431690100757099</v>
      </c>
      <c r="N168" s="137">
        <f t="shared" si="70"/>
        <v>1.1440245144295527</v>
      </c>
      <c r="O168" s="137">
        <f t="shared" si="70"/>
        <v>1.1447767853790907</v>
      </c>
      <c r="P168" s="137">
        <f t="shared" si="70"/>
        <v>1.1454373510298079</v>
      </c>
      <c r="Q168" s="137">
        <f t="shared" si="70"/>
        <v>1.1460166752323122</v>
      </c>
      <c r="R168" s="137">
        <f t="shared" si="70"/>
        <v>1.1465241999930931</v>
      </c>
      <c r="S168" s="137">
        <f t="shared" si="70"/>
        <v>1.1469684024053501</v>
      </c>
      <c r="T168" s="137">
        <f t="shared" si="70"/>
        <v>1.1473568604084539</v>
      </c>
      <c r="U168" s="137">
        <f t="shared" si="70"/>
        <v>1.1476963230161843</v>
      </c>
      <c r="V168" s="137">
        <f t="shared" si="70"/>
        <v>1.1479927817684719</v>
      </c>
    </row>
    <row r="169" spans="1:49" x14ac:dyDescent="0.25">
      <c r="A169" s="47"/>
      <c r="B169" s="214"/>
      <c r="C169" s="47"/>
      <c r="D169" s="47"/>
      <c r="E169" s="47"/>
      <c r="F169" s="47"/>
      <c r="G169" s="47"/>
      <c r="H169" s="47"/>
      <c r="I169" s="47"/>
      <c r="J169" s="214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</row>
    <row r="170" spans="1:49" x14ac:dyDescent="0.25"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R170" s="149"/>
      <c r="S170" s="149"/>
      <c r="T170" s="149"/>
      <c r="U170" s="149"/>
      <c r="V170" s="149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</row>
    <row r="171" spans="1:49" x14ac:dyDescent="0.25">
      <c r="A171" s="633" t="s">
        <v>324</v>
      </c>
      <c r="B171" s="60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</row>
    <row r="172" spans="1:49" ht="17.100000000000001" customHeight="1" x14ac:dyDescent="0.25">
      <c r="A172" s="217"/>
      <c r="B172" s="632" t="s">
        <v>327</v>
      </c>
      <c r="C172" s="152"/>
      <c r="D172" s="152"/>
      <c r="E172" s="152"/>
      <c r="F172" s="152"/>
      <c r="G172" s="152"/>
      <c r="H172" s="152"/>
      <c r="I172" s="152"/>
      <c r="J172" s="631" t="s">
        <v>54</v>
      </c>
      <c r="K172" s="636">
        <v>1.1499999999999999</v>
      </c>
      <c r="L172" s="152"/>
      <c r="M172" s="631" t="s">
        <v>55</v>
      </c>
      <c r="N172" s="636">
        <v>2</v>
      </c>
      <c r="O172" s="152"/>
      <c r="P172" s="152"/>
      <c r="Q172" s="152"/>
      <c r="R172" s="152"/>
      <c r="S172" s="152"/>
      <c r="T172" s="152"/>
      <c r="U172" s="152"/>
      <c r="V172" s="15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</row>
    <row r="173" spans="1:49" ht="17.100000000000001" customHeight="1" x14ac:dyDescent="0.25">
      <c r="A173" s="217"/>
      <c r="B173" s="632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</row>
    <row r="174" spans="1:49" ht="17.100000000000001" customHeight="1" x14ac:dyDescent="0.25">
      <c r="B174" s="634"/>
      <c r="C174" s="634"/>
      <c r="D174" s="635"/>
      <c r="E174" s="635"/>
      <c r="F174" s="635"/>
      <c r="G174" s="635"/>
      <c r="H174" s="635"/>
      <c r="I174" s="635"/>
      <c r="J174" s="635"/>
      <c r="K174" s="671" t="s">
        <v>330</v>
      </c>
      <c r="L174" s="227">
        <f>K175+0.15</f>
        <v>1.1499999999999999</v>
      </c>
      <c r="M174" s="227">
        <f t="shared" ref="M174:V174" si="71">L175+0.15</f>
        <v>1.2999999999999998</v>
      </c>
      <c r="N174" s="227">
        <f t="shared" si="71"/>
        <v>1.4724999999999997</v>
      </c>
      <c r="O174" s="227">
        <f t="shared" si="71"/>
        <v>1.6708749999999994</v>
      </c>
      <c r="P174" s="227">
        <f t="shared" si="71"/>
        <v>1.8990062499999993</v>
      </c>
      <c r="Q174" s="227">
        <f t="shared" si="71"/>
        <v>2.1613571874999993</v>
      </c>
      <c r="R174" s="227">
        <f t="shared" si="71"/>
        <v>2.463060765624999</v>
      </c>
      <c r="S174" s="227">
        <f t="shared" si="71"/>
        <v>2.8100198804687486</v>
      </c>
      <c r="T174" s="227">
        <f t="shared" si="71"/>
        <v>3.2090228625390607</v>
      </c>
      <c r="U174" s="227">
        <f t="shared" si="71"/>
        <v>3.6678762919199195</v>
      </c>
      <c r="V174" s="227">
        <f t="shared" si="71"/>
        <v>4.1955577357079079</v>
      </c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</row>
    <row r="175" spans="1:49" ht="17.100000000000001" customHeight="1" x14ac:dyDescent="0.25">
      <c r="B175" s="634" t="s">
        <v>45</v>
      </c>
      <c r="C175" s="634"/>
      <c r="D175" s="635">
        <f t="shared" ref="D175:J175" si="72">E175/$K172</f>
        <v>0.37593703992309258</v>
      </c>
      <c r="E175" s="635">
        <f t="shared" si="72"/>
        <v>0.43232759591155645</v>
      </c>
      <c r="F175" s="635">
        <f t="shared" si="72"/>
        <v>0.49717673529828987</v>
      </c>
      <c r="G175" s="635">
        <f t="shared" si="72"/>
        <v>0.57175324559303331</v>
      </c>
      <c r="H175" s="635">
        <f t="shared" si="72"/>
        <v>0.65751623243198831</v>
      </c>
      <c r="I175" s="635">
        <f t="shared" si="72"/>
        <v>0.7561436672967865</v>
      </c>
      <c r="J175" s="635">
        <f t="shared" si="72"/>
        <v>0.86956521739130443</v>
      </c>
      <c r="K175" s="635">
        <v>1</v>
      </c>
      <c r="L175" s="635">
        <f>K175*$K172</f>
        <v>1.1499999999999999</v>
      </c>
      <c r="M175" s="635">
        <f>L175*$K172</f>
        <v>1.3224999999999998</v>
      </c>
      <c r="N175" s="635">
        <f t="shared" ref="N175:V175" si="73">M175*$K172</f>
        <v>1.5208749999999995</v>
      </c>
      <c r="O175" s="635">
        <f t="shared" si="73"/>
        <v>1.7490062499999994</v>
      </c>
      <c r="P175" s="635">
        <f t="shared" si="73"/>
        <v>2.0113571874999994</v>
      </c>
      <c r="Q175" s="635">
        <f t="shared" si="73"/>
        <v>2.3130607656249991</v>
      </c>
      <c r="R175" s="635">
        <f t="shared" si="73"/>
        <v>2.6600198804687487</v>
      </c>
      <c r="S175" s="635">
        <f t="shared" si="73"/>
        <v>3.0590228625390607</v>
      </c>
      <c r="T175" s="635">
        <f t="shared" si="73"/>
        <v>3.5178762919199196</v>
      </c>
      <c r="U175" s="635">
        <f t="shared" si="73"/>
        <v>4.0455577357079076</v>
      </c>
      <c r="V175" s="635">
        <f t="shared" si="73"/>
        <v>4.6523913960640932</v>
      </c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</row>
    <row r="176" spans="1:49" ht="17.100000000000001" customHeight="1" x14ac:dyDescent="0.25">
      <c r="B176" s="634"/>
      <c r="C176" s="637">
        <v>8</v>
      </c>
      <c r="D176" s="637">
        <v>7</v>
      </c>
      <c r="E176" s="637">
        <v>6</v>
      </c>
      <c r="F176" s="637">
        <v>5</v>
      </c>
      <c r="G176" s="637">
        <v>4</v>
      </c>
      <c r="H176" s="637">
        <v>3</v>
      </c>
      <c r="I176" s="637">
        <v>2</v>
      </c>
      <c r="J176" s="637">
        <v>1</v>
      </c>
      <c r="K176" s="637">
        <v>0</v>
      </c>
      <c r="L176" s="637">
        <v>1</v>
      </c>
      <c r="M176" s="637">
        <v>2</v>
      </c>
      <c r="N176" s="637">
        <v>3</v>
      </c>
      <c r="O176" s="637">
        <v>4</v>
      </c>
      <c r="P176" s="637">
        <v>5</v>
      </c>
      <c r="Q176" s="637">
        <v>6</v>
      </c>
      <c r="R176" s="637">
        <v>7</v>
      </c>
      <c r="S176" s="637">
        <v>8</v>
      </c>
      <c r="T176" s="637">
        <v>9</v>
      </c>
      <c r="U176" s="637">
        <v>10</v>
      </c>
      <c r="V176" s="637">
        <v>11</v>
      </c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</row>
    <row r="177" spans="2:49" ht="17.100000000000001" customHeight="1" x14ac:dyDescent="0.25">
      <c r="B177" s="76" t="s">
        <v>2</v>
      </c>
      <c r="C177" s="81" t="s">
        <v>33</v>
      </c>
      <c r="D177" s="81" t="s">
        <v>16</v>
      </c>
      <c r="E177" s="81" t="s">
        <v>15</v>
      </c>
      <c r="F177" s="76" t="s">
        <v>14</v>
      </c>
      <c r="G177" s="76" t="s">
        <v>13</v>
      </c>
      <c r="H177" s="76" t="s">
        <v>3</v>
      </c>
      <c r="I177" s="76" t="s">
        <v>4</v>
      </c>
      <c r="J177" s="76" t="s">
        <v>5</v>
      </c>
      <c r="K177" s="76" t="s">
        <v>6</v>
      </c>
      <c r="L177" s="76" t="s">
        <v>20</v>
      </c>
      <c r="M177" s="76" t="s">
        <v>21</v>
      </c>
      <c r="N177" s="76" t="s">
        <v>22</v>
      </c>
      <c r="O177" s="76" t="s">
        <v>23</v>
      </c>
      <c r="P177" s="76" t="s">
        <v>24</v>
      </c>
      <c r="Q177" s="81" t="s">
        <v>25</v>
      </c>
      <c r="R177" s="81" t="s">
        <v>35</v>
      </c>
      <c r="S177" s="76" t="s">
        <v>36</v>
      </c>
      <c r="T177" s="76" t="s">
        <v>37</v>
      </c>
      <c r="U177" s="81" t="s">
        <v>38</v>
      </c>
      <c r="V177" s="81" t="s">
        <v>39</v>
      </c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</row>
    <row r="178" spans="2:49" ht="17.100000000000001" customHeight="1" x14ac:dyDescent="0.25">
      <c r="B178" s="76">
        <v>1</v>
      </c>
      <c r="C178" s="156">
        <f t="shared" ref="C178:J178" si="74">C96+C118+$N$172</f>
        <v>2.2615214190769342</v>
      </c>
      <c r="D178" s="156">
        <f t="shared" si="74"/>
        <v>2.3007496319384741</v>
      </c>
      <c r="E178" s="156">
        <f t="shared" si="74"/>
        <v>2.3458620767292451</v>
      </c>
      <c r="F178" s="156">
        <f t="shared" si="74"/>
        <v>2.3977413882386318</v>
      </c>
      <c r="G178" s="156">
        <f t="shared" si="74"/>
        <v>2.4574025964744268</v>
      </c>
      <c r="H178" s="156">
        <f t="shared" si="74"/>
        <v>2.5260129859455906</v>
      </c>
      <c r="I178" s="156">
        <f t="shared" si="74"/>
        <v>2.6049149338374291</v>
      </c>
      <c r="J178" s="156">
        <f t="shared" si="74"/>
        <v>2.6956521739130435</v>
      </c>
      <c r="K178" s="84">
        <f>K96+K118+$N$172</f>
        <v>2.8</v>
      </c>
      <c r="L178" s="156">
        <f>L96+L118+$N$172</f>
        <v>2.92</v>
      </c>
      <c r="M178" s="156">
        <f t="shared" ref="M178:V178" si="75">M96+M118+$N$172</f>
        <v>3.0579999999999998</v>
      </c>
      <c r="N178" s="156">
        <f t="shared" si="75"/>
        <v>3.2166999999999994</v>
      </c>
      <c r="O178" s="156">
        <f t="shared" si="75"/>
        <v>3.3992049999999994</v>
      </c>
      <c r="P178" s="156">
        <f t="shared" si="75"/>
        <v>3.6090857499999993</v>
      </c>
      <c r="Q178" s="156">
        <f t="shared" si="75"/>
        <v>3.8504486124999993</v>
      </c>
      <c r="R178" s="156">
        <f t="shared" si="75"/>
        <v>4.1280159043749993</v>
      </c>
      <c r="S178" s="156">
        <f t="shared" si="75"/>
        <v>4.4472182900312482</v>
      </c>
      <c r="T178" s="156">
        <f t="shared" si="75"/>
        <v>4.8143010335359353</v>
      </c>
      <c r="U178" s="156">
        <f t="shared" si="75"/>
        <v>5.2364461885663252</v>
      </c>
      <c r="V178" s="156">
        <f t="shared" si="75"/>
        <v>5.7219131168512742</v>
      </c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</row>
    <row r="179" spans="2:49" ht="17.100000000000001" customHeight="1" x14ac:dyDescent="0.25">
      <c r="B179" s="76">
        <v>2</v>
      </c>
      <c r="C179" s="160">
        <f t="shared" ref="C179:V179" si="76">C97+C119+$N$172</f>
        <v>2.6864937250769518</v>
      </c>
      <c r="D179" s="160">
        <f t="shared" si="76"/>
        <v>2.7894677838384947</v>
      </c>
      <c r="E179" s="160">
        <f t="shared" si="76"/>
        <v>2.9078879514142688</v>
      </c>
      <c r="F179" s="160">
        <f t="shared" si="76"/>
        <v>3.0440711441264088</v>
      </c>
      <c r="G179" s="160">
        <f t="shared" si="76"/>
        <v>3.2006818157453703</v>
      </c>
      <c r="H179" s="160">
        <f t="shared" si="76"/>
        <v>3.3807840881071756</v>
      </c>
      <c r="I179" s="160">
        <f t="shared" si="76"/>
        <v>3.5879017013232515</v>
      </c>
      <c r="J179" s="160">
        <f t="shared" si="76"/>
        <v>3.8260869565217392</v>
      </c>
      <c r="K179" s="98">
        <f t="shared" si="76"/>
        <v>4.0999999999999996</v>
      </c>
      <c r="L179" s="160">
        <f t="shared" si="76"/>
        <v>4.415</v>
      </c>
      <c r="M179" s="160">
        <f t="shared" si="76"/>
        <v>4.7772499999999996</v>
      </c>
      <c r="N179" s="160">
        <f t="shared" si="76"/>
        <v>5.193837499999999</v>
      </c>
      <c r="O179" s="160">
        <f t="shared" si="76"/>
        <v>5.6729131249999991</v>
      </c>
      <c r="P179" s="160">
        <f t="shared" si="76"/>
        <v>6.2238500937499985</v>
      </c>
      <c r="Q179" s="160">
        <f t="shared" si="76"/>
        <v>6.8574276078124976</v>
      </c>
      <c r="R179" s="160">
        <f t="shared" si="76"/>
        <v>7.5860417489843721</v>
      </c>
      <c r="S179" s="160">
        <f t="shared" si="76"/>
        <v>8.423948011332028</v>
      </c>
      <c r="T179" s="160">
        <f t="shared" si="76"/>
        <v>9.3875402130318299</v>
      </c>
      <c r="U179" s="160">
        <f t="shared" si="76"/>
        <v>10.495671244986607</v>
      </c>
      <c r="V179" s="160">
        <f t="shared" si="76"/>
        <v>11.770021931734595</v>
      </c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</row>
    <row r="180" spans="2:49" ht="17.100000000000001" customHeight="1" x14ac:dyDescent="0.25">
      <c r="B180" s="76">
        <v>3</v>
      </c>
      <c r="C180" s="163">
        <f t="shared" ref="C180:V180" si="77">C98+C120+$N$172</f>
        <v>2.9708982683231175</v>
      </c>
      <c r="D180" s="163">
        <f t="shared" si="77"/>
        <v>3.1165330085715852</v>
      </c>
      <c r="E180" s="163">
        <f t="shared" si="77"/>
        <v>3.2840129598573231</v>
      </c>
      <c r="F180" s="163">
        <f t="shared" si="77"/>
        <v>3.4766149038359213</v>
      </c>
      <c r="G180" s="163">
        <f t="shared" si="77"/>
        <v>3.6981071394113094</v>
      </c>
      <c r="H180" s="163">
        <f t="shared" si="77"/>
        <v>3.9528232103230052</v>
      </c>
      <c r="I180" s="163">
        <f t="shared" si="77"/>
        <v>4.2457466918714557</v>
      </c>
      <c r="J180" s="163">
        <f t="shared" si="77"/>
        <v>4.5826086956521745</v>
      </c>
      <c r="K180" s="105">
        <f t="shared" si="77"/>
        <v>4.9700000000000006</v>
      </c>
      <c r="L180" s="163">
        <f t="shared" si="77"/>
        <v>5.4154999999999998</v>
      </c>
      <c r="M180" s="163">
        <f t="shared" si="77"/>
        <v>5.9278249999999995</v>
      </c>
      <c r="N180" s="163">
        <f t="shared" si="77"/>
        <v>6.5169987499999991</v>
      </c>
      <c r="O180" s="163">
        <f t="shared" si="77"/>
        <v>7.1945485624999987</v>
      </c>
      <c r="P180" s="163">
        <f t="shared" si="77"/>
        <v>7.9737308468749974</v>
      </c>
      <c r="Q180" s="163">
        <f t="shared" si="77"/>
        <v>8.8697904739062459</v>
      </c>
      <c r="R180" s="163">
        <f t="shared" si="77"/>
        <v>9.9002590449921826</v>
      </c>
      <c r="S180" s="163">
        <f t="shared" si="77"/>
        <v>11.08529790174101</v>
      </c>
      <c r="T180" s="163">
        <f t="shared" si="77"/>
        <v>12.448092587002161</v>
      </c>
      <c r="U180" s="163">
        <f t="shared" si="77"/>
        <v>14.015306475052483</v>
      </c>
      <c r="V180" s="163">
        <f t="shared" si="77"/>
        <v>15.817602446310355</v>
      </c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</row>
    <row r="181" spans="2:49" ht="17.100000000000001" customHeight="1" x14ac:dyDescent="0.25">
      <c r="B181" s="76">
        <v>4</v>
      </c>
      <c r="C181" s="160">
        <f t="shared" ref="C181:V181" si="78">C99+C121+$N$172</f>
        <v>3.3076070953846699</v>
      </c>
      <c r="D181" s="160">
        <f t="shared" si="78"/>
        <v>3.5037481596923707</v>
      </c>
      <c r="E181" s="160">
        <f t="shared" si="78"/>
        <v>3.7293103836462262</v>
      </c>
      <c r="F181" s="160">
        <f t="shared" si="78"/>
        <v>3.9887069411931599</v>
      </c>
      <c r="G181" s="160">
        <f t="shared" si="78"/>
        <v>4.2870129823721337</v>
      </c>
      <c r="H181" s="160">
        <f t="shared" si="78"/>
        <v>4.6300649297279541</v>
      </c>
      <c r="I181" s="160">
        <f t="shared" si="78"/>
        <v>5.024574669187146</v>
      </c>
      <c r="J181" s="160">
        <f t="shared" si="78"/>
        <v>5.4782608695652177</v>
      </c>
      <c r="K181" s="98">
        <f t="shared" si="78"/>
        <v>6</v>
      </c>
      <c r="L181" s="160">
        <f t="shared" si="78"/>
        <v>6.6</v>
      </c>
      <c r="M181" s="160">
        <f t="shared" si="78"/>
        <v>7.2899999999999991</v>
      </c>
      <c r="N181" s="160">
        <f t="shared" si="78"/>
        <v>8.083499999999999</v>
      </c>
      <c r="O181" s="160">
        <f t="shared" si="78"/>
        <v>8.9960249999999995</v>
      </c>
      <c r="P181" s="160">
        <f t="shared" si="78"/>
        <v>10.045428749999997</v>
      </c>
      <c r="Q181" s="160">
        <f t="shared" si="78"/>
        <v>11.252243062499996</v>
      </c>
      <c r="R181" s="160">
        <f t="shared" si="78"/>
        <v>12.640079521874995</v>
      </c>
      <c r="S181" s="160">
        <f t="shared" si="78"/>
        <v>14.236091450156241</v>
      </c>
      <c r="T181" s="160">
        <f t="shared" si="78"/>
        <v>16.071505167679678</v>
      </c>
      <c r="U181" s="160">
        <f t="shared" si="78"/>
        <v>18.182230942831627</v>
      </c>
      <c r="V181" s="160">
        <f t="shared" si="78"/>
        <v>20.609565584256373</v>
      </c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</row>
    <row r="182" spans="2:49" ht="17.100000000000001" customHeight="1" x14ac:dyDescent="0.25">
      <c r="B182" s="76">
        <v>5</v>
      </c>
      <c r="C182" s="160">
        <f t="shared" ref="C182:V182" si="79">C100+C122+$N$172</f>
        <v>3.5691285144616036</v>
      </c>
      <c r="D182" s="160">
        <f t="shared" si="79"/>
        <v>3.804497791630844</v>
      </c>
      <c r="E182" s="160">
        <f t="shared" si="79"/>
        <v>4.0751724603754704</v>
      </c>
      <c r="F182" s="160">
        <f t="shared" si="79"/>
        <v>4.3864483294317917</v>
      </c>
      <c r="G182" s="160">
        <f t="shared" si="79"/>
        <v>4.7444155788465601</v>
      </c>
      <c r="H182" s="160">
        <f t="shared" si="79"/>
        <v>5.1560779156735439</v>
      </c>
      <c r="I182" s="160">
        <f t="shared" si="79"/>
        <v>5.6294896030245756</v>
      </c>
      <c r="J182" s="160">
        <f t="shared" si="79"/>
        <v>6.1739130434782616</v>
      </c>
      <c r="K182" s="98">
        <f t="shared" si="79"/>
        <v>6.8</v>
      </c>
      <c r="L182" s="160">
        <f t="shared" si="79"/>
        <v>7.52</v>
      </c>
      <c r="M182" s="160">
        <f t="shared" si="79"/>
        <v>8.347999999999999</v>
      </c>
      <c r="N182" s="160">
        <f t="shared" si="79"/>
        <v>9.3001999999999985</v>
      </c>
      <c r="O182" s="160">
        <f t="shared" si="79"/>
        <v>10.395229999999996</v>
      </c>
      <c r="P182" s="160">
        <f t="shared" si="79"/>
        <v>11.654514499999996</v>
      </c>
      <c r="Q182" s="160">
        <f t="shared" si="79"/>
        <v>13.102691674999994</v>
      </c>
      <c r="R182" s="160">
        <f t="shared" si="79"/>
        <v>14.768095426249992</v>
      </c>
      <c r="S182" s="160">
        <f t="shared" si="79"/>
        <v>16.683309740187489</v>
      </c>
      <c r="T182" s="160">
        <f t="shared" si="79"/>
        <v>18.885806201215612</v>
      </c>
      <c r="U182" s="160">
        <f t="shared" si="79"/>
        <v>21.418677131397953</v>
      </c>
      <c r="V182" s="160">
        <f t="shared" si="79"/>
        <v>24.331478701107645</v>
      </c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</row>
    <row r="183" spans="2:49" ht="17.100000000000001" customHeight="1" x14ac:dyDescent="0.25">
      <c r="B183" s="76">
        <v>10</v>
      </c>
      <c r="C183" s="163">
        <f t="shared" ref="C183:V183" si="80">C101+C123+$N$172</f>
        <v>4.5727169601693385</v>
      </c>
      <c r="D183" s="163">
        <f t="shared" si="80"/>
        <v>4.9586245041947388</v>
      </c>
      <c r="E183" s="163">
        <f t="shared" si="80"/>
        <v>5.4024181798239495</v>
      </c>
      <c r="F183" s="163">
        <f t="shared" si="80"/>
        <v>5.9127809067975416</v>
      </c>
      <c r="G183" s="163">
        <f t="shared" si="80"/>
        <v>6.4996980428171724</v>
      </c>
      <c r="H183" s="163">
        <f t="shared" si="80"/>
        <v>7.1746527492397476</v>
      </c>
      <c r="I183" s="163">
        <f t="shared" si="80"/>
        <v>7.9508506616257097</v>
      </c>
      <c r="J183" s="163">
        <f t="shared" si="80"/>
        <v>8.8434782608695652</v>
      </c>
      <c r="K183" s="105">
        <f t="shared" si="80"/>
        <v>9.870000000000001</v>
      </c>
      <c r="L183" s="163">
        <f t="shared" si="80"/>
        <v>11.0505</v>
      </c>
      <c r="M183" s="163">
        <f t="shared" si="80"/>
        <v>12.408074999999998</v>
      </c>
      <c r="N183" s="163">
        <f t="shared" si="80"/>
        <v>13.969286249999998</v>
      </c>
      <c r="O183" s="163">
        <f t="shared" si="80"/>
        <v>15.764679187499997</v>
      </c>
      <c r="P183" s="163">
        <f t="shared" si="80"/>
        <v>17.829381065624993</v>
      </c>
      <c r="Q183" s="163">
        <f t="shared" si="80"/>
        <v>20.203788225468742</v>
      </c>
      <c r="R183" s="163">
        <f t="shared" si="80"/>
        <v>22.934356459289052</v>
      </c>
      <c r="S183" s="163">
        <f t="shared" si="80"/>
        <v>26.074509928182408</v>
      </c>
      <c r="T183" s="163">
        <f t="shared" si="80"/>
        <v>29.685686417409769</v>
      </c>
      <c r="U183" s="163">
        <f t="shared" si="80"/>
        <v>33.838539380021231</v>
      </c>
      <c r="V183" s="163">
        <f t="shared" si="80"/>
        <v>38.614320287024412</v>
      </c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</row>
    <row r="184" spans="2:49" ht="17.100000000000001" customHeight="1" x14ac:dyDescent="0.25">
      <c r="B184" s="76">
        <v>20</v>
      </c>
      <c r="C184" s="160">
        <f t="shared" ref="C184:V184" si="81">C102+C124+$N$172</f>
        <v>6.0993482440309403</v>
      </c>
      <c r="D184" s="160">
        <f t="shared" si="81"/>
        <v>6.7142504806355818</v>
      </c>
      <c r="E184" s="160">
        <f t="shared" si="81"/>
        <v>7.4213880527309186</v>
      </c>
      <c r="F184" s="160">
        <f t="shared" si="81"/>
        <v>8.2345962606405543</v>
      </c>
      <c r="G184" s="160">
        <f t="shared" si="81"/>
        <v>9.1697856997366376</v>
      </c>
      <c r="H184" s="160">
        <f t="shared" si="81"/>
        <v>10.245253554697133</v>
      </c>
      <c r="I184" s="160">
        <f t="shared" si="81"/>
        <v>11.482041587901703</v>
      </c>
      <c r="J184" s="160">
        <f t="shared" si="81"/>
        <v>12.904347826086958</v>
      </c>
      <c r="K184" s="98">
        <f t="shared" si="81"/>
        <v>14.540000000000001</v>
      </c>
      <c r="L184" s="160">
        <f t="shared" si="81"/>
        <v>16.420999999999999</v>
      </c>
      <c r="M184" s="160">
        <f t="shared" si="81"/>
        <v>18.584149999999998</v>
      </c>
      <c r="N184" s="160">
        <f t="shared" si="81"/>
        <v>21.071772499999994</v>
      </c>
      <c r="O184" s="160">
        <f t="shared" si="81"/>
        <v>23.932538374999993</v>
      </c>
      <c r="P184" s="160">
        <f t="shared" si="81"/>
        <v>27.222419131249985</v>
      </c>
      <c r="Q184" s="160">
        <f t="shared" si="81"/>
        <v>31.005782000937483</v>
      </c>
      <c r="R184" s="160">
        <f t="shared" si="81"/>
        <v>35.3566493010781</v>
      </c>
      <c r="S184" s="160">
        <f t="shared" si="81"/>
        <v>40.360146696239816</v>
      </c>
      <c r="T184" s="160">
        <f t="shared" si="81"/>
        <v>46.114168700675783</v>
      </c>
      <c r="U184" s="160">
        <f t="shared" si="81"/>
        <v>52.731294005777144</v>
      </c>
      <c r="V184" s="160">
        <f t="shared" si="81"/>
        <v>60.340988106643707</v>
      </c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</row>
    <row r="185" spans="2:49" ht="17.100000000000001" customHeight="1" x14ac:dyDescent="0.25">
      <c r="B185" s="76">
        <v>30</v>
      </c>
      <c r="C185" s="160">
        <f t="shared" ref="C185:V185" si="82">C103+C125+$N$172</f>
        <v>7.4821427474002302</v>
      </c>
      <c r="D185" s="160">
        <f t="shared" si="82"/>
        <v>8.304464159510264</v>
      </c>
      <c r="E185" s="160">
        <f t="shared" si="82"/>
        <v>9.2501337834368016</v>
      </c>
      <c r="F185" s="160">
        <f t="shared" si="82"/>
        <v>10.337653850952321</v>
      </c>
      <c r="G185" s="160">
        <f t="shared" si="82"/>
        <v>11.58830192859517</v>
      </c>
      <c r="H185" s="160">
        <f t="shared" si="82"/>
        <v>13.026547217884445</v>
      </c>
      <c r="I185" s="160">
        <f t="shared" si="82"/>
        <v>14.680529300567109</v>
      </c>
      <c r="J185" s="160">
        <f t="shared" si="82"/>
        <v>16.582608695652176</v>
      </c>
      <c r="K185" s="98">
        <f t="shared" si="82"/>
        <v>18.77</v>
      </c>
      <c r="L185" s="160">
        <f t="shared" si="82"/>
        <v>21.285499999999999</v>
      </c>
      <c r="M185" s="160">
        <f t="shared" si="82"/>
        <v>24.178324999999997</v>
      </c>
      <c r="N185" s="160">
        <f t="shared" si="82"/>
        <v>27.505073749999994</v>
      </c>
      <c r="O185" s="160">
        <f t="shared" si="82"/>
        <v>31.33083481249999</v>
      </c>
      <c r="P185" s="160">
        <f t="shared" si="82"/>
        <v>35.730460034374985</v>
      </c>
      <c r="Q185" s="160">
        <f t="shared" si="82"/>
        <v>40.790029039531234</v>
      </c>
      <c r="R185" s="160">
        <f t="shared" si="82"/>
        <v>46.60853339546091</v>
      </c>
      <c r="S185" s="160">
        <f t="shared" si="82"/>
        <v>53.299813404780046</v>
      </c>
      <c r="T185" s="160">
        <f t="shared" si="82"/>
        <v>60.994785415497049</v>
      </c>
      <c r="U185" s="160">
        <f t="shared" si="82"/>
        <v>69.844003227821602</v>
      </c>
      <c r="V185" s="160">
        <f t="shared" si="82"/>
        <v>80.020603711994838</v>
      </c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</row>
    <row r="186" spans="2:49" ht="17.100000000000001" customHeight="1" x14ac:dyDescent="0.25">
      <c r="B186" s="76">
        <v>40</v>
      </c>
      <c r="C186" s="160">
        <f t="shared" ref="C186:V186" si="83">C104+C126+$N$172</f>
        <v>8.8943584104156734</v>
      </c>
      <c r="D186" s="160">
        <f t="shared" si="83"/>
        <v>9.9285121719780243</v>
      </c>
      <c r="E186" s="160">
        <f t="shared" si="83"/>
        <v>11.117788997774728</v>
      </c>
      <c r="F186" s="160">
        <f t="shared" si="83"/>
        <v>12.485457347440935</v>
      </c>
      <c r="G186" s="160">
        <f t="shared" si="83"/>
        <v>14.058275949557075</v>
      </c>
      <c r="H186" s="160">
        <f t="shared" si="83"/>
        <v>15.867017341990636</v>
      </c>
      <c r="I186" s="160">
        <f t="shared" si="83"/>
        <v>17.947069943289229</v>
      </c>
      <c r="J186" s="160">
        <f t="shared" si="83"/>
        <v>20.339130434782611</v>
      </c>
      <c r="K186" s="98">
        <f t="shared" si="83"/>
        <v>23.090000000000003</v>
      </c>
      <c r="L186" s="160">
        <f t="shared" si="83"/>
        <v>26.253500000000003</v>
      </c>
      <c r="M186" s="160">
        <f t="shared" si="83"/>
        <v>29.891525000000001</v>
      </c>
      <c r="N186" s="160">
        <f t="shared" si="83"/>
        <v>34.075253749999995</v>
      </c>
      <c r="O186" s="160">
        <f t="shared" si="83"/>
        <v>38.886541812499992</v>
      </c>
      <c r="P186" s="160">
        <f t="shared" si="83"/>
        <v>44.419523084374987</v>
      </c>
      <c r="Q186" s="160">
        <f t="shared" si="83"/>
        <v>50.782451547031229</v>
      </c>
      <c r="R186" s="160">
        <f t="shared" si="83"/>
        <v>58.099819279085921</v>
      </c>
      <c r="S186" s="160">
        <f t="shared" si="83"/>
        <v>66.514792170948795</v>
      </c>
      <c r="T186" s="160">
        <f t="shared" si="83"/>
        <v>76.192010996591108</v>
      </c>
      <c r="U186" s="160">
        <f t="shared" si="83"/>
        <v>87.320812646079773</v>
      </c>
      <c r="V186" s="160">
        <f t="shared" si="83"/>
        <v>100.11893454299172</v>
      </c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</row>
    <row r="187" spans="2:49" ht="17.100000000000001" customHeight="1" x14ac:dyDescent="0.25">
      <c r="B187" s="76">
        <v>50</v>
      </c>
      <c r="C187" s="160">
        <f t="shared" ref="C187:V187" si="84">C105+C127+$N$172</f>
        <v>10.522329244169587</v>
      </c>
      <c r="D187" s="160">
        <f t="shared" si="84"/>
        <v>11.800678630795025</v>
      </c>
      <c r="E187" s="160">
        <f t="shared" si="84"/>
        <v>13.270780425414278</v>
      </c>
      <c r="F187" s="160">
        <f t="shared" si="84"/>
        <v>14.961397489226417</v>
      </c>
      <c r="G187" s="160">
        <f t="shared" si="84"/>
        <v>16.90560711261038</v>
      </c>
      <c r="H187" s="160">
        <f t="shared" si="84"/>
        <v>19.141448179501936</v>
      </c>
      <c r="I187" s="160">
        <f t="shared" si="84"/>
        <v>21.712665406427224</v>
      </c>
      <c r="J187" s="160">
        <f t="shared" si="84"/>
        <v>24.669565217391305</v>
      </c>
      <c r="K187" s="98">
        <f t="shared" si="84"/>
        <v>28.07</v>
      </c>
      <c r="L187" s="160">
        <f t="shared" si="84"/>
        <v>31.980499999999999</v>
      </c>
      <c r="M187" s="160">
        <f t="shared" si="84"/>
        <v>36.477574999999995</v>
      </c>
      <c r="N187" s="160">
        <f t="shared" si="84"/>
        <v>41.649211249999993</v>
      </c>
      <c r="O187" s="160">
        <f t="shared" si="84"/>
        <v>47.596592937499985</v>
      </c>
      <c r="P187" s="160">
        <f t="shared" si="84"/>
        <v>54.43608187812498</v>
      </c>
      <c r="Q187" s="160">
        <f t="shared" si="84"/>
        <v>62.30149415984372</v>
      </c>
      <c r="R187" s="160">
        <f t="shared" si="84"/>
        <v>71.34671828382028</v>
      </c>
      <c r="S187" s="160">
        <f t="shared" si="84"/>
        <v>81.748726026393314</v>
      </c>
      <c r="T187" s="160">
        <f t="shared" si="84"/>
        <v>93.711034930352298</v>
      </c>
      <c r="U187" s="160">
        <f t="shared" si="84"/>
        <v>107.46769016990514</v>
      </c>
      <c r="V187" s="160">
        <f t="shared" si="84"/>
        <v>123.2878436953909</v>
      </c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</row>
    <row r="188" spans="2:49" ht="17.100000000000001" customHeight="1" x14ac:dyDescent="0.25">
      <c r="B188" s="76">
        <v>60</v>
      </c>
      <c r="C188" s="160">
        <f t="shared" ref="C188:V188" si="85">C106+C128+$N$172</f>
        <v>12.248370610077352</v>
      </c>
      <c r="D188" s="160">
        <f t="shared" si="85"/>
        <v>13.785626201588954</v>
      </c>
      <c r="E188" s="160">
        <f t="shared" si="85"/>
        <v>15.553470131827297</v>
      </c>
      <c r="F188" s="160">
        <f t="shared" si="85"/>
        <v>17.586490651601391</v>
      </c>
      <c r="G188" s="160">
        <f t="shared" si="85"/>
        <v>19.924464249341597</v>
      </c>
      <c r="H188" s="160">
        <f t="shared" si="85"/>
        <v>22.613133886742833</v>
      </c>
      <c r="I188" s="160">
        <f t="shared" si="85"/>
        <v>25.705103969754255</v>
      </c>
      <c r="J188" s="160">
        <f t="shared" si="85"/>
        <v>29.260869565217394</v>
      </c>
      <c r="K188" s="98">
        <f t="shared" si="85"/>
        <v>33.35</v>
      </c>
      <c r="L188" s="160">
        <f t="shared" si="85"/>
        <v>38.052499999999995</v>
      </c>
      <c r="M188" s="160">
        <f t="shared" si="85"/>
        <v>43.460374999999985</v>
      </c>
      <c r="N188" s="160">
        <f t="shared" si="85"/>
        <v>49.679431249999979</v>
      </c>
      <c r="O188" s="160">
        <f t="shared" si="85"/>
        <v>56.831345937499975</v>
      </c>
      <c r="P188" s="160">
        <f t="shared" si="85"/>
        <v>65.056047828124974</v>
      </c>
      <c r="Q188" s="160">
        <f t="shared" si="85"/>
        <v>74.514455002343709</v>
      </c>
      <c r="R188" s="160">
        <f t="shared" si="85"/>
        <v>85.391623252695254</v>
      </c>
      <c r="S188" s="160">
        <f t="shared" si="85"/>
        <v>97.900366740599537</v>
      </c>
      <c r="T188" s="160">
        <f t="shared" si="85"/>
        <v>112.28542175168946</v>
      </c>
      <c r="U188" s="160">
        <f t="shared" si="85"/>
        <v>128.82823501444287</v>
      </c>
      <c r="V188" s="160">
        <f t="shared" si="85"/>
        <v>147.85247026660929</v>
      </c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</row>
    <row r="189" spans="2:49" ht="17.100000000000001" customHeight="1" x14ac:dyDescent="0.25">
      <c r="B189" s="76">
        <v>70</v>
      </c>
      <c r="C189" s="163">
        <f t="shared" ref="C189:V189" si="86">C107+C129+$N$172</f>
        <v>13.915569656692806</v>
      </c>
      <c r="D189" s="163">
        <f t="shared" si="86"/>
        <v>15.702905105196727</v>
      </c>
      <c r="E189" s="163">
        <f t="shared" si="86"/>
        <v>17.758340870976234</v>
      </c>
      <c r="F189" s="163">
        <f t="shared" si="86"/>
        <v>20.122092001622669</v>
      </c>
      <c r="G189" s="163">
        <f t="shared" si="86"/>
        <v>22.840405801866069</v>
      </c>
      <c r="H189" s="163">
        <f t="shared" si="86"/>
        <v>25.966466672145977</v>
      </c>
      <c r="I189" s="163">
        <f t="shared" si="86"/>
        <v>29.561436672967869</v>
      </c>
      <c r="J189" s="163">
        <f t="shared" si="86"/>
        <v>33.695652173913047</v>
      </c>
      <c r="K189" s="105">
        <f>K107+K129+$N$172</f>
        <v>38.450000000000003</v>
      </c>
      <c r="L189" s="163">
        <f t="shared" si="86"/>
        <v>43.917500000000004</v>
      </c>
      <c r="M189" s="163">
        <f t="shared" si="86"/>
        <v>50.205124999999995</v>
      </c>
      <c r="N189" s="163">
        <f t="shared" si="86"/>
        <v>57.435893749999991</v>
      </c>
      <c r="O189" s="163">
        <f t="shared" si="86"/>
        <v>65.751277812499993</v>
      </c>
      <c r="P189" s="163">
        <f t="shared" si="86"/>
        <v>75.313969484374979</v>
      </c>
      <c r="Q189" s="163">
        <f t="shared" si="86"/>
        <v>86.311064907031238</v>
      </c>
      <c r="R189" s="163">
        <f t="shared" si="86"/>
        <v>98.957724643085911</v>
      </c>
      <c r="S189" s="163">
        <f t="shared" si="86"/>
        <v>113.50138333954879</v>
      </c>
      <c r="T189" s="163">
        <f t="shared" si="86"/>
        <v>130.22659084048109</v>
      </c>
      <c r="U189" s="163">
        <f t="shared" si="86"/>
        <v>149.46057946655327</v>
      </c>
      <c r="V189" s="163">
        <f t="shared" si="86"/>
        <v>171.57966638653625</v>
      </c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</row>
    <row r="190" spans="2:49" ht="17.100000000000001" customHeight="1" x14ac:dyDescent="0.25">
      <c r="B190" s="76">
        <v>80</v>
      </c>
      <c r="C190" s="160">
        <f t="shared" ref="C190:V190" si="87">C108+C130+$N$172</f>
        <v>15.762564678923653</v>
      </c>
      <c r="D190" s="160">
        <f t="shared" si="87"/>
        <v>17.826949380762201</v>
      </c>
      <c r="E190" s="160">
        <f t="shared" si="87"/>
        <v>20.200991787876529</v>
      </c>
      <c r="F190" s="160">
        <f t="shared" si="87"/>
        <v>22.931140556058004</v>
      </c>
      <c r="G190" s="160">
        <f t="shared" si="87"/>
        <v>26.070811639466704</v>
      </c>
      <c r="H190" s="160">
        <f t="shared" si="87"/>
        <v>29.681433385386711</v>
      </c>
      <c r="I190" s="160">
        <f t="shared" si="87"/>
        <v>33.833648393194714</v>
      </c>
      <c r="J190" s="160">
        <f t="shared" si="87"/>
        <v>38.608695652173914</v>
      </c>
      <c r="K190" s="98">
        <f t="shared" si="87"/>
        <v>44.1</v>
      </c>
      <c r="L190" s="160">
        <f t="shared" si="87"/>
        <v>50.414999999999999</v>
      </c>
      <c r="M190" s="160">
        <f t="shared" si="87"/>
        <v>57.677250000000001</v>
      </c>
      <c r="N190" s="160">
        <f t="shared" si="87"/>
        <v>66.028837499999995</v>
      </c>
      <c r="O190" s="160">
        <f t="shared" si="87"/>
        <v>75.633163124999982</v>
      </c>
      <c r="P190" s="160">
        <f t="shared" si="87"/>
        <v>86.67813759374998</v>
      </c>
      <c r="Q190" s="160">
        <f t="shared" si="87"/>
        <v>99.379858232812467</v>
      </c>
      <c r="R190" s="160">
        <f t="shared" si="87"/>
        <v>113.98683696773432</v>
      </c>
      <c r="S190" s="160">
        <f t="shared" si="87"/>
        <v>130.78486251289445</v>
      </c>
      <c r="T190" s="160">
        <f t="shared" si="87"/>
        <v>150.10259188982863</v>
      </c>
      <c r="U190" s="160">
        <f t="shared" si="87"/>
        <v>172.31798067330288</v>
      </c>
      <c r="V190" s="160">
        <f t="shared" si="87"/>
        <v>197.86567777429832</v>
      </c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</row>
    <row r="191" spans="2:49" ht="17.100000000000001" customHeight="1" x14ac:dyDescent="0.25">
      <c r="B191" s="76">
        <v>90</v>
      </c>
      <c r="C191" s="160">
        <f t="shared" ref="C191:V191" si="88">C109+C131+$N$172</f>
        <v>17.658594967231426</v>
      </c>
      <c r="D191" s="160">
        <f t="shared" si="88"/>
        <v>20.007384212316136</v>
      </c>
      <c r="E191" s="160">
        <f t="shared" si="88"/>
        <v>22.708491844163557</v>
      </c>
      <c r="F191" s="160">
        <f t="shared" si="88"/>
        <v>25.814765620788087</v>
      </c>
      <c r="G191" s="160">
        <f t="shared" si="88"/>
        <v>29.386980463906298</v>
      </c>
      <c r="H191" s="160">
        <f t="shared" si="88"/>
        <v>33.495027533492241</v>
      </c>
      <c r="I191" s="160">
        <f t="shared" si="88"/>
        <v>38.219281663516071</v>
      </c>
      <c r="J191" s="160">
        <f t="shared" si="88"/>
        <v>43.652173913043484</v>
      </c>
      <c r="K191" s="98">
        <f t="shared" si="88"/>
        <v>49.9</v>
      </c>
      <c r="L191" s="160">
        <f t="shared" si="88"/>
        <v>57.084999999999994</v>
      </c>
      <c r="M191" s="160">
        <f t="shared" si="88"/>
        <v>65.347749999999991</v>
      </c>
      <c r="N191" s="160">
        <f t="shared" si="88"/>
        <v>74.849912499999974</v>
      </c>
      <c r="O191" s="160">
        <f t="shared" si="88"/>
        <v>85.777399374999959</v>
      </c>
      <c r="P191" s="160">
        <f t="shared" si="88"/>
        <v>98.344009281249953</v>
      </c>
      <c r="Q191" s="160">
        <f t="shared" si="88"/>
        <v>112.79561067343744</v>
      </c>
      <c r="R191" s="160">
        <f t="shared" si="88"/>
        <v>129.41495227445304</v>
      </c>
      <c r="S191" s="160">
        <f t="shared" si="88"/>
        <v>148.527195115621</v>
      </c>
      <c r="T191" s="160">
        <f t="shared" si="88"/>
        <v>170.50627438296411</v>
      </c>
      <c r="U191" s="160">
        <f t="shared" si="88"/>
        <v>195.78221554040869</v>
      </c>
      <c r="V191" s="160">
        <f t="shared" si="88"/>
        <v>224.84954787147001</v>
      </c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</row>
    <row r="192" spans="2:49" ht="17.100000000000001" customHeight="1" x14ac:dyDescent="0.25">
      <c r="B192" s="76">
        <v>100</v>
      </c>
      <c r="C192" s="241">
        <f t="shared" ref="C192:V192" si="89">C110+C132+$N$172</f>
        <v>19.31271794289303</v>
      </c>
      <c r="D192" s="241">
        <f t="shared" si="89"/>
        <v>21.909625634326986</v>
      </c>
      <c r="E192" s="241">
        <f t="shared" si="89"/>
        <v>24.896069479476033</v>
      </c>
      <c r="F192" s="241">
        <f t="shared" si="89"/>
        <v>28.330479901397432</v>
      </c>
      <c r="G192" s="241">
        <f t="shared" si="89"/>
        <v>32.280051886607048</v>
      </c>
      <c r="H192" s="241">
        <f t="shared" si="89"/>
        <v>36.822059669598104</v>
      </c>
      <c r="I192" s="241">
        <f t="shared" si="89"/>
        <v>42.045368620037813</v>
      </c>
      <c r="J192" s="241">
        <f t="shared" si="89"/>
        <v>48.052173913043475</v>
      </c>
      <c r="K192" s="165">
        <f t="shared" si="89"/>
        <v>54.959999999999994</v>
      </c>
      <c r="L192" s="241">
        <f t="shared" si="89"/>
        <v>62.903999999999989</v>
      </c>
      <c r="M192" s="241">
        <f t="shared" si="89"/>
        <v>72.039599999999979</v>
      </c>
      <c r="N192" s="241">
        <f t="shared" si="89"/>
        <v>82.545539999999974</v>
      </c>
      <c r="O192" s="241">
        <f t="shared" si="89"/>
        <v>94.627370999999968</v>
      </c>
      <c r="P192" s="241">
        <f t="shared" si="89"/>
        <v>108.52147664999995</v>
      </c>
      <c r="Q192" s="241">
        <f t="shared" si="89"/>
        <v>124.49969814749994</v>
      </c>
      <c r="R192" s="241">
        <f t="shared" si="89"/>
        <v>142.87465286962492</v>
      </c>
      <c r="S192" s="241">
        <f t="shared" si="89"/>
        <v>164.00585080006863</v>
      </c>
      <c r="T192" s="241">
        <f t="shared" si="89"/>
        <v>188.30672842007891</v>
      </c>
      <c r="U192" s="241">
        <f t="shared" si="89"/>
        <v>216.25273768309074</v>
      </c>
      <c r="V192" s="241">
        <f t="shared" si="89"/>
        <v>248.39064833555437</v>
      </c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</row>
    <row r="193" spans="1:49" ht="17.100000000000001" customHeight="1" x14ac:dyDescent="0.25">
      <c r="A193"/>
      <c r="W193"/>
      <c r="X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</row>
    <row r="194" spans="1:49" ht="17.100000000000001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</row>
    <row r="195" spans="1:49" ht="17.100000000000001" customHeight="1" x14ac:dyDescent="0.25">
      <c r="A195" s="638" t="s">
        <v>328</v>
      </c>
      <c r="B195" s="639"/>
      <c r="C195" s="640">
        <f t="shared" ref="C195:V195" si="90">C189/$K189</f>
        <v>0.3619133850895398</v>
      </c>
      <c r="D195" s="640">
        <f t="shared" si="90"/>
        <v>0.40839805215076008</v>
      </c>
      <c r="E195" s="640">
        <f t="shared" si="90"/>
        <v>0.46185541927116341</v>
      </c>
      <c r="F195" s="640">
        <f t="shared" si="90"/>
        <v>0.52333139145962726</v>
      </c>
      <c r="G195" s="640">
        <f t="shared" si="90"/>
        <v>0.59402875947636069</v>
      </c>
      <c r="H195" s="640">
        <f t="shared" si="90"/>
        <v>0.67533073269560406</v>
      </c>
      <c r="I195" s="640">
        <f t="shared" si="90"/>
        <v>0.76882800189773381</v>
      </c>
      <c r="J195" s="640">
        <f t="shared" si="90"/>
        <v>0.87634986148018323</v>
      </c>
      <c r="K195" s="640">
        <f t="shared" si="90"/>
        <v>1</v>
      </c>
      <c r="L195" s="640">
        <f t="shared" si="90"/>
        <v>1.1421976592977894</v>
      </c>
      <c r="M195" s="640">
        <f t="shared" si="90"/>
        <v>1.3057249674902469</v>
      </c>
      <c r="N195" s="640">
        <f t="shared" si="90"/>
        <v>1.4937813719115731</v>
      </c>
      <c r="O195" s="640">
        <f t="shared" si="90"/>
        <v>1.7100462369960985</v>
      </c>
      <c r="P195" s="640">
        <f t="shared" si="90"/>
        <v>1.9587508318433022</v>
      </c>
      <c r="Q195" s="640">
        <f t="shared" si="90"/>
        <v>2.2447611159175871</v>
      </c>
      <c r="R195" s="640">
        <f t="shared" si="90"/>
        <v>2.5736729426030145</v>
      </c>
      <c r="S195" s="640">
        <f t="shared" si="90"/>
        <v>2.951921543291256</v>
      </c>
      <c r="T195" s="640">
        <f t="shared" si="90"/>
        <v>3.3869074340827332</v>
      </c>
      <c r="U195" s="640">
        <f t="shared" si="90"/>
        <v>3.8871412084929324</v>
      </c>
      <c r="V195" s="640">
        <f t="shared" si="90"/>
        <v>4.4624100490646619</v>
      </c>
      <c r="W195"/>
      <c r="X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</row>
    <row r="196" spans="1:49" ht="17.100000000000001" customHeight="1" x14ac:dyDescent="0.25">
      <c r="A196" s="638" t="s">
        <v>329</v>
      </c>
      <c r="B196" s="639"/>
      <c r="C196" s="640">
        <f t="shared" ref="C196:V196" si="91">C192/$K192</f>
        <v>0.35139588687942197</v>
      </c>
      <c r="D196" s="640">
        <f t="shared" si="91"/>
        <v>0.39864675462749249</v>
      </c>
      <c r="E196" s="640">
        <f t="shared" si="91"/>
        <v>0.45298525253777355</v>
      </c>
      <c r="F196" s="640">
        <f t="shared" si="91"/>
        <v>0.51547452513459668</v>
      </c>
      <c r="G196" s="640">
        <f t="shared" si="91"/>
        <v>0.58733718862094342</v>
      </c>
      <c r="H196" s="640">
        <f t="shared" si="91"/>
        <v>0.66997925163024219</v>
      </c>
      <c r="I196" s="640">
        <f t="shared" si="91"/>
        <v>0.76501762409093554</v>
      </c>
      <c r="J196" s="640">
        <f t="shared" si="91"/>
        <v>0.87431175242073289</v>
      </c>
      <c r="K196" s="640">
        <f t="shared" si="91"/>
        <v>1</v>
      </c>
      <c r="L196" s="640">
        <f t="shared" si="91"/>
        <v>1.1445414847161572</v>
      </c>
      <c r="M196" s="640">
        <f t="shared" si="91"/>
        <v>1.3107641921397377</v>
      </c>
      <c r="N196" s="640">
        <f t="shared" si="91"/>
        <v>1.5019203056768555</v>
      </c>
      <c r="O196" s="640">
        <f t="shared" si="91"/>
        <v>1.7217498362445411</v>
      </c>
      <c r="P196" s="640">
        <f t="shared" si="91"/>
        <v>1.9745537963973794</v>
      </c>
      <c r="Q196" s="640">
        <f t="shared" si="91"/>
        <v>2.2652783505731433</v>
      </c>
      <c r="R196" s="640">
        <f t="shared" si="91"/>
        <v>2.5996115878752719</v>
      </c>
      <c r="S196" s="640">
        <f t="shared" si="91"/>
        <v>2.984094810772719</v>
      </c>
      <c r="T196" s="640">
        <f t="shared" si="91"/>
        <v>3.4262505171047839</v>
      </c>
      <c r="U196" s="640">
        <f t="shared" si="91"/>
        <v>3.934729579386659</v>
      </c>
      <c r="V196" s="640">
        <f t="shared" si="91"/>
        <v>4.5194805010108148</v>
      </c>
      <c r="W196"/>
      <c r="X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</row>
    <row r="197" spans="1:49" ht="17.100000000000001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</row>
    <row r="198" spans="1:49" ht="17.100000000000001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</row>
    <row r="199" spans="1:49" ht="17.100000000000001" customHeight="1" x14ac:dyDescent="0.25">
      <c r="B199" s="117"/>
      <c r="F199" s="244"/>
      <c r="K199" s="98"/>
      <c r="L199" s="619"/>
      <c r="M199" s="619"/>
      <c r="N199" s="619"/>
      <c r="O199" s="619"/>
      <c r="P199" s="619"/>
      <c r="Q199" s="619"/>
      <c r="R199" s="619"/>
      <c r="S199" s="244"/>
      <c r="T199" s="244"/>
      <c r="U199" s="244"/>
      <c r="V199" s="244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</row>
    <row r="200" spans="1:49" ht="17.100000000000001" customHeight="1" x14ac:dyDescent="0.25">
      <c r="B200" s="117"/>
      <c r="F200" s="244"/>
      <c r="K200" s="87"/>
      <c r="L200" s="244"/>
      <c r="N200" s="244"/>
      <c r="Q200" s="244"/>
      <c r="R200" s="244"/>
      <c r="S200" s="244"/>
      <c r="T200" s="244"/>
      <c r="U200" s="244"/>
      <c r="V200" s="244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</row>
    <row r="201" spans="1:49" x14ac:dyDescent="0.25">
      <c r="A201" s="250" t="s">
        <v>17</v>
      </c>
      <c r="B201" s="251"/>
      <c r="C201" s="252">
        <f>C202-(E201-D201)</f>
        <v>12.887851773803051</v>
      </c>
      <c r="D201" s="253">
        <f>((C189+D189)/2)+0.01</f>
        <v>14.819237380944767</v>
      </c>
      <c r="E201" s="253">
        <f>((D189+E189)/2)+0.01</f>
        <v>16.740622988086482</v>
      </c>
      <c r="F201" s="253">
        <f t="shared" ref="F201:V201" si="92">((E189+F189)/2)+0.01</f>
        <v>18.950216436299453</v>
      </c>
      <c r="G201" s="253">
        <f t="shared" si="92"/>
        <v>21.49124890174437</v>
      </c>
      <c r="H201" s="253">
        <f t="shared" si="92"/>
        <v>24.413436237006024</v>
      </c>
      <c r="I201" s="253">
        <f t="shared" si="92"/>
        <v>27.773951672556922</v>
      </c>
      <c r="J201" s="253">
        <f t="shared" si="92"/>
        <v>31.638544423440461</v>
      </c>
      <c r="K201" s="253">
        <f>((J189+K189)/2)+0.01</f>
        <v>36.082826086956523</v>
      </c>
      <c r="L201" s="253">
        <f t="shared" si="92"/>
        <v>41.193750000000001</v>
      </c>
      <c r="M201" s="253">
        <f t="shared" si="92"/>
        <v>47.071312499999998</v>
      </c>
      <c r="N201" s="253">
        <f t="shared" si="92"/>
        <v>53.830509374999991</v>
      </c>
      <c r="O201" s="253">
        <f t="shared" si="92"/>
        <v>61.60358578124999</v>
      </c>
      <c r="P201" s="253">
        <f t="shared" si="92"/>
        <v>70.542623648437498</v>
      </c>
      <c r="Q201" s="253">
        <f t="shared" si="92"/>
        <v>80.822517195703114</v>
      </c>
      <c r="R201" s="253">
        <f t="shared" si="92"/>
        <v>92.644394775058586</v>
      </c>
      <c r="S201" s="253">
        <f t="shared" si="92"/>
        <v>106.23955399131735</v>
      </c>
      <c r="T201" s="253">
        <f t="shared" si="92"/>
        <v>121.87398709001495</v>
      </c>
      <c r="U201" s="253">
        <f t="shared" si="92"/>
        <v>139.85358515351717</v>
      </c>
      <c r="V201" s="254">
        <f t="shared" si="92"/>
        <v>160.53012292654475</v>
      </c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</row>
    <row r="202" spans="1:49" x14ac:dyDescent="0.25">
      <c r="A202" s="255"/>
      <c r="B202" s="191"/>
      <c r="C202" s="561">
        <f>(C189+D189)/2</f>
        <v>14.809237380944767</v>
      </c>
      <c r="D202" s="561">
        <f>(D189+E189)/2</f>
        <v>16.730622988086481</v>
      </c>
      <c r="E202" s="561">
        <f t="shared" ref="E202:U202" si="93">(E189+F189)/2</f>
        <v>18.940216436299451</v>
      </c>
      <c r="F202" s="561">
        <f t="shared" si="93"/>
        <v>21.481248901744369</v>
      </c>
      <c r="G202" s="561">
        <f t="shared" si="93"/>
        <v>24.403436237006023</v>
      </c>
      <c r="H202" s="561">
        <f t="shared" si="93"/>
        <v>27.763951672556921</v>
      </c>
      <c r="I202" s="561">
        <f t="shared" si="93"/>
        <v>31.628544423440459</v>
      </c>
      <c r="J202" s="561">
        <f t="shared" si="93"/>
        <v>36.072826086956525</v>
      </c>
      <c r="K202" s="561">
        <f>(K189+L189)/2</f>
        <v>41.183750000000003</v>
      </c>
      <c r="L202" s="561">
        <f t="shared" si="93"/>
        <v>47.0613125</v>
      </c>
      <c r="M202" s="561">
        <f t="shared" si="93"/>
        <v>53.820509374999993</v>
      </c>
      <c r="N202" s="561">
        <f t="shared" si="93"/>
        <v>61.593585781249992</v>
      </c>
      <c r="O202" s="561">
        <f t="shared" si="93"/>
        <v>70.532623648437493</v>
      </c>
      <c r="P202" s="561">
        <f t="shared" si="93"/>
        <v>80.812517195703109</v>
      </c>
      <c r="Q202" s="561">
        <f t="shared" si="93"/>
        <v>92.634394775058581</v>
      </c>
      <c r="R202" s="561">
        <f t="shared" si="93"/>
        <v>106.22955399131735</v>
      </c>
      <c r="S202" s="561">
        <f t="shared" si="93"/>
        <v>121.86398709001494</v>
      </c>
      <c r="T202" s="561">
        <f t="shared" si="93"/>
        <v>139.84358515351718</v>
      </c>
      <c r="U202" s="561">
        <f t="shared" si="93"/>
        <v>160.52012292654476</v>
      </c>
      <c r="V202" s="601">
        <f>(U202-T202)+V201</f>
        <v>181.20666069957232</v>
      </c>
      <c r="W202" s="345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</row>
    <row r="203" spans="1:49" x14ac:dyDescent="0.25">
      <c r="A203" s="255"/>
      <c r="B203" s="191"/>
      <c r="C203" s="257">
        <f>SUM(C201:C202)/2</f>
        <v>13.848544577373909</v>
      </c>
      <c r="D203" s="257">
        <f t="shared" ref="D203:V203" si="94">SUM(D201:D202)/2</f>
        <v>15.774930184515624</v>
      </c>
      <c r="E203" s="257">
        <f t="shared" si="94"/>
        <v>17.840419712192968</v>
      </c>
      <c r="F203" s="257">
        <f t="shared" si="94"/>
        <v>20.215732669021911</v>
      </c>
      <c r="G203" s="257">
        <f t="shared" si="94"/>
        <v>22.947342569375195</v>
      </c>
      <c r="H203" s="257">
        <f t="shared" si="94"/>
        <v>26.088693954781473</v>
      </c>
      <c r="I203" s="257">
        <f t="shared" si="94"/>
        <v>29.701248047998689</v>
      </c>
      <c r="J203" s="257">
        <f t="shared" si="94"/>
        <v>33.855685255198495</v>
      </c>
      <c r="K203" s="257">
        <f>SUM(K201:K202)/2</f>
        <v>38.63328804347826</v>
      </c>
      <c r="L203" s="257">
        <f t="shared" si="94"/>
        <v>44.127531250000004</v>
      </c>
      <c r="M203" s="257">
        <f t="shared" si="94"/>
        <v>50.445910937499995</v>
      </c>
      <c r="N203" s="257">
        <f t="shared" si="94"/>
        <v>57.712047578124995</v>
      </c>
      <c r="O203" s="257">
        <f t="shared" si="94"/>
        <v>66.068104714843741</v>
      </c>
      <c r="P203" s="257">
        <f t="shared" si="94"/>
        <v>75.677570422070303</v>
      </c>
      <c r="Q203" s="257">
        <f t="shared" si="94"/>
        <v>86.728455985380847</v>
      </c>
      <c r="R203" s="257">
        <f t="shared" si="94"/>
        <v>99.436974383187959</v>
      </c>
      <c r="S203" s="257">
        <f t="shared" si="94"/>
        <v>114.05177054066615</v>
      </c>
      <c r="T203" s="257">
        <f t="shared" si="94"/>
        <v>130.85878612176606</v>
      </c>
      <c r="U203" s="257">
        <f t="shared" si="94"/>
        <v>150.18685404003097</v>
      </c>
      <c r="V203" s="258">
        <f t="shared" si="94"/>
        <v>170.86839181305854</v>
      </c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</row>
    <row r="204" spans="1:49" x14ac:dyDescent="0.25">
      <c r="A204" s="255"/>
      <c r="B204" s="191"/>
      <c r="C204" s="598">
        <f>C189</f>
        <v>13.915569656692806</v>
      </c>
      <c r="D204" s="598">
        <f t="shared" ref="D204:V204" si="95">D189</f>
        <v>15.702905105196727</v>
      </c>
      <c r="E204" s="598">
        <f t="shared" si="95"/>
        <v>17.758340870976234</v>
      </c>
      <c r="F204" s="598">
        <f t="shared" si="95"/>
        <v>20.122092001622669</v>
      </c>
      <c r="G204" s="598">
        <f t="shared" si="95"/>
        <v>22.840405801866069</v>
      </c>
      <c r="H204" s="598">
        <f t="shared" si="95"/>
        <v>25.966466672145977</v>
      </c>
      <c r="I204" s="598">
        <f t="shared" si="95"/>
        <v>29.561436672967869</v>
      </c>
      <c r="J204" s="598">
        <f t="shared" si="95"/>
        <v>33.695652173913047</v>
      </c>
      <c r="K204" s="598">
        <f>K189</f>
        <v>38.450000000000003</v>
      </c>
      <c r="L204" s="598">
        <f t="shared" si="95"/>
        <v>43.917500000000004</v>
      </c>
      <c r="M204" s="598">
        <f t="shared" si="95"/>
        <v>50.205124999999995</v>
      </c>
      <c r="N204" s="598">
        <f t="shared" si="95"/>
        <v>57.435893749999991</v>
      </c>
      <c r="O204" s="598">
        <f t="shared" si="95"/>
        <v>65.751277812499993</v>
      </c>
      <c r="P204" s="598">
        <f t="shared" si="95"/>
        <v>75.313969484374979</v>
      </c>
      <c r="Q204" s="598">
        <f t="shared" si="95"/>
        <v>86.311064907031238</v>
      </c>
      <c r="R204" s="598">
        <f t="shared" si="95"/>
        <v>98.957724643085911</v>
      </c>
      <c r="S204" s="598">
        <f t="shared" si="95"/>
        <v>113.50138333954879</v>
      </c>
      <c r="T204" s="598">
        <f t="shared" si="95"/>
        <v>130.22659084048109</v>
      </c>
      <c r="U204" s="598">
        <f t="shared" si="95"/>
        <v>149.46057946655327</v>
      </c>
      <c r="V204" s="602">
        <f t="shared" si="95"/>
        <v>171.57966638653625</v>
      </c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</row>
    <row r="205" spans="1:49" x14ac:dyDescent="0.25">
      <c r="A205" s="260"/>
      <c r="B205" s="261"/>
      <c r="C205" s="145"/>
      <c r="D205" s="145"/>
      <c r="E205" s="145"/>
      <c r="F205" s="262"/>
      <c r="G205" s="145"/>
      <c r="H205" s="145"/>
      <c r="I205" s="145"/>
      <c r="J205" s="145"/>
      <c r="K205" s="263"/>
      <c r="L205" s="262"/>
      <c r="M205" s="145"/>
      <c r="N205" s="262"/>
      <c r="O205" s="145"/>
      <c r="P205" s="145"/>
      <c r="Q205" s="262"/>
      <c r="R205" s="262"/>
      <c r="S205" s="262"/>
      <c r="T205" s="262"/>
      <c r="U205" s="262"/>
      <c r="V205" s="264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</row>
    <row r="206" spans="1:49" x14ac:dyDescent="0.25">
      <c r="A206" s="47"/>
      <c r="B206" s="265"/>
      <c r="C206" s="47"/>
      <c r="D206" s="47"/>
      <c r="E206" s="47"/>
      <c r="F206" s="266"/>
      <c r="G206" s="47"/>
      <c r="H206" s="47"/>
      <c r="I206" s="47"/>
      <c r="J206" s="47"/>
      <c r="K206" s="267"/>
      <c r="L206" s="266"/>
      <c r="M206" s="47"/>
      <c r="N206" s="266"/>
      <c r="O206" s="47"/>
      <c r="P206" s="47"/>
      <c r="Q206" s="266"/>
      <c r="R206" s="266"/>
      <c r="S206" s="266"/>
      <c r="T206" s="266"/>
      <c r="U206" s="266"/>
      <c r="V206" s="26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</row>
    <row r="207" spans="1:49" ht="15.75" thickBot="1" x14ac:dyDescent="0.3">
      <c r="A207" s="268"/>
      <c r="B207" s="269"/>
      <c r="C207" s="268"/>
      <c r="D207" s="268"/>
      <c r="E207" s="268"/>
      <c r="F207" s="270"/>
      <c r="G207" s="268"/>
      <c r="H207" s="268"/>
      <c r="I207" s="268"/>
      <c r="J207" s="268"/>
      <c r="K207" s="271"/>
      <c r="L207" s="270"/>
      <c r="M207" s="268"/>
      <c r="N207" s="270"/>
      <c r="O207" s="268"/>
      <c r="P207" s="268"/>
      <c r="Q207" s="270"/>
      <c r="R207" s="270"/>
      <c r="S207" s="270"/>
      <c r="T207" s="270"/>
      <c r="U207" s="270"/>
      <c r="V207" s="270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</row>
    <row r="208" spans="1:49" ht="15.75" thickTop="1" x14ac:dyDescent="0.25">
      <c r="A208" s="47"/>
      <c r="B208" s="265"/>
      <c r="C208" s="47"/>
      <c r="D208" s="47"/>
      <c r="E208" s="47"/>
      <c r="F208" s="266"/>
      <c r="G208" s="47"/>
      <c r="H208" s="47"/>
      <c r="I208" s="47"/>
      <c r="J208" s="47"/>
      <c r="K208" s="267"/>
      <c r="L208" s="266"/>
      <c r="M208" s="47"/>
      <c r="N208" s="266"/>
      <c r="O208" s="47"/>
      <c r="P208" s="47"/>
      <c r="Q208" s="266"/>
      <c r="R208" s="266"/>
      <c r="S208" s="266"/>
      <c r="T208" s="266"/>
      <c r="U208" s="266"/>
      <c r="V208" s="266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</row>
    <row r="209" spans="1:22" x14ac:dyDescent="0.25">
      <c r="B209" s="117"/>
      <c r="F209" s="244"/>
      <c r="K209" s="87"/>
      <c r="L209" s="137">
        <f>L215/K215</f>
        <v>1.0428571428571429</v>
      </c>
      <c r="M209" s="137">
        <f t="shared" ref="M209:V209" si="96">M215/L215</f>
        <v>1.0472602739726027</v>
      </c>
      <c r="N209" s="137">
        <f t="shared" si="96"/>
        <v>1.0518966644865924</v>
      </c>
      <c r="O209" s="137">
        <f t="shared" si="96"/>
        <v>1.0567367177542202</v>
      </c>
      <c r="P209" s="137">
        <f t="shared" si="96"/>
        <v>1.0617440695692082</v>
      </c>
      <c r="Q209" s="137">
        <f t="shared" si="96"/>
        <v>1.0668764554846057</v>
      </c>
      <c r="R209" s="137">
        <f t="shared" si="96"/>
        <v>1.0720870007130889</v>
      </c>
      <c r="S209" s="137">
        <f t="shared" si="96"/>
        <v>1.077325861394562</v>
      </c>
      <c r="T209" s="137">
        <f t="shared" si="96"/>
        <v>1.0825421015036587</v>
      </c>
      <c r="U209" s="137">
        <f t="shared" si="96"/>
        <v>1.0876856582273873</v>
      </c>
      <c r="V209" s="137">
        <f t="shared" si="96"/>
        <v>1.092709236532394</v>
      </c>
    </row>
    <row r="210" spans="1:22" x14ac:dyDescent="0.25">
      <c r="B210" s="117"/>
      <c r="F210" s="244"/>
      <c r="K210" s="272" t="s">
        <v>77</v>
      </c>
      <c r="L210" s="244"/>
      <c r="N210" s="244"/>
      <c r="Q210" s="244"/>
      <c r="R210" s="244"/>
      <c r="S210" s="244"/>
      <c r="T210" s="244"/>
      <c r="U210" s="244"/>
      <c r="V210" s="244"/>
    </row>
    <row r="211" spans="1:22" x14ac:dyDescent="0.25">
      <c r="B211" s="273" t="s">
        <v>59</v>
      </c>
      <c r="F211" s="244"/>
      <c r="L211" s="137"/>
      <c r="N211" s="244"/>
      <c r="Q211" s="244"/>
      <c r="R211" s="244"/>
      <c r="S211" s="244"/>
      <c r="T211" s="244"/>
      <c r="U211" s="244"/>
      <c r="V211" s="244"/>
    </row>
    <row r="212" spans="1:22" x14ac:dyDescent="0.25">
      <c r="J212" s="148" t="s">
        <v>60</v>
      </c>
      <c r="K212" s="93">
        <v>1</v>
      </c>
    </row>
    <row r="213" spans="1:22" x14ac:dyDescent="0.25">
      <c r="A213" s="217" t="s">
        <v>163</v>
      </c>
      <c r="B213" s="274"/>
      <c r="C213" s="641" t="s">
        <v>33</v>
      </c>
      <c r="D213" s="275" t="s">
        <v>16</v>
      </c>
      <c r="E213" s="275" t="s">
        <v>15</v>
      </c>
      <c r="F213" s="276" t="s">
        <v>14</v>
      </c>
      <c r="G213" s="276" t="s">
        <v>13</v>
      </c>
      <c r="H213" s="276" t="s">
        <v>3</v>
      </c>
      <c r="I213" s="276" t="s">
        <v>4</v>
      </c>
      <c r="J213" s="276" t="s">
        <v>5</v>
      </c>
      <c r="K213" s="276" t="s">
        <v>6</v>
      </c>
      <c r="L213" s="276" t="s">
        <v>20</v>
      </c>
      <c r="M213" s="276" t="s">
        <v>21</v>
      </c>
      <c r="N213" s="276" t="s">
        <v>22</v>
      </c>
      <c r="O213" s="276" t="s">
        <v>23</v>
      </c>
      <c r="P213" s="276" t="s">
        <v>24</v>
      </c>
      <c r="Q213" s="609" t="s">
        <v>25</v>
      </c>
      <c r="R213" s="609" t="s">
        <v>35</v>
      </c>
      <c r="S213" s="274" t="s">
        <v>36</v>
      </c>
      <c r="T213" s="274" t="s">
        <v>37</v>
      </c>
      <c r="U213" s="274" t="s">
        <v>38</v>
      </c>
      <c r="V213" s="274" t="s">
        <v>39</v>
      </c>
    </row>
    <row r="214" spans="1:22" x14ac:dyDescent="0.25">
      <c r="A214" s="217" t="s">
        <v>162</v>
      </c>
      <c r="B214" s="276" t="s">
        <v>2</v>
      </c>
      <c r="C214" s="276" t="s">
        <v>41</v>
      </c>
      <c r="D214" s="276" t="s">
        <v>41</v>
      </c>
      <c r="E214" s="276" t="s">
        <v>41</v>
      </c>
      <c r="F214" s="276" t="s">
        <v>41</v>
      </c>
      <c r="G214" s="276" t="s">
        <v>41</v>
      </c>
      <c r="H214" s="276" t="s">
        <v>41</v>
      </c>
      <c r="I214" s="276" t="s">
        <v>41</v>
      </c>
      <c r="J214" s="276" t="s">
        <v>41</v>
      </c>
      <c r="K214" s="276" t="s">
        <v>41</v>
      </c>
      <c r="L214" s="276" t="s">
        <v>41</v>
      </c>
      <c r="M214" s="276" t="s">
        <v>41</v>
      </c>
      <c r="N214" s="276" t="s">
        <v>41</v>
      </c>
      <c r="O214" s="276" t="s">
        <v>41</v>
      </c>
      <c r="P214" s="276" t="s">
        <v>41</v>
      </c>
      <c r="Q214" s="610" t="s">
        <v>41</v>
      </c>
      <c r="R214" s="610" t="s">
        <v>41</v>
      </c>
      <c r="S214" s="610" t="s">
        <v>41</v>
      </c>
      <c r="T214" s="610" t="s">
        <v>41</v>
      </c>
      <c r="U214" s="610" t="s">
        <v>41</v>
      </c>
      <c r="V214" s="610" t="s">
        <v>41</v>
      </c>
    </row>
    <row r="215" spans="1:22" x14ac:dyDescent="0.25">
      <c r="B215" s="276">
        <v>1</v>
      </c>
      <c r="C215" s="156">
        <f t="shared" ref="C215:V215" si="97">(C178*$K$212)/$B215</f>
        <v>2.2615214190769342</v>
      </c>
      <c r="D215" s="156">
        <f t="shared" si="97"/>
        <v>2.3007496319384741</v>
      </c>
      <c r="E215" s="156">
        <f t="shared" si="97"/>
        <v>2.3458620767292451</v>
      </c>
      <c r="F215" s="156">
        <f t="shared" si="97"/>
        <v>2.3977413882386318</v>
      </c>
      <c r="G215" s="156">
        <f t="shared" si="97"/>
        <v>2.4574025964744268</v>
      </c>
      <c r="H215" s="156">
        <f t="shared" si="97"/>
        <v>2.5260129859455906</v>
      </c>
      <c r="I215" s="156">
        <f t="shared" si="97"/>
        <v>2.6049149338374291</v>
      </c>
      <c r="J215" s="156">
        <f t="shared" si="97"/>
        <v>2.6956521739130435</v>
      </c>
      <c r="K215" s="84">
        <f t="shared" si="97"/>
        <v>2.8</v>
      </c>
      <c r="L215" s="143">
        <f t="shared" si="97"/>
        <v>2.92</v>
      </c>
      <c r="M215" s="143">
        <f t="shared" si="97"/>
        <v>3.0579999999999998</v>
      </c>
      <c r="N215" s="143">
        <f t="shared" si="97"/>
        <v>3.2166999999999994</v>
      </c>
      <c r="O215" s="143">
        <f t="shared" si="97"/>
        <v>3.3992049999999994</v>
      </c>
      <c r="P215" s="143">
        <f t="shared" si="97"/>
        <v>3.6090857499999993</v>
      </c>
      <c r="Q215" s="143">
        <f t="shared" si="97"/>
        <v>3.8504486124999993</v>
      </c>
      <c r="R215" s="143">
        <f t="shared" si="97"/>
        <v>4.1280159043749993</v>
      </c>
      <c r="S215" s="143">
        <f t="shared" si="97"/>
        <v>4.4472182900312482</v>
      </c>
      <c r="T215" s="143">
        <f t="shared" si="97"/>
        <v>4.8143010335359353</v>
      </c>
      <c r="U215" s="143">
        <f t="shared" si="97"/>
        <v>5.2364461885663252</v>
      </c>
      <c r="V215" s="143">
        <f t="shared" si="97"/>
        <v>5.7219131168512742</v>
      </c>
    </row>
    <row r="216" spans="1:22" x14ac:dyDescent="0.25">
      <c r="B216" s="276">
        <v>2</v>
      </c>
      <c r="C216" s="160">
        <f t="shared" ref="C216:V216" si="98">(C179*$K$212)/$B216</f>
        <v>1.3432468625384759</v>
      </c>
      <c r="D216" s="160">
        <f t="shared" si="98"/>
        <v>1.3947338919192473</v>
      </c>
      <c r="E216" s="160">
        <f t="shared" si="98"/>
        <v>1.4539439757071344</v>
      </c>
      <c r="F216" s="160">
        <f t="shared" si="98"/>
        <v>1.5220355720632044</v>
      </c>
      <c r="G216" s="160">
        <f t="shared" si="98"/>
        <v>1.6003409078726851</v>
      </c>
      <c r="H216" s="160">
        <f t="shared" si="98"/>
        <v>1.6903920440535878</v>
      </c>
      <c r="I216" s="160">
        <f t="shared" si="98"/>
        <v>1.7939508506616257</v>
      </c>
      <c r="J216" s="160">
        <f t="shared" si="98"/>
        <v>1.9130434782608696</v>
      </c>
      <c r="K216" s="98">
        <f t="shared" si="98"/>
        <v>2.0499999999999998</v>
      </c>
      <c r="L216" s="94">
        <f t="shared" si="98"/>
        <v>2.2075</v>
      </c>
      <c r="M216" s="94">
        <f t="shared" si="98"/>
        <v>2.3886249999999998</v>
      </c>
      <c r="N216" s="94">
        <f t="shared" si="98"/>
        <v>2.5969187499999995</v>
      </c>
      <c r="O216" s="94">
        <f t="shared" si="98"/>
        <v>2.8364565624999996</v>
      </c>
      <c r="P216" s="94">
        <f t="shared" si="98"/>
        <v>3.1119250468749993</v>
      </c>
      <c r="Q216" s="94">
        <f t="shared" si="98"/>
        <v>3.4287138039062488</v>
      </c>
      <c r="R216" s="94">
        <f t="shared" si="98"/>
        <v>3.7930208744921861</v>
      </c>
      <c r="S216" s="94">
        <f t="shared" si="98"/>
        <v>4.211974005666014</v>
      </c>
      <c r="T216" s="94">
        <f t="shared" si="98"/>
        <v>4.693770106515915</v>
      </c>
      <c r="U216" s="94">
        <f t="shared" si="98"/>
        <v>5.2478356224933034</v>
      </c>
      <c r="V216" s="94">
        <f t="shared" si="98"/>
        <v>5.8850109658672975</v>
      </c>
    </row>
    <row r="217" spans="1:22" x14ac:dyDescent="0.25">
      <c r="B217" s="276">
        <v>3</v>
      </c>
      <c r="C217" s="163">
        <f t="shared" ref="C217:V217" si="99">(C180*$K$212)/$B217</f>
        <v>0.99029942277437255</v>
      </c>
      <c r="D217" s="163">
        <f t="shared" si="99"/>
        <v>1.0388443361905284</v>
      </c>
      <c r="E217" s="163">
        <f t="shared" si="99"/>
        <v>1.0946709866191078</v>
      </c>
      <c r="F217" s="163">
        <f t="shared" si="99"/>
        <v>1.1588716346119738</v>
      </c>
      <c r="G217" s="163">
        <f t="shared" si="99"/>
        <v>1.2327023798037697</v>
      </c>
      <c r="H217" s="163">
        <f t="shared" si="99"/>
        <v>1.3176077367743351</v>
      </c>
      <c r="I217" s="163">
        <f t="shared" si="99"/>
        <v>1.4152488972904853</v>
      </c>
      <c r="J217" s="163">
        <f t="shared" si="99"/>
        <v>1.5275362318840582</v>
      </c>
      <c r="K217" s="105">
        <f t="shared" si="99"/>
        <v>1.656666666666667</v>
      </c>
      <c r="L217" s="146">
        <f t="shared" si="99"/>
        <v>1.8051666666666666</v>
      </c>
      <c r="M217" s="146">
        <f t="shared" si="99"/>
        <v>1.9759416666666665</v>
      </c>
      <c r="N217" s="146">
        <f t="shared" si="99"/>
        <v>2.1723329166666665</v>
      </c>
      <c r="O217" s="146">
        <f t="shared" si="99"/>
        <v>2.3981828541666661</v>
      </c>
      <c r="P217" s="146">
        <f t="shared" si="99"/>
        <v>2.6579102822916658</v>
      </c>
      <c r="Q217" s="146">
        <f t="shared" si="99"/>
        <v>2.9565968246354153</v>
      </c>
      <c r="R217" s="146">
        <f t="shared" si="99"/>
        <v>3.3000863483307277</v>
      </c>
      <c r="S217" s="146">
        <f t="shared" si="99"/>
        <v>3.6950993005803365</v>
      </c>
      <c r="T217" s="146">
        <f t="shared" si="99"/>
        <v>4.1493641956673875</v>
      </c>
      <c r="U217" s="146">
        <f t="shared" si="99"/>
        <v>4.6717688250174945</v>
      </c>
      <c r="V217" s="146">
        <f t="shared" si="99"/>
        <v>5.2725341487701183</v>
      </c>
    </row>
    <row r="218" spans="1:22" x14ac:dyDescent="0.25">
      <c r="B218" s="276">
        <v>4</v>
      </c>
      <c r="C218" s="160">
        <f t="shared" ref="C218:V218" si="100">(C181*$K$212)/$B218</f>
        <v>0.82690177384616748</v>
      </c>
      <c r="D218" s="160">
        <f t="shared" si="100"/>
        <v>0.87593703992309269</v>
      </c>
      <c r="E218" s="160">
        <f t="shared" si="100"/>
        <v>0.93232759591155656</v>
      </c>
      <c r="F218" s="160">
        <f t="shared" si="100"/>
        <v>0.99717673529828998</v>
      </c>
      <c r="G218" s="160">
        <f t="shared" si="100"/>
        <v>1.0717532455930334</v>
      </c>
      <c r="H218" s="160">
        <f t="shared" si="100"/>
        <v>1.1575162324319885</v>
      </c>
      <c r="I218" s="160">
        <f t="shared" si="100"/>
        <v>1.2561436672967865</v>
      </c>
      <c r="J218" s="160">
        <f t="shared" si="100"/>
        <v>1.3695652173913044</v>
      </c>
      <c r="K218" s="98">
        <f t="shared" si="100"/>
        <v>1.5</v>
      </c>
      <c r="L218" s="94">
        <f t="shared" si="100"/>
        <v>1.65</v>
      </c>
      <c r="M218" s="94">
        <f t="shared" si="100"/>
        <v>1.8224999999999998</v>
      </c>
      <c r="N218" s="94">
        <f t="shared" si="100"/>
        <v>2.0208749999999998</v>
      </c>
      <c r="O218" s="94">
        <f t="shared" si="100"/>
        <v>2.2490062499999999</v>
      </c>
      <c r="P218" s="94">
        <f t="shared" si="100"/>
        <v>2.5113571874999994</v>
      </c>
      <c r="Q218" s="94">
        <f t="shared" si="100"/>
        <v>2.8130607656249991</v>
      </c>
      <c r="R218" s="94">
        <f t="shared" si="100"/>
        <v>3.1600198804687487</v>
      </c>
      <c r="S218" s="94">
        <f t="shared" si="100"/>
        <v>3.5590228625390603</v>
      </c>
      <c r="T218" s="94">
        <f t="shared" si="100"/>
        <v>4.0178762919199196</v>
      </c>
      <c r="U218" s="94">
        <f t="shared" si="100"/>
        <v>4.5455577357079067</v>
      </c>
      <c r="V218" s="94">
        <f t="shared" si="100"/>
        <v>5.1523913960640932</v>
      </c>
    </row>
    <row r="219" spans="1:22" x14ac:dyDescent="0.25">
      <c r="B219" s="276">
        <v>5</v>
      </c>
      <c r="C219" s="160">
        <f t="shared" ref="C219:V219" si="101">(C182*$K$212)/$B219</f>
        <v>0.71382570289232072</v>
      </c>
      <c r="D219" s="160">
        <f t="shared" si="101"/>
        <v>0.76089955832616885</v>
      </c>
      <c r="E219" s="160">
        <f t="shared" si="101"/>
        <v>0.81503449207509404</v>
      </c>
      <c r="F219" s="160">
        <f t="shared" si="101"/>
        <v>0.87728966588635837</v>
      </c>
      <c r="G219" s="160">
        <f t="shared" si="101"/>
        <v>0.94888311576931206</v>
      </c>
      <c r="H219" s="160">
        <f t="shared" si="101"/>
        <v>1.0312155831347087</v>
      </c>
      <c r="I219" s="160">
        <f t="shared" si="101"/>
        <v>1.1258979206049151</v>
      </c>
      <c r="J219" s="160">
        <f t="shared" si="101"/>
        <v>1.2347826086956524</v>
      </c>
      <c r="K219" s="98">
        <f t="shared" si="101"/>
        <v>1.3599999999999999</v>
      </c>
      <c r="L219" s="94">
        <f t="shared" si="101"/>
        <v>1.504</v>
      </c>
      <c r="M219" s="94">
        <f t="shared" si="101"/>
        <v>1.6695999999999998</v>
      </c>
      <c r="N219" s="94">
        <f t="shared" si="101"/>
        <v>1.8600399999999997</v>
      </c>
      <c r="O219" s="94">
        <f t="shared" si="101"/>
        <v>2.0790459999999991</v>
      </c>
      <c r="P219" s="94">
        <f t="shared" si="101"/>
        <v>2.330902899999999</v>
      </c>
      <c r="Q219" s="94">
        <f t="shared" si="101"/>
        <v>2.6205383349999987</v>
      </c>
      <c r="R219" s="94">
        <f t="shared" si="101"/>
        <v>2.9536190852499984</v>
      </c>
      <c r="S219" s="94">
        <f t="shared" si="101"/>
        <v>3.3366619480374977</v>
      </c>
      <c r="T219" s="94">
        <f t="shared" si="101"/>
        <v>3.7771612402431223</v>
      </c>
      <c r="U219" s="94">
        <f t="shared" si="101"/>
        <v>4.2837354262795904</v>
      </c>
      <c r="V219" s="94">
        <f t="shared" si="101"/>
        <v>4.8662957402215294</v>
      </c>
    </row>
    <row r="220" spans="1:22" x14ac:dyDescent="0.25">
      <c r="B220" s="276">
        <v>10</v>
      </c>
      <c r="C220" s="163">
        <f t="shared" ref="C220:V220" si="102">(C183*$K$212)/$B220</f>
        <v>0.45727169601693385</v>
      </c>
      <c r="D220" s="163">
        <f t="shared" si="102"/>
        <v>0.49586245041947385</v>
      </c>
      <c r="E220" s="163">
        <f t="shared" si="102"/>
        <v>0.5402418179823949</v>
      </c>
      <c r="F220" s="163">
        <f t="shared" si="102"/>
        <v>0.59127809067975412</v>
      </c>
      <c r="G220" s="163">
        <f t="shared" si="102"/>
        <v>0.64996980428171724</v>
      </c>
      <c r="H220" s="163">
        <f t="shared" si="102"/>
        <v>0.71746527492397472</v>
      </c>
      <c r="I220" s="163">
        <f t="shared" si="102"/>
        <v>0.79508506616257102</v>
      </c>
      <c r="J220" s="163">
        <f t="shared" si="102"/>
        <v>0.8843478260869565</v>
      </c>
      <c r="K220" s="105">
        <f t="shared" si="102"/>
        <v>0.9870000000000001</v>
      </c>
      <c r="L220" s="146">
        <f t="shared" si="102"/>
        <v>1.1050499999999999</v>
      </c>
      <c r="M220" s="146">
        <f t="shared" si="102"/>
        <v>1.2408074999999998</v>
      </c>
      <c r="N220" s="146">
        <f t="shared" si="102"/>
        <v>1.3969286249999997</v>
      </c>
      <c r="O220" s="146">
        <f t="shared" si="102"/>
        <v>1.5764679187499997</v>
      </c>
      <c r="P220" s="146">
        <f t="shared" si="102"/>
        <v>1.7829381065624994</v>
      </c>
      <c r="Q220" s="146">
        <f t="shared" si="102"/>
        <v>2.0203788225468742</v>
      </c>
      <c r="R220" s="146">
        <f t="shared" si="102"/>
        <v>2.2934356459289051</v>
      </c>
      <c r="S220" s="146">
        <f t="shared" si="102"/>
        <v>2.607450992818241</v>
      </c>
      <c r="T220" s="146">
        <f t="shared" si="102"/>
        <v>2.9685686417409771</v>
      </c>
      <c r="U220" s="146">
        <f t="shared" si="102"/>
        <v>3.3838539380021233</v>
      </c>
      <c r="V220" s="146">
        <f t="shared" si="102"/>
        <v>3.8614320287024411</v>
      </c>
    </row>
    <row r="221" spans="1:22" x14ac:dyDescent="0.25">
      <c r="B221" s="276">
        <v>20</v>
      </c>
      <c r="C221" s="160">
        <f t="shared" ref="C221:V221" si="103">(C184*$K$212)/$B221</f>
        <v>0.30496741220154699</v>
      </c>
      <c r="D221" s="160">
        <f t="shared" si="103"/>
        <v>0.33571252403177909</v>
      </c>
      <c r="E221" s="160">
        <f t="shared" si="103"/>
        <v>0.37106940263654592</v>
      </c>
      <c r="F221" s="160">
        <f t="shared" si="103"/>
        <v>0.41172981303202771</v>
      </c>
      <c r="G221" s="160">
        <f t="shared" si="103"/>
        <v>0.45848928498683189</v>
      </c>
      <c r="H221" s="160">
        <f t="shared" si="103"/>
        <v>0.51226267773485668</v>
      </c>
      <c r="I221" s="160">
        <f t="shared" si="103"/>
        <v>0.57410207939508517</v>
      </c>
      <c r="J221" s="160">
        <f t="shared" si="103"/>
        <v>0.64521739130434796</v>
      </c>
      <c r="K221" s="98">
        <f t="shared" si="103"/>
        <v>0.72700000000000009</v>
      </c>
      <c r="L221" s="94">
        <f t="shared" si="103"/>
        <v>0.82104999999999995</v>
      </c>
      <c r="M221" s="94">
        <f t="shared" si="103"/>
        <v>0.92920749999999985</v>
      </c>
      <c r="N221" s="94">
        <f t="shared" si="103"/>
        <v>1.0535886249999997</v>
      </c>
      <c r="O221" s="94">
        <f t="shared" si="103"/>
        <v>1.1966269187499996</v>
      </c>
      <c r="P221" s="94">
        <f t="shared" si="103"/>
        <v>1.3611209565624993</v>
      </c>
      <c r="Q221" s="94">
        <f t="shared" si="103"/>
        <v>1.5502891000468741</v>
      </c>
      <c r="R221" s="94">
        <f t="shared" si="103"/>
        <v>1.767832465053905</v>
      </c>
      <c r="S221" s="94">
        <f t="shared" si="103"/>
        <v>2.0180073348119909</v>
      </c>
      <c r="T221" s="94">
        <f t="shared" si="103"/>
        <v>2.3057084350337891</v>
      </c>
      <c r="U221" s="94">
        <f t="shared" si="103"/>
        <v>2.636564700288857</v>
      </c>
      <c r="V221" s="94">
        <f t="shared" si="103"/>
        <v>3.0170494053321852</v>
      </c>
    </row>
    <row r="222" spans="1:22" x14ac:dyDescent="0.25">
      <c r="B222" s="276">
        <v>30</v>
      </c>
      <c r="C222" s="160">
        <f t="shared" ref="C222:V222" si="104">(C185*$K$212)/$B222</f>
        <v>0.24940475824667435</v>
      </c>
      <c r="D222" s="160">
        <f t="shared" si="104"/>
        <v>0.27681547198367545</v>
      </c>
      <c r="E222" s="160">
        <f t="shared" si="104"/>
        <v>0.30833779278122669</v>
      </c>
      <c r="F222" s="160">
        <f t="shared" si="104"/>
        <v>0.34458846169841073</v>
      </c>
      <c r="G222" s="160">
        <f t="shared" si="104"/>
        <v>0.38627673095317233</v>
      </c>
      <c r="H222" s="160">
        <f t="shared" si="104"/>
        <v>0.43421824059614816</v>
      </c>
      <c r="I222" s="160">
        <f t="shared" si="104"/>
        <v>0.48935097668557032</v>
      </c>
      <c r="J222" s="160">
        <f t="shared" si="104"/>
        <v>0.55275362318840593</v>
      </c>
      <c r="K222" s="98">
        <f t="shared" si="104"/>
        <v>0.6256666666666667</v>
      </c>
      <c r="L222" s="94">
        <f t="shared" si="104"/>
        <v>0.70951666666666668</v>
      </c>
      <c r="M222" s="94">
        <f t="shared" si="104"/>
        <v>0.80594416666666657</v>
      </c>
      <c r="N222" s="94">
        <f t="shared" si="104"/>
        <v>0.91683579166666651</v>
      </c>
      <c r="O222" s="94">
        <f t="shared" si="104"/>
        <v>1.0443611604166663</v>
      </c>
      <c r="P222" s="94">
        <f t="shared" si="104"/>
        <v>1.1910153344791661</v>
      </c>
      <c r="Q222" s="94">
        <f t="shared" si="104"/>
        <v>1.3596676346510412</v>
      </c>
      <c r="R222" s="94">
        <f t="shared" si="104"/>
        <v>1.553617779848697</v>
      </c>
      <c r="S222" s="94">
        <f t="shared" si="104"/>
        <v>1.7766604468260014</v>
      </c>
      <c r="T222" s="94">
        <f t="shared" si="104"/>
        <v>2.0331595138499017</v>
      </c>
      <c r="U222" s="94">
        <f t="shared" si="104"/>
        <v>2.3281334409273868</v>
      </c>
      <c r="V222" s="94">
        <f t="shared" si="104"/>
        <v>2.6673534570664947</v>
      </c>
    </row>
    <row r="223" spans="1:22" x14ac:dyDescent="0.25">
      <c r="B223" s="276">
        <v>40</v>
      </c>
      <c r="C223" s="160">
        <f t="shared" ref="C223:V223" si="105">(C186*$K$212)/$B223</f>
        <v>0.22235896026039184</v>
      </c>
      <c r="D223" s="160">
        <f t="shared" si="105"/>
        <v>0.24821280429945061</v>
      </c>
      <c r="E223" s="160">
        <f t="shared" si="105"/>
        <v>0.27794472494436817</v>
      </c>
      <c r="F223" s="160">
        <f t="shared" si="105"/>
        <v>0.3121364336860234</v>
      </c>
      <c r="G223" s="160">
        <f t="shared" si="105"/>
        <v>0.35145689873892688</v>
      </c>
      <c r="H223" s="160">
        <f t="shared" si="105"/>
        <v>0.39667543354976587</v>
      </c>
      <c r="I223" s="160">
        <f t="shared" si="105"/>
        <v>0.44867674858223072</v>
      </c>
      <c r="J223" s="160">
        <f t="shared" si="105"/>
        <v>0.50847826086956527</v>
      </c>
      <c r="K223" s="98">
        <f t="shared" si="105"/>
        <v>0.57725000000000004</v>
      </c>
      <c r="L223" s="94">
        <f t="shared" si="105"/>
        <v>0.65633750000000002</v>
      </c>
      <c r="M223" s="94">
        <f t="shared" si="105"/>
        <v>0.74728812500000008</v>
      </c>
      <c r="N223" s="94">
        <f t="shared" si="105"/>
        <v>0.85188134374999991</v>
      </c>
      <c r="O223" s="94">
        <f t="shared" si="105"/>
        <v>0.97216354531249982</v>
      </c>
      <c r="P223" s="94">
        <f t="shared" si="105"/>
        <v>1.1104880771093746</v>
      </c>
      <c r="Q223" s="94">
        <f t="shared" si="105"/>
        <v>1.2695612886757808</v>
      </c>
      <c r="R223" s="94">
        <f t="shared" si="105"/>
        <v>1.4524954819771481</v>
      </c>
      <c r="S223" s="94">
        <f t="shared" si="105"/>
        <v>1.6628698042737198</v>
      </c>
      <c r="T223" s="94">
        <f t="shared" si="105"/>
        <v>1.9048002749147777</v>
      </c>
      <c r="U223" s="94">
        <f t="shared" si="105"/>
        <v>2.1830203161519943</v>
      </c>
      <c r="V223" s="94">
        <f t="shared" si="105"/>
        <v>2.5029733635747933</v>
      </c>
    </row>
    <row r="224" spans="1:22" x14ac:dyDescent="0.25">
      <c r="B224" s="276">
        <v>50</v>
      </c>
      <c r="C224" s="160">
        <f t="shared" ref="C224:V224" si="106">(C187*$K$212)/$B224</f>
        <v>0.21044658488339174</v>
      </c>
      <c r="D224" s="160">
        <f t="shared" si="106"/>
        <v>0.2360135726159005</v>
      </c>
      <c r="E224" s="160">
        <f t="shared" si="106"/>
        <v>0.26541560850828555</v>
      </c>
      <c r="F224" s="160">
        <f t="shared" si="106"/>
        <v>0.29922794978452832</v>
      </c>
      <c r="G224" s="160">
        <f t="shared" si="106"/>
        <v>0.33811214225220759</v>
      </c>
      <c r="H224" s="160">
        <f t="shared" si="106"/>
        <v>0.38282896359003871</v>
      </c>
      <c r="I224" s="160">
        <f t="shared" si="106"/>
        <v>0.43425330812854446</v>
      </c>
      <c r="J224" s="160">
        <f t="shared" si="106"/>
        <v>0.49339130434782613</v>
      </c>
      <c r="K224" s="98">
        <f t="shared" si="106"/>
        <v>0.56140000000000001</v>
      </c>
      <c r="L224" s="94">
        <f t="shared" si="106"/>
        <v>0.63961000000000001</v>
      </c>
      <c r="M224" s="94">
        <f t="shared" si="106"/>
        <v>0.72955149999999991</v>
      </c>
      <c r="N224" s="94">
        <f t="shared" si="106"/>
        <v>0.83298422499999991</v>
      </c>
      <c r="O224" s="94">
        <f t="shared" si="106"/>
        <v>0.95193185874999964</v>
      </c>
      <c r="P224" s="94">
        <f t="shared" si="106"/>
        <v>1.0887216375624995</v>
      </c>
      <c r="Q224" s="94">
        <f t="shared" si="106"/>
        <v>1.2460298831968744</v>
      </c>
      <c r="R224" s="94">
        <f t="shared" si="106"/>
        <v>1.4269343656764055</v>
      </c>
      <c r="S224" s="94">
        <f t="shared" si="106"/>
        <v>1.6349745205278663</v>
      </c>
      <c r="T224" s="94">
        <f t="shared" si="106"/>
        <v>1.874220698607046</v>
      </c>
      <c r="U224" s="94">
        <f t="shared" si="106"/>
        <v>2.1493538033981028</v>
      </c>
      <c r="V224" s="94">
        <f t="shared" si="106"/>
        <v>2.4657568739078179</v>
      </c>
    </row>
    <row r="225" spans="2:22" x14ac:dyDescent="0.25">
      <c r="B225" s="276">
        <v>60</v>
      </c>
      <c r="C225" s="160">
        <f t="shared" ref="C225:V225" si="107">(C188*$K$212)/$B225</f>
        <v>0.20413951016795587</v>
      </c>
      <c r="D225" s="160">
        <f t="shared" si="107"/>
        <v>0.22976043669314924</v>
      </c>
      <c r="E225" s="160">
        <f t="shared" si="107"/>
        <v>0.25922450219712162</v>
      </c>
      <c r="F225" s="160">
        <f t="shared" si="107"/>
        <v>0.29310817752668983</v>
      </c>
      <c r="G225" s="160">
        <f t="shared" si="107"/>
        <v>0.33207440415569328</v>
      </c>
      <c r="H225" s="160">
        <f t="shared" si="107"/>
        <v>0.37688556477904722</v>
      </c>
      <c r="I225" s="160">
        <f t="shared" si="107"/>
        <v>0.42841839949590427</v>
      </c>
      <c r="J225" s="160">
        <f t="shared" si="107"/>
        <v>0.48768115942028989</v>
      </c>
      <c r="K225" s="98">
        <f t="shared" si="107"/>
        <v>0.5558333333333334</v>
      </c>
      <c r="L225" s="94">
        <f t="shared" si="107"/>
        <v>0.63420833333333326</v>
      </c>
      <c r="M225" s="94">
        <f t="shared" si="107"/>
        <v>0.72433958333333304</v>
      </c>
      <c r="N225" s="94">
        <f t="shared" si="107"/>
        <v>0.82799052083333302</v>
      </c>
      <c r="O225" s="94">
        <f t="shared" si="107"/>
        <v>0.94718909895833292</v>
      </c>
      <c r="P225" s="94">
        <f t="shared" si="107"/>
        <v>1.0842674638020828</v>
      </c>
      <c r="Q225" s="94">
        <f t="shared" si="107"/>
        <v>1.2419075833723952</v>
      </c>
      <c r="R225" s="94">
        <f t="shared" si="107"/>
        <v>1.4231937208782541</v>
      </c>
      <c r="S225" s="94">
        <f t="shared" si="107"/>
        <v>1.6316727790099923</v>
      </c>
      <c r="T225" s="94">
        <f t="shared" si="107"/>
        <v>1.8714236958614909</v>
      </c>
      <c r="U225" s="94">
        <f t="shared" si="107"/>
        <v>2.1471372502407147</v>
      </c>
      <c r="V225" s="94">
        <f t="shared" si="107"/>
        <v>2.4642078377768213</v>
      </c>
    </row>
    <row r="226" spans="2:22" x14ac:dyDescent="0.25">
      <c r="B226" s="276">
        <v>70</v>
      </c>
      <c r="C226" s="163">
        <f t="shared" ref="C226:V226" si="108">(C189*$K$212)/$B226</f>
        <v>0.19879385223846865</v>
      </c>
      <c r="D226" s="163">
        <f t="shared" si="108"/>
        <v>0.22432721578852469</v>
      </c>
      <c r="E226" s="163">
        <f t="shared" si="108"/>
        <v>0.25369058387108906</v>
      </c>
      <c r="F226" s="163">
        <f t="shared" si="108"/>
        <v>0.28745845716603813</v>
      </c>
      <c r="G226" s="163">
        <f t="shared" si="108"/>
        <v>0.32629151145522955</v>
      </c>
      <c r="H226" s="163">
        <f t="shared" si="108"/>
        <v>0.37094952388779967</v>
      </c>
      <c r="I226" s="163">
        <f t="shared" si="108"/>
        <v>0.42230623818525526</v>
      </c>
      <c r="J226" s="163">
        <f t="shared" si="108"/>
        <v>0.48136645962732921</v>
      </c>
      <c r="K226" s="105">
        <f t="shared" si="108"/>
        <v>0.54928571428571438</v>
      </c>
      <c r="L226" s="146">
        <f t="shared" si="108"/>
        <v>0.6273928571428572</v>
      </c>
      <c r="M226" s="146">
        <f t="shared" si="108"/>
        <v>0.71721607142857136</v>
      </c>
      <c r="N226" s="146">
        <f t="shared" si="108"/>
        <v>0.82051276785714278</v>
      </c>
      <c r="O226" s="146">
        <f t="shared" si="108"/>
        <v>0.93930396874999988</v>
      </c>
      <c r="P226" s="146">
        <f t="shared" si="108"/>
        <v>1.0759138497767855</v>
      </c>
      <c r="Q226" s="146">
        <f t="shared" si="108"/>
        <v>1.2330152129575891</v>
      </c>
      <c r="R226" s="146">
        <f t="shared" si="108"/>
        <v>1.4136817806155131</v>
      </c>
      <c r="S226" s="146">
        <f t="shared" si="108"/>
        <v>1.6214483334221257</v>
      </c>
      <c r="T226" s="146">
        <f t="shared" si="108"/>
        <v>1.86037986914973</v>
      </c>
      <c r="U226" s="146">
        <f t="shared" si="108"/>
        <v>2.1351511352364754</v>
      </c>
      <c r="V226" s="146">
        <f t="shared" si="108"/>
        <v>2.4511380912362322</v>
      </c>
    </row>
    <row r="227" spans="2:22" x14ac:dyDescent="0.25">
      <c r="B227" s="276">
        <v>80</v>
      </c>
      <c r="C227" s="241">
        <f t="shared" ref="C227" si="109">(C190*$K$212)/$B227</f>
        <v>0.19703205848654565</v>
      </c>
      <c r="D227" s="241">
        <f t="shared" ref="D227" si="110">(D190*$K$212)/$B227</f>
        <v>0.2228368672595275</v>
      </c>
      <c r="E227" s="241">
        <f t="shared" ref="E227" si="111">(E190*$K$212)/$B227</f>
        <v>0.2525123973484566</v>
      </c>
      <c r="F227" s="241">
        <f t="shared" ref="F227" si="112">(F190*$K$212)/$B227</f>
        <v>0.28663925695072506</v>
      </c>
      <c r="G227" s="241">
        <f t="shared" ref="G227" si="113">(G190*$K$212)/$B227</f>
        <v>0.32588514549333381</v>
      </c>
      <c r="H227" s="241">
        <f t="shared" ref="H227:N227" si="114">(H190*$K$212)/$B227</f>
        <v>0.37101791731733391</v>
      </c>
      <c r="I227" s="241">
        <f t="shared" si="114"/>
        <v>0.42292060491493394</v>
      </c>
      <c r="J227" s="241">
        <f t="shared" si="114"/>
        <v>0.4826086956521739</v>
      </c>
      <c r="K227" s="165">
        <f t="shared" si="114"/>
        <v>0.55125000000000002</v>
      </c>
      <c r="L227" s="144">
        <f t="shared" si="114"/>
        <v>0.63018750000000001</v>
      </c>
      <c r="M227" s="144">
        <f t="shared" si="114"/>
        <v>0.72096562500000005</v>
      </c>
      <c r="N227" s="144">
        <f t="shared" si="114"/>
        <v>0.82536046874999991</v>
      </c>
      <c r="O227" s="144">
        <f t="shared" ref="O227:V227" si="115">(O190*$K$212)/$B227</f>
        <v>0.94541453906249973</v>
      </c>
      <c r="P227" s="144">
        <f t="shared" si="115"/>
        <v>1.0834767199218747</v>
      </c>
      <c r="Q227" s="144">
        <f t="shared" si="115"/>
        <v>1.2422482279101559</v>
      </c>
      <c r="R227" s="144">
        <f t="shared" si="115"/>
        <v>1.424835462096679</v>
      </c>
      <c r="S227" s="144">
        <f t="shared" si="115"/>
        <v>1.6348107814111805</v>
      </c>
      <c r="T227" s="144">
        <f t="shared" si="115"/>
        <v>1.8762823986228578</v>
      </c>
      <c r="U227" s="144">
        <f t="shared" si="115"/>
        <v>2.1539747584162861</v>
      </c>
      <c r="V227" s="144">
        <f t="shared" si="115"/>
        <v>2.4733209721787288</v>
      </c>
    </row>
    <row r="228" spans="2:22" x14ac:dyDescent="0.25">
      <c r="B228" s="276">
        <v>90</v>
      </c>
      <c r="C228" s="241">
        <f t="shared" ref="C228" si="116">(C191*$K$212)/$B228</f>
        <v>0.19620661074701584</v>
      </c>
      <c r="D228" s="241">
        <f t="shared" ref="D228" si="117">(D191*$K$212)/$B228</f>
        <v>0.22230426902573486</v>
      </c>
      <c r="E228" s="241">
        <f t="shared" ref="E228" si="118">(E191*$K$212)/$B228</f>
        <v>0.25231657604626173</v>
      </c>
      <c r="F228" s="241">
        <f t="shared" ref="F228" si="119">(F191*$K$212)/$B228</f>
        <v>0.28683072911986762</v>
      </c>
      <c r="G228" s="241">
        <f t="shared" ref="G228" si="120">(G191*$K$212)/$B228</f>
        <v>0.32652200515451441</v>
      </c>
      <c r="H228" s="241">
        <f t="shared" ref="H228:N228" si="121">(H191*$K$212)/$B228</f>
        <v>0.37216697259435821</v>
      </c>
      <c r="I228" s="241">
        <f t="shared" si="121"/>
        <v>0.42465868515017857</v>
      </c>
      <c r="J228" s="241">
        <f t="shared" si="121"/>
        <v>0.48502415458937204</v>
      </c>
      <c r="K228" s="165">
        <f t="shared" si="121"/>
        <v>0.55444444444444441</v>
      </c>
      <c r="L228" s="144">
        <f t="shared" si="121"/>
        <v>0.63427777777777772</v>
      </c>
      <c r="M228" s="144">
        <f t="shared" si="121"/>
        <v>0.72608611111111099</v>
      </c>
      <c r="N228" s="144">
        <f t="shared" si="121"/>
        <v>0.83166569444444416</v>
      </c>
      <c r="O228" s="144">
        <f t="shared" ref="O228:V228" si="122">(O191*$K$212)/$B228</f>
        <v>0.95308221527777737</v>
      </c>
      <c r="P228" s="144">
        <f t="shared" si="122"/>
        <v>1.0927112142361106</v>
      </c>
      <c r="Q228" s="144">
        <f t="shared" si="122"/>
        <v>1.2532845630381937</v>
      </c>
      <c r="R228" s="144">
        <f t="shared" si="122"/>
        <v>1.4379439141605894</v>
      </c>
      <c r="S228" s="144">
        <f t="shared" si="122"/>
        <v>1.6503021679513443</v>
      </c>
      <c r="T228" s="144">
        <f t="shared" si="122"/>
        <v>1.8945141598107123</v>
      </c>
      <c r="U228" s="144">
        <f t="shared" si="122"/>
        <v>2.1753579504489853</v>
      </c>
      <c r="V228" s="144">
        <f t="shared" si="122"/>
        <v>2.498328309683</v>
      </c>
    </row>
    <row r="229" spans="2:22" x14ac:dyDescent="0.25">
      <c r="B229" s="276">
        <v>100</v>
      </c>
      <c r="C229" s="163">
        <f t="shared" ref="C229" si="123">(C192*$K$212)/$B229</f>
        <v>0.19312717942893032</v>
      </c>
      <c r="D229" s="163">
        <f t="shared" ref="D229" si="124">(D192*$K$212)/$B229</f>
        <v>0.21909625634326985</v>
      </c>
      <c r="E229" s="163">
        <f t="shared" ref="E229" si="125">(E192*$K$212)/$B229</f>
        <v>0.24896069479476032</v>
      </c>
      <c r="F229" s="163">
        <f t="shared" ref="F229" si="126">(F192*$K$212)/$B229</f>
        <v>0.28330479901397432</v>
      </c>
      <c r="G229" s="163">
        <f t="shared" ref="G229" si="127">(G192*$K$212)/$B229</f>
        <v>0.32280051886607047</v>
      </c>
      <c r="H229" s="163">
        <f t="shared" ref="H229:N229" si="128">(H192*$K$212)/$B229</f>
        <v>0.36822059669598106</v>
      </c>
      <c r="I229" s="163">
        <f t="shared" si="128"/>
        <v>0.42045368620037815</v>
      </c>
      <c r="J229" s="163">
        <f t="shared" si="128"/>
        <v>0.48052173913043478</v>
      </c>
      <c r="K229" s="105">
        <f>(K192*$K$212)/$B229</f>
        <v>0.54959999999999998</v>
      </c>
      <c r="L229" s="146">
        <f t="shared" si="128"/>
        <v>0.62903999999999993</v>
      </c>
      <c r="M229" s="146">
        <f t="shared" si="128"/>
        <v>0.72039599999999981</v>
      </c>
      <c r="N229" s="146">
        <f t="shared" si="128"/>
        <v>0.82545539999999973</v>
      </c>
      <c r="O229" s="146">
        <f t="shared" ref="O229:V229" si="129">(O192*$K$212)/$B229</f>
        <v>0.94627370999999971</v>
      </c>
      <c r="P229" s="146">
        <f t="shared" si="129"/>
        <v>1.0852147664999996</v>
      </c>
      <c r="Q229" s="146">
        <f t="shared" si="129"/>
        <v>1.2449969814749995</v>
      </c>
      <c r="R229" s="146">
        <f t="shared" si="129"/>
        <v>1.4287465286962493</v>
      </c>
      <c r="S229" s="146">
        <f t="shared" si="129"/>
        <v>1.6400585080006862</v>
      </c>
      <c r="T229" s="146">
        <f t="shared" si="129"/>
        <v>1.8830672842007892</v>
      </c>
      <c r="U229" s="146">
        <f t="shared" si="129"/>
        <v>2.1625273768309072</v>
      </c>
      <c r="V229" s="146">
        <f t="shared" si="129"/>
        <v>2.4839064833555438</v>
      </c>
    </row>
    <row r="231" spans="2:22" x14ac:dyDescent="0.25">
      <c r="K231" s="93"/>
    </row>
    <row r="232" spans="2:22" x14ac:dyDescent="0.25">
      <c r="K232" s="93"/>
    </row>
    <row r="233" spans="2:22" x14ac:dyDescent="0.25">
      <c r="K233" s="93"/>
    </row>
    <row r="234" spans="2:22" x14ac:dyDescent="0.25">
      <c r="K234" s="93"/>
    </row>
    <row r="235" spans="2:22" x14ac:dyDescent="0.25">
      <c r="B235" s="552">
        <v>0.9</v>
      </c>
      <c r="C235" s="41" t="s">
        <v>42</v>
      </c>
      <c r="D235" s="47"/>
      <c r="E235" s="47"/>
      <c r="F235" s="47"/>
      <c r="G235" s="47"/>
      <c r="H235" s="47"/>
      <c r="I235" s="47"/>
      <c r="J235" s="47"/>
      <c r="K235" s="553"/>
      <c r="L235" s="47"/>
      <c r="M235" s="47"/>
      <c r="N235" s="47"/>
      <c r="O235" s="47"/>
      <c r="P235" s="47"/>
    </row>
    <row r="236" spans="2:22" x14ac:dyDescent="0.25">
      <c r="B236" s="44">
        <v>0.96</v>
      </c>
      <c r="C236" s="47" t="s">
        <v>43</v>
      </c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P236" s="47"/>
    </row>
    <row r="237" spans="2:22" x14ac:dyDescent="0.25">
      <c r="B237" s="552">
        <v>85</v>
      </c>
      <c r="C237" s="41" t="s">
        <v>44</v>
      </c>
      <c r="D237" s="47"/>
      <c r="E237" s="47"/>
      <c r="F237" s="47"/>
      <c r="G237" s="47"/>
      <c r="H237" s="41" t="s">
        <v>121</v>
      </c>
      <c r="I237" s="47"/>
      <c r="J237" s="47"/>
      <c r="K237" s="47"/>
      <c r="L237" s="137">
        <f>L244/K244</f>
        <v>1.0428571428571427</v>
      </c>
      <c r="M237" s="137">
        <f t="shared" ref="M237:V237" si="130">M244/L244</f>
        <v>1.0472602739726027</v>
      </c>
      <c r="N237" s="137">
        <f t="shared" si="130"/>
        <v>1.0518966644865926</v>
      </c>
      <c r="O237" s="137">
        <f t="shared" si="130"/>
        <v>1.0567367177542202</v>
      </c>
      <c r="P237" s="137">
        <f t="shared" si="130"/>
        <v>1.0617440695692082</v>
      </c>
      <c r="Q237" s="137">
        <f t="shared" si="130"/>
        <v>1.0668764554846057</v>
      </c>
      <c r="R237" s="137">
        <f t="shared" si="130"/>
        <v>1.0720870007130892</v>
      </c>
      <c r="S237" s="137">
        <f t="shared" si="130"/>
        <v>1.077325861394562</v>
      </c>
      <c r="T237" s="137">
        <f t="shared" si="130"/>
        <v>1.0825421015036589</v>
      </c>
      <c r="U237" s="137">
        <f t="shared" si="130"/>
        <v>1.0876856582273873</v>
      </c>
      <c r="V237" s="137">
        <f t="shared" si="130"/>
        <v>1.092709236532394</v>
      </c>
    </row>
    <row r="238" spans="2:22" x14ac:dyDescent="0.25">
      <c r="B238" s="44"/>
      <c r="C238" s="41"/>
      <c r="D238" s="47"/>
      <c r="E238" s="47"/>
      <c r="F238" s="47"/>
      <c r="G238" s="47"/>
      <c r="H238" s="47"/>
      <c r="I238" s="47"/>
      <c r="J238" s="47"/>
      <c r="K238" s="47"/>
      <c r="M238" s="47"/>
      <c r="N238" s="47"/>
      <c r="O238" s="47"/>
      <c r="P238" s="47"/>
    </row>
    <row r="239" spans="2:22" x14ac:dyDescent="0.25">
      <c r="B239" s="554" t="s">
        <v>75</v>
      </c>
      <c r="C239" s="41"/>
      <c r="D239" s="47"/>
      <c r="E239" s="47"/>
      <c r="F239" s="47"/>
      <c r="G239" s="47"/>
      <c r="H239" s="287" t="s">
        <v>84</v>
      </c>
      <c r="I239" s="47"/>
      <c r="J239" s="47"/>
      <c r="K239" s="47"/>
      <c r="L239" s="47"/>
      <c r="M239" s="47"/>
      <c r="N239" s="47"/>
      <c r="O239" s="47"/>
      <c r="P239" s="47"/>
    </row>
    <row r="240" spans="2:22" x14ac:dyDescent="0.25">
      <c r="B240" s="44"/>
      <c r="C240" s="41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</row>
    <row r="241" spans="1:29" x14ac:dyDescent="0.25">
      <c r="B241" s="363" t="s">
        <v>61</v>
      </c>
      <c r="C241" s="47"/>
      <c r="D241" s="289">
        <f t="shared" ref="D241:H241" si="131">D244/$K244</f>
        <v>0.82169629712088366</v>
      </c>
      <c r="E241" s="289">
        <f t="shared" si="131"/>
        <v>0.83780788454615884</v>
      </c>
      <c r="F241" s="289">
        <f t="shared" si="131"/>
        <v>0.85633621008522565</v>
      </c>
      <c r="G241" s="289">
        <f t="shared" si="131"/>
        <v>0.87764378445515245</v>
      </c>
      <c r="H241" s="289">
        <f t="shared" si="131"/>
        <v>0.90214749498056812</v>
      </c>
      <c r="I241" s="289">
        <f>I244/$K244</f>
        <v>0.93032676208479603</v>
      </c>
      <c r="J241" s="289">
        <f>J244/$K244</f>
        <v>0.96273291925465843</v>
      </c>
      <c r="K241" s="289">
        <v>1</v>
      </c>
      <c r="L241" s="289">
        <f>L244/$K244</f>
        <v>1.0428571428571427</v>
      </c>
      <c r="M241" s="289">
        <f>M244/$K244</f>
        <v>1.0921428571428571</v>
      </c>
      <c r="N241" s="289">
        <f>N244/$K244</f>
        <v>1.1488214285714284</v>
      </c>
      <c r="O241" s="289">
        <f>O244/$K244</f>
        <v>1.2140017857142855</v>
      </c>
      <c r="P241" s="289">
        <f>P244/$K244</f>
        <v>1.2889591964285712</v>
      </c>
    </row>
    <row r="242" spans="1:29" x14ac:dyDescent="0.25">
      <c r="A242" s="217" t="s">
        <v>163</v>
      </c>
      <c r="B242" s="274"/>
      <c r="C242" s="641" t="s">
        <v>33</v>
      </c>
      <c r="D242" s="275" t="s">
        <v>16</v>
      </c>
      <c r="E242" s="275" t="s">
        <v>15</v>
      </c>
      <c r="F242" s="276" t="s">
        <v>14</v>
      </c>
      <c r="G242" s="276" t="s">
        <v>13</v>
      </c>
      <c r="H242" s="276" t="s">
        <v>3</v>
      </c>
      <c r="I242" s="276" t="s">
        <v>4</v>
      </c>
      <c r="J242" s="276" t="s">
        <v>5</v>
      </c>
      <c r="K242" s="276" t="s">
        <v>6</v>
      </c>
      <c r="L242" s="276" t="s">
        <v>20</v>
      </c>
      <c r="M242" s="276" t="s">
        <v>21</v>
      </c>
      <c r="N242" s="276" t="s">
        <v>22</v>
      </c>
      <c r="O242" s="276" t="s">
        <v>23</v>
      </c>
      <c r="P242" s="276" t="s">
        <v>24</v>
      </c>
      <c r="Q242" s="609" t="s">
        <v>25</v>
      </c>
      <c r="R242" s="609" t="s">
        <v>35</v>
      </c>
      <c r="S242" s="274" t="s">
        <v>36</v>
      </c>
      <c r="T242" s="274" t="s">
        <v>37</v>
      </c>
      <c r="U242" s="274" t="s">
        <v>38</v>
      </c>
      <c r="V242" s="274" t="s">
        <v>39</v>
      </c>
    </row>
    <row r="243" spans="1:29" x14ac:dyDescent="0.25">
      <c r="A243" s="217" t="s">
        <v>162</v>
      </c>
      <c r="B243" s="276" t="s">
        <v>2</v>
      </c>
      <c r="C243" s="276" t="s">
        <v>41</v>
      </c>
      <c r="D243" s="276" t="s">
        <v>41</v>
      </c>
      <c r="E243" s="276" t="s">
        <v>41</v>
      </c>
      <c r="F243" s="276" t="s">
        <v>41</v>
      </c>
      <c r="G243" s="276" t="s">
        <v>41</v>
      </c>
      <c r="H243" s="276" t="s">
        <v>41</v>
      </c>
      <c r="I243" s="276" t="s">
        <v>41</v>
      </c>
      <c r="J243" s="276" t="s">
        <v>41</v>
      </c>
      <c r="K243" s="276" t="s">
        <v>41</v>
      </c>
      <c r="L243" s="276" t="s">
        <v>41</v>
      </c>
      <c r="M243" s="276" t="s">
        <v>41</v>
      </c>
      <c r="N243" s="276" t="s">
        <v>41</v>
      </c>
      <c r="O243" s="276" t="s">
        <v>41</v>
      </c>
      <c r="P243" s="276" t="s">
        <v>41</v>
      </c>
      <c r="Q243" s="610" t="s">
        <v>41</v>
      </c>
      <c r="R243" s="610" t="s">
        <v>41</v>
      </c>
      <c r="S243" s="610" t="s">
        <v>41</v>
      </c>
      <c r="T243" s="610" t="s">
        <v>41</v>
      </c>
      <c r="U243" s="610" t="s">
        <v>41</v>
      </c>
      <c r="V243" s="610" t="s">
        <v>41</v>
      </c>
    </row>
    <row r="244" spans="1:29" x14ac:dyDescent="0.25">
      <c r="B244" s="294">
        <v>1</v>
      </c>
      <c r="C244" s="300">
        <f t="shared" ref="C244" si="132">SQRT(12*32.2*C215^2/(4*$B$237*($B$236*56)*$B$235^2))</f>
        <v>0.36534878401922372</v>
      </c>
      <c r="D244" s="300">
        <f t="shared" ref="D244" si="133">SQRT(12*32.2*D215^2/(4*$B$237*($B$236*56)*$B$235^2))</f>
        <v>0.37168610178562395</v>
      </c>
      <c r="E244" s="300">
        <f t="shared" ref="E244" si="134">SQRT(12*32.2*E215^2/(4*$B$237*($B$236*56)*$B$235^2))</f>
        <v>0.37897401721698415</v>
      </c>
      <c r="F244" s="300">
        <f t="shared" ref="F244" si="135">SQRT(12*32.2*F215^2/(4*$B$237*($B$236*56)*$B$235^2))</f>
        <v>0.3873551199630485</v>
      </c>
      <c r="G244" s="300">
        <f t="shared" ref="G244" si="136">SQRT(12*32.2*G215^2/(4*$B$237*($B$236*56)*$B$235^2))</f>
        <v>0.39699338812102253</v>
      </c>
      <c r="H244" s="300">
        <f t="shared" ref="H244:N244" si="137">SQRT(12*32.2*H215^2/(4*$B$237*($B$236*56)*$B$235^2))</f>
        <v>0.40807739650269254</v>
      </c>
      <c r="I244" s="300">
        <f t="shared" si="137"/>
        <v>0.42082400614161308</v>
      </c>
      <c r="J244" s="300">
        <f t="shared" si="137"/>
        <v>0.43548260722637178</v>
      </c>
      <c r="K244" s="301">
        <f t="shared" si="137"/>
        <v>0.45233999847384421</v>
      </c>
      <c r="L244" s="300">
        <f t="shared" si="137"/>
        <v>0.47172599840843749</v>
      </c>
      <c r="M244" s="300">
        <f t="shared" si="137"/>
        <v>0.4940198983332198</v>
      </c>
      <c r="N244" s="300">
        <f t="shared" si="137"/>
        <v>0.51965788324671947</v>
      </c>
      <c r="O244" s="300">
        <f t="shared" ref="O244:R244" si="138">SQRT(12*32.2*O215^2/(4*$B$237*($B$236*56)*$B$235^2))</f>
        <v>0.54914156589724405</v>
      </c>
      <c r="P244" s="300">
        <f t="shared" si="138"/>
        <v>0.58304780094534736</v>
      </c>
      <c r="Q244" s="300">
        <f t="shared" si="138"/>
        <v>0.62203997125066612</v>
      </c>
      <c r="R244" s="300">
        <f t="shared" si="138"/>
        <v>0.6668809671017828</v>
      </c>
      <c r="S244" s="300">
        <f t="shared" ref="S244:V244" si="139">SQRT(12*32.2*S215^2/(4*$B$237*($B$236*56)*$B$235^2))</f>
        <v>0.71844811233056671</v>
      </c>
      <c r="T244" s="300">
        <f t="shared" si="139"/>
        <v>0.7777503293436685</v>
      </c>
      <c r="U244" s="300">
        <f t="shared" si="139"/>
        <v>0.84594787890873535</v>
      </c>
      <c r="V244" s="300">
        <f t="shared" si="139"/>
        <v>0.92437506090856225</v>
      </c>
      <c r="AA244" s="304"/>
      <c r="AB244" s="304"/>
      <c r="AC244" s="304"/>
    </row>
    <row r="245" spans="1:29" x14ac:dyDescent="0.25">
      <c r="B245" s="294">
        <v>2</v>
      </c>
      <c r="C245" s="300">
        <f t="shared" ref="C245" si="140">SQRT(12*32.2*C216^2/(4*$B$237*($B$236*56)*$B$235^2))</f>
        <v>0.21700152991094651</v>
      </c>
      <c r="D245" s="300">
        <f t="shared" ref="D245" si="141">SQRT(12*32.2*D216^2/(4*$B$237*($B$236*56)*$B$235^2))</f>
        <v>0.22531925947934683</v>
      </c>
      <c r="E245" s="300">
        <f t="shared" ref="E245" si="142">SQRT(12*32.2*E216^2/(4*$B$237*($B$236*56)*$B$235^2))</f>
        <v>0.23488464848300722</v>
      </c>
      <c r="F245" s="300">
        <f t="shared" ref="F245" si="143">SQRT(12*32.2*F216^2/(4*$B$237*($B$236*56)*$B$235^2))</f>
        <v>0.24588484583721659</v>
      </c>
      <c r="G245" s="300">
        <f t="shared" ref="G245" si="144">SQRT(12*32.2*G216^2/(4*$B$237*($B$236*56)*$B$235^2))</f>
        <v>0.25853507279455745</v>
      </c>
      <c r="H245" s="300">
        <f t="shared" ref="H245:N245" si="145">SQRT(12*32.2*H216^2/(4*$B$237*($B$236*56)*$B$235^2))</f>
        <v>0.27308283379549936</v>
      </c>
      <c r="I245" s="300">
        <f t="shared" si="145"/>
        <v>0.28981275894658265</v>
      </c>
      <c r="J245" s="300">
        <f t="shared" si="145"/>
        <v>0.30905217287032838</v>
      </c>
      <c r="K245" s="301">
        <f t="shared" si="145"/>
        <v>0.33117749888263592</v>
      </c>
      <c r="L245" s="300">
        <f t="shared" si="145"/>
        <v>0.35662162379678969</v>
      </c>
      <c r="M245" s="300">
        <f t="shared" si="145"/>
        <v>0.38588236744806648</v>
      </c>
      <c r="N245" s="300">
        <f t="shared" si="145"/>
        <v>0.41953222264703471</v>
      </c>
      <c r="O245" s="300">
        <f t="shared" ref="O245:R245" si="146">SQRT(12*32.2*O216^2/(4*$B$237*($B$236*56)*$B$235^2))</f>
        <v>0.45822955612584831</v>
      </c>
      <c r="P245" s="300">
        <f t="shared" si="146"/>
        <v>0.50273148962648384</v>
      </c>
      <c r="Q245" s="300">
        <f t="shared" si="146"/>
        <v>0.55390871315221468</v>
      </c>
      <c r="R245" s="300">
        <f t="shared" si="146"/>
        <v>0.61276252020680522</v>
      </c>
      <c r="S245" s="300">
        <f t="shared" ref="S245:V245" si="147">SQRT(12*32.2*S216^2/(4*$B$237*($B$236*56)*$B$235^2))</f>
        <v>0.68044439831958436</v>
      </c>
      <c r="T245" s="300">
        <f t="shared" si="147"/>
        <v>0.75827855814928025</v>
      </c>
      <c r="U245" s="300">
        <f t="shared" si="147"/>
        <v>0.84778784195343082</v>
      </c>
      <c r="V245" s="300">
        <f t="shared" si="147"/>
        <v>0.95072351832820357</v>
      </c>
      <c r="AA245" s="304"/>
      <c r="AB245" s="304"/>
      <c r="AC245" s="304"/>
    </row>
    <row r="246" spans="1:29" x14ac:dyDescent="0.25">
      <c r="B246" s="294">
        <v>3</v>
      </c>
      <c r="C246" s="306">
        <f t="shared" ref="C246" si="148">SQRT(12*32.2*C217^2/(4*$B$237*($B$236*56)*$B$235^2))</f>
        <v>0.15998287120943161</v>
      </c>
      <c r="D246" s="306">
        <f t="shared" ref="D246" si="149">SQRT(12*32.2*D217^2/(4*$B$237*($B$236*56)*$B$235^2))</f>
        <v>0.16782530194535189</v>
      </c>
      <c r="E246" s="306">
        <f t="shared" ref="E246" si="150">SQRT(12*32.2*E217^2/(4*$B$237*($B$236*56)*$B$235^2))</f>
        <v>0.17684409729166026</v>
      </c>
      <c r="F246" s="306">
        <f t="shared" ref="F246" si="151">SQRT(12*32.2*F217^2/(4*$B$237*($B$236*56)*$B$235^2))</f>
        <v>0.18721571193991485</v>
      </c>
      <c r="G246" s="306">
        <f t="shared" ref="G246" si="152">SQRT(12*32.2*G217^2/(4*$B$237*($B$236*56)*$B$235^2))</f>
        <v>0.19914306878540763</v>
      </c>
      <c r="H246" s="306">
        <f t="shared" ref="H246:N246" si="153">SQRT(12*32.2*H217^2/(4*$B$237*($B$236*56)*$B$235^2))</f>
        <v>0.2128595291577243</v>
      </c>
      <c r="I246" s="306">
        <f t="shared" si="153"/>
        <v>0.22863345858588852</v>
      </c>
      <c r="J246" s="306">
        <f t="shared" si="153"/>
        <v>0.24677347742827738</v>
      </c>
      <c r="K246" s="307">
        <f t="shared" si="153"/>
        <v>0.26763449909702453</v>
      </c>
      <c r="L246" s="306">
        <f t="shared" si="153"/>
        <v>0.29162467401608372</v>
      </c>
      <c r="M246" s="306">
        <f t="shared" si="153"/>
        <v>0.31921337517300186</v>
      </c>
      <c r="N246" s="306">
        <f t="shared" si="153"/>
        <v>0.35094038150345769</v>
      </c>
      <c r="O246" s="306">
        <f t="shared" ref="O246:R246" si="154">SQRT(12*32.2*O217^2/(4*$B$237*($B$236*56)*$B$235^2))</f>
        <v>0.38742643878348182</v>
      </c>
      <c r="P246" s="306">
        <f t="shared" si="154"/>
        <v>0.42938540465550962</v>
      </c>
      <c r="Q246" s="306">
        <f t="shared" si="154"/>
        <v>0.47763821540834156</v>
      </c>
      <c r="R246" s="306">
        <f t="shared" si="154"/>
        <v>0.53312894777409836</v>
      </c>
      <c r="S246" s="306">
        <f t="shared" ref="S246:V246" si="155">SQRT(12*32.2*S217^2/(4*$B$237*($B$236*56)*$B$235^2))</f>
        <v>0.59694328999471868</v>
      </c>
      <c r="T246" s="306">
        <f t="shared" si="155"/>
        <v>0.67032978354843209</v>
      </c>
      <c r="U246" s="306">
        <f t="shared" si="155"/>
        <v>0.75472425113520236</v>
      </c>
      <c r="V246" s="306">
        <f t="shared" si="155"/>
        <v>0.85177788885998806</v>
      </c>
      <c r="AA246" s="304"/>
      <c r="AB246" s="304"/>
      <c r="AC246" s="304"/>
    </row>
    <row r="247" spans="1:29" x14ac:dyDescent="0.25">
      <c r="B247" s="294">
        <v>4</v>
      </c>
      <c r="C247" s="300">
        <f t="shared" ref="C247" si="156">SQRT(12*32.2*C218^2/(4*$B$237*($B$236*56)*$B$235^2))</f>
        <v>0.13358598111414088</v>
      </c>
      <c r="D247" s="300">
        <f t="shared" ref="D247" si="157">SQRT(12*32.2*D218^2/(4*$B$237*($B$236*56)*$B$235^2))</f>
        <v>0.1415076283221412</v>
      </c>
      <c r="E247" s="300">
        <f t="shared" ref="E247" si="158">SQRT(12*32.2*E218^2/(4*$B$237*($B$236*56)*$B$235^2))</f>
        <v>0.15061752261134154</v>
      </c>
      <c r="F247" s="300">
        <f t="shared" ref="F247" si="159">SQRT(12*32.2*F218^2/(4*$B$237*($B$236*56)*$B$235^2))</f>
        <v>0.16109390104392196</v>
      </c>
      <c r="G247" s="300">
        <f t="shared" ref="G247" si="160">SQRT(12*32.2*G218^2/(4*$B$237*($B$236*56)*$B$235^2))</f>
        <v>0.1731417362413894</v>
      </c>
      <c r="H247" s="300">
        <f t="shared" ref="H247:N247" si="161">SQRT(12*32.2*H218^2/(4*$B$237*($B$236*56)*$B$235^2))</f>
        <v>0.18699674671847699</v>
      </c>
      <c r="I247" s="300">
        <f t="shared" si="161"/>
        <v>0.20293000876712769</v>
      </c>
      <c r="J247" s="300">
        <f t="shared" si="161"/>
        <v>0.221253260123076</v>
      </c>
      <c r="K247" s="301">
        <f t="shared" si="161"/>
        <v>0.24232499918241657</v>
      </c>
      <c r="L247" s="300">
        <f t="shared" si="161"/>
        <v>0.26655749910065818</v>
      </c>
      <c r="M247" s="300">
        <f t="shared" si="161"/>
        <v>0.29442487400663608</v>
      </c>
      <c r="N247" s="300">
        <f t="shared" si="161"/>
        <v>0.3264723551485107</v>
      </c>
      <c r="O247" s="300">
        <f t="shared" ref="O247:R247" si="162">SQRT(12*32.2*O218^2/(4*$B$237*($B$236*56)*$B$235^2))</f>
        <v>0.3633269584616664</v>
      </c>
      <c r="P247" s="300">
        <f t="shared" si="162"/>
        <v>0.40570975227179551</v>
      </c>
      <c r="Q247" s="300">
        <f t="shared" si="162"/>
        <v>0.45444996515344399</v>
      </c>
      <c r="R247" s="300">
        <f t="shared" si="162"/>
        <v>0.51050120996733972</v>
      </c>
      <c r="S247" s="300">
        <f t="shared" ref="S247:V247" si="163">SQRT(12*32.2*S218^2/(4*$B$237*($B$236*56)*$B$235^2))</f>
        <v>0.57496014150331975</v>
      </c>
      <c r="T247" s="300">
        <f t="shared" si="163"/>
        <v>0.64908791276969691</v>
      </c>
      <c r="U247" s="300">
        <f t="shared" si="163"/>
        <v>0.73433484972603047</v>
      </c>
      <c r="V247" s="300">
        <f t="shared" si="163"/>
        <v>0.83236882722581429</v>
      </c>
      <c r="AA247" s="304"/>
      <c r="AB247" s="304"/>
      <c r="AC247" s="304"/>
    </row>
    <row r="248" spans="1:29" x14ac:dyDescent="0.25">
      <c r="B248" s="294">
        <v>5</v>
      </c>
      <c r="C248" s="300">
        <f t="shared" ref="C248" si="164">SQRT(12*32.2*C219^2/(4*$B$237*($B$236*56)*$B$235^2))</f>
        <v>0.1153185419131797</v>
      </c>
      <c r="D248" s="300">
        <f t="shared" ref="D248" si="165">SQRT(12*32.2*D219^2/(4*$B$237*($B$236*56)*$B$235^2))</f>
        <v>0.12292332323285998</v>
      </c>
      <c r="E248" s="300">
        <f t="shared" ref="E248" si="166">SQRT(12*32.2*E219^2/(4*$B$237*($B$236*56)*$B$235^2))</f>
        <v>0.1316688217504923</v>
      </c>
      <c r="F248" s="300">
        <f t="shared" ref="F248" si="167">SQRT(12*32.2*F219^2/(4*$B$237*($B$236*56)*$B$235^2))</f>
        <v>0.14172614504576952</v>
      </c>
      <c r="G248" s="300">
        <f t="shared" ref="G248" si="168">SQRT(12*32.2*G219^2/(4*$B$237*($B$236*56)*$B$235^2))</f>
        <v>0.15329206683533828</v>
      </c>
      <c r="H248" s="300">
        <f t="shared" ref="H248:N248" si="169">SQRT(12*32.2*H219^2/(4*$B$237*($B$236*56)*$B$235^2))</f>
        <v>0.16659287689334232</v>
      </c>
      <c r="I248" s="300">
        <f t="shared" si="169"/>
        <v>0.18188880846004704</v>
      </c>
      <c r="J248" s="300">
        <f t="shared" si="169"/>
        <v>0.19947912976175741</v>
      </c>
      <c r="K248" s="301">
        <f t="shared" si="169"/>
        <v>0.21970799925872433</v>
      </c>
      <c r="L248" s="300">
        <f t="shared" si="169"/>
        <v>0.24297119918023632</v>
      </c>
      <c r="M248" s="300">
        <f t="shared" si="169"/>
        <v>0.26972387908997508</v>
      </c>
      <c r="N248" s="300">
        <f t="shared" si="169"/>
        <v>0.30048946098617468</v>
      </c>
      <c r="O248" s="300">
        <f t="shared" ref="O248:R248" si="170">SQRT(12*32.2*O219^2/(4*$B$237*($B$236*56)*$B$235^2))</f>
        <v>0.33586988016680408</v>
      </c>
      <c r="P248" s="300">
        <f t="shared" si="170"/>
        <v>0.37655736222452812</v>
      </c>
      <c r="Q248" s="300">
        <f t="shared" si="170"/>
        <v>0.42334796659091056</v>
      </c>
      <c r="R248" s="300">
        <f t="shared" si="170"/>
        <v>0.47715716161225052</v>
      </c>
      <c r="S248" s="300">
        <f t="shared" ref="S248:V248" si="171">SQRT(12*32.2*S219^2/(4*$B$237*($B$236*56)*$B$235^2))</f>
        <v>0.53903773588679127</v>
      </c>
      <c r="T248" s="300">
        <f t="shared" si="171"/>
        <v>0.61020039630251344</v>
      </c>
      <c r="U248" s="300">
        <f t="shared" si="171"/>
        <v>0.69203745578059372</v>
      </c>
      <c r="V248" s="300">
        <f t="shared" si="171"/>
        <v>0.78615007418038618</v>
      </c>
      <c r="AA248" s="304"/>
      <c r="AB248" s="304"/>
      <c r="AC248" s="304"/>
    </row>
    <row r="249" spans="1:29" x14ac:dyDescent="0.25">
      <c r="B249" s="294">
        <v>10</v>
      </c>
      <c r="C249" s="306">
        <f t="shared" ref="C249" si="172">SQRT(12*32.2*C220^2/(4*$B$237*($B$236*56)*$B$235^2))</f>
        <v>7.3872242242297145E-2</v>
      </c>
      <c r="D249" s="306">
        <f t="shared" ref="D249" si="173">SQRT(12*32.2*D220^2/(4*$B$237*($B$236*56)*$B$235^2))</f>
        <v>8.0106578594993386E-2</v>
      </c>
      <c r="E249" s="306">
        <f t="shared" ref="E249" si="174">SQRT(12*32.2*E220^2/(4*$B$237*($B$236*56)*$B$235^2))</f>
        <v>8.7276065400594044E-2</v>
      </c>
      <c r="F249" s="306">
        <f t="shared" ref="F249" si="175">SQRT(12*32.2*F220^2/(4*$B$237*($B$236*56)*$B$235^2))</f>
        <v>9.5520975227034829E-2</v>
      </c>
      <c r="G249" s="306">
        <f t="shared" ref="G249" si="176">SQRT(12*32.2*G220^2/(4*$B$237*($B$236*56)*$B$235^2))</f>
        <v>0.10500262152744172</v>
      </c>
      <c r="H249" s="306">
        <f t="shared" ref="H249:N249" si="177">SQRT(12*32.2*H220^2/(4*$B$237*($B$236*56)*$B$235^2))</f>
        <v>0.11590651477290963</v>
      </c>
      <c r="I249" s="306">
        <f t="shared" si="177"/>
        <v>0.12844599200519774</v>
      </c>
      <c r="J249" s="306">
        <f t="shared" si="177"/>
        <v>0.14286639082232905</v>
      </c>
      <c r="K249" s="307">
        <f t="shared" si="177"/>
        <v>0.15944984946203009</v>
      </c>
      <c r="L249" s="306">
        <f t="shared" si="177"/>
        <v>0.17852082689768625</v>
      </c>
      <c r="M249" s="306">
        <f t="shared" si="177"/>
        <v>0.20045245094869085</v>
      </c>
      <c r="N249" s="306">
        <f t="shared" si="177"/>
        <v>0.22567381860734614</v>
      </c>
      <c r="O249" s="306">
        <f t="shared" ref="O249:R249" si="178">SQRT(12*32.2*O220^2/(4*$B$237*($B$236*56)*$B$235^2))</f>
        <v>0.2546783914147997</v>
      </c>
      <c r="P249" s="306">
        <f t="shared" si="178"/>
        <v>0.28803365014337129</v>
      </c>
      <c r="Q249" s="306">
        <f t="shared" si="178"/>
        <v>0.32639219768122868</v>
      </c>
      <c r="R249" s="306">
        <f t="shared" si="178"/>
        <v>0.37050452734976458</v>
      </c>
      <c r="S249" s="306">
        <f t="shared" ref="S249:V249" si="179">SQRT(12*32.2*S220^2/(4*$B$237*($B$236*56)*$B$235^2))</f>
        <v>0.42123370646858094</v>
      </c>
      <c r="T249" s="306">
        <f t="shared" si="179"/>
        <v>0.47957226245521978</v>
      </c>
      <c r="U249" s="306">
        <f t="shared" si="179"/>
        <v>0.54666160183985435</v>
      </c>
      <c r="V249" s="306">
        <f t="shared" si="179"/>
        <v>0.62381434213218401</v>
      </c>
      <c r="AA249" s="304"/>
      <c r="AB249" s="304"/>
      <c r="AC249" s="304"/>
    </row>
    <row r="250" spans="1:29" x14ac:dyDescent="0.25">
      <c r="B250" s="294">
        <v>20</v>
      </c>
      <c r="C250" s="300">
        <f t="shared" ref="C250" si="180">SQRT(12*32.2*C221^2/(4*$B$237*($B$236*56)*$B$235^2))</f>
        <v>4.9267485274935706E-2</v>
      </c>
      <c r="D250" s="300">
        <f t="shared" ref="D250" si="181">SQRT(12*32.2*D221^2/(4*$B$237*($B$236*56)*$B$235^2))</f>
        <v>5.423435807435191E-2</v>
      </c>
      <c r="E250" s="300">
        <f t="shared" ref="E250" si="182">SQRT(12*32.2*E221^2/(4*$B$237*($B$236*56)*$B$235^2))</f>
        <v>5.9946261793680525E-2</v>
      </c>
      <c r="F250" s="300">
        <f t="shared" ref="F250" si="183">SQRT(12*32.2*F221^2/(4*$B$237*($B$236*56)*$B$235^2))</f>
        <v>6.6514951070908421E-2</v>
      </c>
      <c r="G250" s="300">
        <f t="shared" ref="G250" si="184">SQRT(12*32.2*G221^2/(4*$B$237*($B$236*56)*$B$235^2))</f>
        <v>7.4068943739720519E-2</v>
      </c>
      <c r="H250" s="300">
        <f t="shared" ref="H250:N250" si="185">SQRT(12*32.2*H221^2/(4*$B$237*($B$236*56)*$B$235^2))</f>
        <v>8.2756035308854434E-2</v>
      </c>
      <c r="I250" s="300">
        <f t="shared" si="185"/>
        <v>9.274619061335844E-2</v>
      </c>
      <c r="J250" s="300">
        <f t="shared" si="185"/>
        <v>0.10423486921353804</v>
      </c>
      <c r="K250" s="301">
        <f t="shared" si="185"/>
        <v>0.11744684960374456</v>
      </c>
      <c r="L250" s="300">
        <f t="shared" si="185"/>
        <v>0.13264062705248209</v>
      </c>
      <c r="M250" s="300">
        <f t="shared" si="185"/>
        <v>0.15011347111853018</v>
      </c>
      <c r="N250" s="300">
        <f t="shared" si="185"/>
        <v>0.17020724179448554</v>
      </c>
      <c r="O250" s="300">
        <f t="shared" ref="O250:R250" si="186">SQRT(12*32.2*O221^2/(4*$B$237*($B$236*56)*$B$235^2))</f>
        <v>0.19331507807183418</v>
      </c>
      <c r="P250" s="300">
        <f t="shared" si="186"/>
        <v>0.21988908979078511</v>
      </c>
      <c r="Q250" s="300">
        <f t="shared" si="186"/>
        <v>0.25044920326757869</v>
      </c>
      <c r="R250" s="300">
        <f t="shared" si="186"/>
        <v>0.2855933337658913</v>
      </c>
      <c r="S250" s="300">
        <f t="shared" ref="S250:V250" si="187">SQRT(12*32.2*S221^2/(4*$B$237*($B$236*56)*$B$235^2))</f>
        <v>0.32600908383895083</v>
      </c>
      <c r="T250" s="300">
        <f t="shared" si="187"/>
        <v>0.37248719642296924</v>
      </c>
      <c r="U250" s="300">
        <f t="shared" si="187"/>
        <v>0.42593702589459043</v>
      </c>
      <c r="V250" s="300">
        <f t="shared" si="187"/>
        <v>0.48740432978695475</v>
      </c>
      <c r="AA250" s="304"/>
      <c r="AB250" s="304"/>
      <c r="AC250" s="304"/>
    </row>
    <row r="251" spans="1:29" x14ac:dyDescent="0.25">
      <c r="B251" s="294">
        <v>30</v>
      </c>
      <c r="C251" s="300">
        <f t="shared" ref="C251" si="188">SQRT(12*32.2*C222^2/(4*$B$237*($B$236*56)*$B$235^2))</f>
        <v>4.0291338558810771E-2</v>
      </c>
      <c r="D251" s="300">
        <f t="shared" ref="D251" si="189">SQRT(12*32.2*D222^2/(4*$B$237*($B$236*56)*$B$235^2))</f>
        <v>4.4719539348082933E-2</v>
      </c>
      <c r="E251" s="300">
        <f t="shared" ref="E251" si="190">SQRT(12*32.2*E222^2/(4*$B$237*($B$236*56)*$B$235^2))</f>
        <v>4.9811970255745922E-2</v>
      </c>
      <c r="F251" s="300">
        <f t="shared" ref="F251" si="191">SQRT(12*32.2*F222^2/(4*$B$237*($B$236*56)*$B$235^2))</f>
        <v>5.5668265799558372E-2</v>
      </c>
      <c r="G251" s="300">
        <f t="shared" ref="G251" si="192">SQRT(12*32.2*G222^2/(4*$B$237*($B$236*56)*$B$235^2))</f>
        <v>6.2403005674942683E-2</v>
      </c>
      <c r="H251" s="300">
        <f t="shared" ref="H251:N251" si="193">SQRT(12*32.2*H222^2/(4*$B$237*($B$236*56)*$B$235^2))</f>
        <v>7.0147956531634637E-2</v>
      </c>
      <c r="I251" s="300">
        <f t="shared" si="193"/>
        <v>7.9054650016830375E-2</v>
      </c>
      <c r="J251" s="300">
        <f t="shared" si="193"/>
        <v>8.929734752480549E-2</v>
      </c>
      <c r="K251" s="301">
        <f t="shared" si="193"/>
        <v>0.10107644965897686</v>
      </c>
      <c r="L251" s="300">
        <f t="shared" si="193"/>
        <v>0.11462241711327394</v>
      </c>
      <c r="M251" s="300">
        <f t="shared" si="193"/>
        <v>0.13020027968571557</v>
      </c>
      <c r="N251" s="300">
        <f t="shared" si="193"/>
        <v>0.14811482164402345</v>
      </c>
      <c r="O251" s="300">
        <f t="shared" ref="O251:R251" si="194">SQRT(12*32.2*O222^2/(4*$B$237*($B$236*56)*$B$235^2))</f>
        <v>0.16871654489607749</v>
      </c>
      <c r="P251" s="300">
        <f t="shared" si="194"/>
        <v>0.19240852663593966</v>
      </c>
      <c r="Q251" s="300">
        <f t="shared" si="194"/>
        <v>0.21965430563678121</v>
      </c>
      <c r="R251" s="300">
        <f t="shared" si="194"/>
        <v>0.25098695148774885</v>
      </c>
      <c r="S251" s="300">
        <f t="shared" ref="S251:V251" si="195">SQRT(12*32.2*S222^2/(4*$B$237*($B$236*56)*$B$235^2))</f>
        <v>0.28701949421636175</v>
      </c>
      <c r="T251" s="300">
        <f t="shared" si="195"/>
        <v>0.32845691835426655</v>
      </c>
      <c r="U251" s="300">
        <f t="shared" si="195"/>
        <v>0.37610995611285714</v>
      </c>
      <c r="V251" s="300">
        <f t="shared" si="195"/>
        <v>0.43091094953523618</v>
      </c>
      <c r="AA251" s="304"/>
      <c r="AB251" s="304"/>
      <c r="AC251" s="304"/>
    </row>
    <row r="252" spans="1:29" x14ac:dyDescent="0.25">
      <c r="B252" s="294">
        <v>40</v>
      </c>
      <c r="C252" s="300">
        <f t="shared" ref="C252" si="196">SQRT(12*32.2*C223^2/(4*$B$237*($B$236*56)*$B$235^2))</f>
        <v>3.5922089908868297E-2</v>
      </c>
      <c r="D252" s="300">
        <f t="shared" ref="D252" si="197">SQRT(12*32.2*D223^2/(4*$B$237*($B$236*56)*$B$235^2))</f>
        <v>4.009877839928646E-2</v>
      </c>
      <c r="E252" s="300">
        <f t="shared" ref="E252" si="198">SQRT(12*32.2*E223^2/(4*$B$237*($B$236*56)*$B$235^2))</f>
        <v>4.4901970163267337E-2</v>
      </c>
      <c r="F252" s="300">
        <f t="shared" ref="F252" si="199">SQRT(12*32.2*F223^2/(4*$B$237*($B$236*56)*$B$235^2))</f>
        <v>5.042564069184536E-2</v>
      </c>
      <c r="G252" s="300">
        <f t="shared" ref="G252" si="200">SQRT(12*32.2*G223^2/(4*$B$237*($B$236*56)*$B$235^2))</f>
        <v>5.6777861799710075E-2</v>
      </c>
      <c r="H252" s="300">
        <f t="shared" ref="H252:N252" si="201">SQRT(12*32.2*H223^2/(4*$B$237*($B$236*56)*$B$235^2))</f>
        <v>6.4082916073754492E-2</v>
      </c>
      <c r="I252" s="300">
        <f t="shared" si="201"/>
        <v>7.248372848890558E-2</v>
      </c>
      <c r="J252" s="300">
        <f t="shared" si="201"/>
        <v>8.2144662766329327E-2</v>
      </c>
      <c r="K252" s="301">
        <f t="shared" si="201"/>
        <v>9.3254737185366643E-2</v>
      </c>
      <c r="L252" s="300">
        <f t="shared" si="201"/>
        <v>0.10603132276725954</v>
      </c>
      <c r="M252" s="300">
        <f t="shared" si="201"/>
        <v>0.12072439618643641</v>
      </c>
      <c r="N252" s="300">
        <f t="shared" si="201"/>
        <v>0.13762143061848975</v>
      </c>
      <c r="O252" s="300">
        <f t="shared" ref="O252:R252" si="202">SQRT(12*32.2*O223^2/(4*$B$237*($B$236*56)*$B$235^2))</f>
        <v>0.15705302021535114</v>
      </c>
      <c r="P252" s="300">
        <f t="shared" si="202"/>
        <v>0.17939934825174167</v>
      </c>
      <c r="Q252" s="300">
        <f t="shared" si="202"/>
        <v>0.20509762549359084</v>
      </c>
      <c r="R252" s="300">
        <f t="shared" si="202"/>
        <v>0.23465064432171739</v>
      </c>
      <c r="S252" s="300">
        <f t="shared" ref="S252:V252" si="203">SQRT(12*32.2*S223^2/(4*$B$237*($B$236*56)*$B$235^2))</f>
        <v>0.26863661597406285</v>
      </c>
      <c r="T252" s="300">
        <f t="shared" si="203"/>
        <v>0.30772048337426022</v>
      </c>
      <c r="U252" s="300">
        <f t="shared" si="203"/>
        <v>0.35266693088448714</v>
      </c>
      <c r="V252" s="300">
        <f t="shared" si="203"/>
        <v>0.40435534552124808</v>
      </c>
      <c r="AA252" s="304"/>
      <c r="AB252" s="304"/>
      <c r="AC252" s="304"/>
    </row>
    <row r="253" spans="1:29" x14ac:dyDescent="0.25">
      <c r="B253" s="294">
        <v>50</v>
      </c>
      <c r="C253" s="300">
        <f t="shared" ref="C253" si="204">SQRT(12*32.2*C224^2/(4*$B$237*($B$236*56)*$B$235^2))</f>
        <v>3.3997645673206837E-2</v>
      </c>
      <c r="D253" s="300">
        <f t="shared" ref="D253" si="205">SQRT(12*32.2*D224^2/(4*$B$237*($B$236*56)*$B$235^2))</f>
        <v>3.8127992527458195E-2</v>
      </c>
      <c r="E253" s="300">
        <f t="shared" ref="E253" si="206">SQRT(12*32.2*E224^2/(4*$B$237*($B$236*56)*$B$235^2))</f>
        <v>4.2877891409847262E-2</v>
      </c>
      <c r="F253" s="300">
        <f t="shared" ref="F253" si="207">SQRT(12*32.2*F224^2/(4*$B$237*($B$236*56)*$B$235^2))</f>
        <v>4.834027512459467E-2</v>
      </c>
      <c r="G253" s="300">
        <f t="shared" ref="G253" si="208">SQRT(12*32.2*G224^2/(4*$B$237*($B$236*56)*$B$235^2))</f>
        <v>5.4622016396554209E-2</v>
      </c>
      <c r="H253" s="300">
        <f t="shared" ref="H253:N253" si="209">SQRT(12*32.2*H224^2/(4*$B$237*($B$236*56)*$B$235^2))</f>
        <v>6.1846018859307676E-2</v>
      </c>
      <c r="I253" s="300">
        <f t="shared" si="209"/>
        <v>7.0153621691474141E-2</v>
      </c>
      <c r="J253" s="300">
        <f t="shared" si="209"/>
        <v>7.97073649484656E-2</v>
      </c>
      <c r="K253" s="301">
        <f t="shared" si="209"/>
        <v>9.0694169694005775E-2</v>
      </c>
      <c r="L253" s="300">
        <f t="shared" si="209"/>
        <v>0.10332899515137697</v>
      </c>
      <c r="M253" s="300">
        <f t="shared" si="209"/>
        <v>0.11785904442735383</v>
      </c>
      <c r="N253" s="300">
        <f t="shared" si="209"/>
        <v>0.13456860109472724</v>
      </c>
      <c r="O253" s="300">
        <f t="shared" ref="O253:R253" si="210">SQRT(12*32.2*O224^2/(4*$B$237*($B$236*56)*$B$235^2))</f>
        <v>0.15378459126220662</v>
      </c>
      <c r="P253" s="300">
        <f t="shared" si="210"/>
        <v>0.17588297995480792</v>
      </c>
      <c r="Q253" s="300">
        <f t="shared" si="210"/>
        <v>0.20129612695129945</v>
      </c>
      <c r="R253" s="300">
        <f t="shared" si="210"/>
        <v>0.23052124599726467</v>
      </c>
      <c r="S253" s="300">
        <f t="shared" ref="S253:V253" si="211">SQRT(12*32.2*S224^2/(4*$B$237*($B$236*56)*$B$235^2))</f>
        <v>0.26413013290012471</v>
      </c>
      <c r="T253" s="300">
        <f t="shared" si="211"/>
        <v>0.3027803528384137</v>
      </c>
      <c r="U253" s="300">
        <f t="shared" si="211"/>
        <v>0.34722810576744606</v>
      </c>
      <c r="V253" s="300">
        <f t="shared" si="211"/>
        <v>0.39834302163583329</v>
      </c>
      <c r="AA253" s="304"/>
      <c r="AB253" s="304"/>
      <c r="AC253" s="304"/>
    </row>
    <row r="254" spans="1:29" x14ac:dyDescent="0.25">
      <c r="B254" s="294">
        <v>60</v>
      </c>
      <c r="C254" s="300">
        <f t="shared" ref="C254" si="212">SQRT(12*32.2*C225^2/(4*$B$237*($B$236*56)*$B$235^2))</f>
        <v>3.2978737756365881E-2</v>
      </c>
      <c r="D254" s="300">
        <f t="shared" ref="D254" si="213">SQRT(12*32.2*D225^2/(4*$B$237*($B$236*56)*$B$235^2))</f>
        <v>3.711779842254604E-2</v>
      </c>
      <c r="E254" s="300">
        <f t="shared" ref="E254" si="214">SQRT(12*32.2*E225^2/(4*$B$237*($B$236*56)*$B$235^2))</f>
        <v>4.1877718188653219E-2</v>
      </c>
      <c r="F254" s="300">
        <f t="shared" ref="F254" si="215">SQRT(12*32.2*F225^2/(4*$B$237*($B$236*56)*$B$235^2))</f>
        <v>4.7351625919676475E-2</v>
      </c>
      <c r="G254" s="300">
        <f t="shared" ref="G254" si="216">SQRT(12*32.2*G225^2/(4*$B$237*($B$236*56)*$B$235^2))</f>
        <v>5.3646619810353222E-2</v>
      </c>
      <c r="H254" s="300">
        <f t="shared" ref="H254:N254" si="217">SQRT(12*32.2*H225^2/(4*$B$237*($B$236*56)*$B$235^2))</f>
        <v>6.0885862784631477E-2</v>
      </c>
      <c r="I254" s="300">
        <f t="shared" si="217"/>
        <v>6.9210992205051475E-2</v>
      </c>
      <c r="J254" s="300">
        <f t="shared" si="217"/>
        <v>7.8784891038534463E-2</v>
      </c>
      <c r="K254" s="301">
        <f t="shared" si="217"/>
        <v>8.9794874697039923E-2</v>
      </c>
      <c r="L254" s="300">
        <f t="shared" si="217"/>
        <v>0.10245635590432117</v>
      </c>
      <c r="M254" s="300">
        <f t="shared" si="217"/>
        <v>0.11701705929269458</v>
      </c>
      <c r="N254" s="300">
        <f t="shared" si="217"/>
        <v>0.13376186818932406</v>
      </c>
      <c r="O254" s="300">
        <f t="shared" ref="O254:R254" si="218">SQRT(12*32.2*O225^2/(4*$B$237*($B$236*56)*$B$235^2))</f>
        <v>0.15301839842044793</v>
      </c>
      <c r="P254" s="300">
        <f t="shared" si="218"/>
        <v>0.17516340818624038</v>
      </c>
      <c r="Q254" s="300">
        <f t="shared" si="218"/>
        <v>0.2006301694169017</v>
      </c>
      <c r="R254" s="300">
        <f t="shared" si="218"/>
        <v>0.22991694483216218</v>
      </c>
      <c r="S254" s="300">
        <f t="shared" ref="S254:V254" si="219">SQRT(12*32.2*S225^2/(4*$B$237*($B$236*56)*$B$235^2))</f>
        <v>0.26359673655971178</v>
      </c>
      <c r="T254" s="300">
        <f t="shared" si="219"/>
        <v>0.30232849704639381</v>
      </c>
      <c r="U254" s="300">
        <f t="shared" si="219"/>
        <v>0.34687002160607822</v>
      </c>
      <c r="V254" s="300">
        <f t="shared" si="219"/>
        <v>0.39809277484971517</v>
      </c>
      <c r="AA254" s="304"/>
      <c r="AB254" s="304"/>
      <c r="AC254" s="304"/>
    </row>
    <row r="255" spans="1:29" x14ac:dyDescent="0.25">
      <c r="B255" s="294">
        <v>70</v>
      </c>
      <c r="C255" s="306">
        <f t="shared" ref="C255" si="220">SQRT(12*32.2*C226^2/(4*$B$237*($B$236*56)*$B$235^2))</f>
        <v>3.2115146720770905E-2</v>
      </c>
      <c r="D255" s="306">
        <f t="shared" ref="D255" si="221">SQRT(12*32.2*D226^2/(4*$B$237*($B$236*56)*$B$235^2))</f>
        <v>3.6240061588365347E-2</v>
      </c>
      <c r="E255" s="306">
        <f t="shared" ref="E255" si="222">SQRT(12*32.2*E226^2/(4*$B$237*($B$236*56)*$B$235^2))</f>
        <v>4.0983713686098953E-2</v>
      </c>
      <c r="F255" s="306">
        <f t="shared" ref="F255" si="223">SQRT(12*32.2*F226^2/(4*$B$237*($B$236*56)*$B$235^2))</f>
        <v>4.6438913598492608E-2</v>
      </c>
      <c r="G255" s="306">
        <f t="shared" ref="G255" si="224">SQRT(12*32.2*G226^2/(4*$B$237*($B$236*56)*$B$235^2))</f>
        <v>5.2712393497745307E-2</v>
      </c>
      <c r="H255" s="306">
        <f t="shared" ref="H255:N255" si="225">SQRT(12*32.2*H226^2/(4*$B$237*($B$236*56)*$B$235^2))</f>
        <v>5.9926895381885906E-2</v>
      </c>
      <c r="I255" s="306">
        <f t="shared" si="225"/>
        <v>6.8223572548647582E-2</v>
      </c>
      <c r="J255" s="306">
        <f t="shared" si="225"/>
        <v>7.7764751290423526E-2</v>
      </c>
      <c r="K255" s="307">
        <f t="shared" si="225"/>
        <v>8.8737106843465877E-2</v>
      </c>
      <c r="L255" s="306">
        <f t="shared" si="225"/>
        <v>0.10135531572946457</v>
      </c>
      <c r="M255" s="306">
        <f t="shared" si="225"/>
        <v>0.11586625594836303</v>
      </c>
      <c r="N255" s="306">
        <f t="shared" si="225"/>
        <v>0.13255383720009631</v>
      </c>
      <c r="O255" s="306">
        <f t="shared" ref="O255:R255" si="226">SQRT(12*32.2*O226^2/(4*$B$237*($B$236*56)*$B$235^2))</f>
        <v>0.15174455563958955</v>
      </c>
      <c r="P255" s="306">
        <f t="shared" si="226"/>
        <v>0.17381388184500679</v>
      </c>
      <c r="Q255" s="306">
        <f t="shared" si="226"/>
        <v>0.19919360698123664</v>
      </c>
      <c r="R255" s="306">
        <f t="shared" si="226"/>
        <v>0.22838029088790093</v>
      </c>
      <c r="S255" s="306">
        <f t="shared" ref="S255:V255" si="227">SQRT(12*32.2*S226^2/(4*$B$237*($B$236*56)*$B$235^2))</f>
        <v>0.26194497738056488</v>
      </c>
      <c r="T255" s="306">
        <f t="shared" si="227"/>
        <v>0.30054436684712832</v>
      </c>
      <c r="U255" s="306">
        <f t="shared" si="227"/>
        <v>0.34493366473367643</v>
      </c>
      <c r="V255" s="306">
        <f t="shared" si="227"/>
        <v>0.39598135730320666</v>
      </c>
      <c r="AA255" s="304"/>
      <c r="AB255" s="304"/>
      <c r="AC255" s="304"/>
    </row>
    <row r="256" spans="1:29" x14ac:dyDescent="0.25">
      <c r="B256" s="294">
        <v>80</v>
      </c>
      <c r="C256" s="556">
        <f t="shared" ref="C256" si="228">SQRT(12*32.2*C227^2/(4*$B$237*($B$236*56)*$B$235^2))</f>
        <v>3.1830528941108015E-2</v>
      </c>
      <c r="D256" s="556">
        <f t="shared" ref="D256" si="229">SQRT(12*32.2*D227^2/(4*$B$237*($B$236*56)*$B$235^2))</f>
        <v>3.599929578431818E-2</v>
      </c>
      <c r="E256" s="556">
        <f t="shared" ref="E256" si="230">SQRT(12*32.2*E227^2/(4*$B$237*($B$236*56)*$B$235^2))</f>
        <v>4.0793377654009859E-2</v>
      </c>
      <c r="F256" s="556">
        <f t="shared" ref="F256" si="231">SQRT(12*32.2*F227^2/(4*$B$237*($B$236*56)*$B$235^2))</f>
        <v>4.6306571804155289E-2</v>
      </c>
      <c r="G256" s="556">
        <f t="shared" ref="G256" si="232">SQRT(12*32.2*G227^2/(4*$B$237*($B$236*56)*$B$235^2))</f>
        <v>5.2646745076822543E-2</v>
      </c>
      <c r="H256" s="556">
        <f t="shared" ref="H256:N256" si="233">SQRT(12*32.2*H227^2/(4*$B$237*($B$236*56)*$B$235^2))</f>
        <v>5.993794434038989E-2</v>
      </c>
      <c r="I256" s="556">
        <f t="shared" si="233"/>
        <v>6.8322823493492321E-2</v>
      </c>
      <c r="J256" s="556">
        <f t="shared" si="233"/>
        <v>7.7965434519560103E-2</v>
      </c>
      <c r="K256" s="557">
        <f t="shared" si="233"/>
        <v>8.9054437199538081E-2</v>
      </c>
      <c r="L256" s="556">
        <f t="shared" si="233"/>
        <v>0.10180679028151275</v>
      </c>
      <c r="M256" s="556">
        <f t="shared" si="233"/>
        <v>0.11647199632578364</v>
      </c>
      <c r="N256" s="556">
        <f t="shared" si="233"/>
        <v>0.1333369832766951</v>
      </c>
      <c r="O256" s="556">
        <f t="shared" ref="O256:R256" si="234">SQRT(12*32.2*O227^2/(4*$B$237*($B$236*56)*$B$235^2))</f>
        <v>0.15273171827024332</v>
      </c>
      <c r="P256" s="556">
        <f t="shared" si="234"/>
        <v>0.17503566351282376</v>
      </c>
      <c r="Q256" s="556">
        <f t="shared" si="234"/>
        <v>0.20068520054179129</v>
      </c>
      <c r="R256" s="556">
        <f t="shared" si="234"/>
        <v>0.23018216812510386</v>
      </c>
      <c r="S256" s="556">
        <f t="shared" ref="S256:V256" si="235">SQRT(12*32.2*S227^2/(4*$B$237*($B$236*56)*$B$235^2))</f>
        <v>0.2641036808459134</v>
      </c>
      <c r="T256" s="556">
        <f t="shared" si="235"/>
        <v>0.30311342047484441</v>
      </c>
      <c r="U256" s="556">
        <f t="shared" si="235"/>
        <v>0.34797462104811488</v>
      </c>
      <c r="V256" s="556">
        <f t="shared" si="235"/>
        <v>0.39956500170737608</v>
      </c>
      <c r="AA256" s="304"/>
      <c r="AB256" s="304"/>
      <c r="AC256" s="304"/>
    </row>
    <row r="257" spans="1:29" x14ac:dyDescent="0.25">
      <c r="B257" s="294">
        <v>90</v>
      </c>
      <c r="C257" s="556">
        <f t="shared" ref="C257" si="236">SQRT(12*32.2*C228^2/(4*$B$237*($B$236*56)*$B$235^2))</f>
        <v>3.169717785923689E-2</v>
      </c>
      <c r="D257" s="556">
        <f t="shared" ref="D257" si="237">SQRT(12*32.2*D228^2/(4*$B$237*($B$236*56)*$B$235^2))</f>
        <v>3.5913254539939272E-2</v>
      </c>
      <c r="E257" s="556">
        <f t="shared" ref="E257" si="238">SQRT(12*32.2*E228^2/(4*$B$237*($B$236*56)*$B$235^2))</f>
        <v>4.0761742722747012E-2</v>
      </c>
      <c r="F257" s="556">
        <f t="shared" ref="F257" si="239">SQRT(12*32.2*F228^2/(4*$B$237*($B$236*56)*$B$235^2))</f>
        <v>4.6337504132975903E-2</v>
      </c>
      <c r="G257" s="556">
        <f t="shared" ref="G257" si="240">SQRT(12*32.2*G228^2/(4*$B$237*($B$236*56)*$B$235^2))</f>
        <v>5.2749629754739145E-2</v>
      </c>
      <c r="H257" s="556">
        <f t="shared" ref="H257:N257" si="241">SQRT(12*32.2*H228^2/(4*$B$237*($B$236*56)*$B$235^2))</f>
        <v>6.0123574219766864E-2</v>
      </c>
      <c r="I257" s="556">
        <f t="shared" si="241"/>
        <v>6.8603610354548733E-2</v>
      </c>
      <c r="J257" s="556">
        <f t="shared" si="241"/>
        <v>7.8355651909547908E-2</v>
      </c>
      <c r="K257" s="557">
        <f t="shared" si="241"/>
        <v>8.9570499697796929E-2</v>
      </c>
      <c r="L257" s="556">
        <f t="shared" si="241"/>
        <v>0.10246757465428331</v>
      </c>
      <c r="M257" s="556">
        <f t="shared" si="241"/>
        <v>0.11729921085424265</v>
      </c>
      <c r="N257" s="556">
        <f t="shared" si="241"/>
        <v>0.13435559248419587</v>
      </c>
      <c r="O257" s="556">
        <f t="shared" ref="O257:R257" si="242">SQRT(12*32.2*O228^2/(4*$B$237*($B$236*56)*$B$235^2))</f>
        <v>0.15397043135864208</v>
      </c>
      <c r="P257" s="556">
        <f t="shared" si="242"/>
        <v>0.17652749606425525</v>
      </c>
      <c r="Q257" s="556">
        <f t="shared" si="242"/>
        <v>0.20246812047571039</v>
      </c>
      <c r="R257" s="556">
        <f t="shared" si="242"/>
        <v>0.23229983854888378</v>
      </c>
      <c r="S257" s="556">
        <f t="shared" ref="S257:V257" si="243">SQRT(12*32.2*S228^2/(4*$B$237*($B$236*56)*$B$235^2))</f>
        <v>0.26660631433303317</v>
      </c>
      <c r="T257" s="556">
        <f t="shared" si="243"/>
        <v>0.30605876148480493</v>
      </c>
      <c r="U257" s="556">
        <f t="shared" si="243"/>
        <v>0.35142907570934245</v>
      </c>
      <c r="V257" s="556">
        <f t="shared" si="243"/>
        <v>0.40360493706756073</v>
      </c>
      <c r="AA257" s="304"/>
      <c r="AB257" s="304"/>
      <c r="AC257" s="304"/>
    </row>
    <row r="258" spans="1:29" x14ac:dyDescent="0.25">
      <c r="B258" s="294">
        <v>100</v>
      </c>
      <c r="C258" s="306">
        <f t="shared" ref="C258" si="244">SQRT(12*32.2*C229^2/(4*$B$237*($B$236*56)*$B$235^2))</f>
        <v>3.1199695731478638E-2</v>
      </c>
      <c r="D258" s="306">
        <f t="shared" ref="D258" si="245">SQRT(12*32.2*D229^2/(4*$B$237*($B$236*56)*$B$235^2))</f>
        <v>3.5395000092835596E-2</v>
      </c>
      <c r="E258" s="306">
        <f t="shared" ref="E258" si="246">SQRT(12*32.2*E229^2/(4*$B$237*($B$236*56)*$B$235^2))</f>
        <v>4.0219600108396099E-2</v>
      </c>
      <c r="F258" s="306">
        <f t="shared" ref="F258" si="247">SQRT(12*32.2*F229^2/(4*$B$237*($B$236*56)*$B$235^2))</f>
        <v>4.5767890126290671E-2</v>
      </c>
      <c r="G258" s="306">
        <f t="shared" ref="G258" si="248">SQRT(12*32.2*G229^2/(4*$B$237*($B$236*56)*$B$235^2))</f>
        <v>5.2148423646869439E-2</v>
      </c>
      <c r="H258" s="306">
        <f t="shared" ref="H258:N258" si="249">SQRT(12*32.2*H229^2/(4*$B$237*($B$236*56)*$B$235^2))</f>
        <v>5.9486037195535031E-2</v>
      </c>
      <c r="I258" s="306">
        <f t="shared" si="249"/>
        <v>6.7924292776500445E-2</v>
      </c>
      <c r="J258" s="306">
        <f t="shared" si="249"/>
        <v>7.7628286694610651E-2</v>
      </c>
      <c r="K258" s="307">
        <f t="shared" si="249"/>
        <v>8.8787879700437417E-2</v>
      </c>
      <c r="L258" s="306">
        <f t="shared" si="249"/>
        <v>0.1016214116571382</v>
      </c>
      <c r="M258" s="306">
        <f t="shared" si="249"/>
        <v>0.11637997340734409</v>
      </c>
      <c r="N258" s="306">
        <f t="shared" si="249"/>
        <v>0.13335231942008083</v>
      </c>
      <c r="O258" s="306">
        <f t="shared" ref="O258:R258" si="250">SQRT(12*32.2*O229^2/(4*$B$237*($B$236*56)*$B$235^2))</f>
        <v>0.15287051733472815</v>
      </c>
      <c r="P258" s="306">
        <f t="shared" si="250"/>
        <v>0.1753164449365725</v>
      </c>
      <c r="Q258" s="306">
        <f t="shared" si="250"/>
        <v>0.20112926167869352</v>
      </c>
      <c r="R258" s="306">
        <f t="shared" si="250"/>
        <v>0.23081400093213272</v>
      </c>
      <c r="S258" s="306">
        <f t="shared" ref="S258:V258" si="251">SQRT(12*32.2*S229^2/(4*$B$237*($B$236*56)*$B$235^2))</f>
        <v>0.26495145107358775</v>
      </c>
      <c r="T258" s="306">
        <f t="shared" si="251"/>
        <v>0.30420951873626106</v>
      </c>
      <c r="U258" s="306">
        <f t="shared" si="251"/>
        <v>0.34935629654833533</v>
      </c>
      <c r="V258" s="306">
        <f t="shared" si="251"/>
        <v>0.40127509103222087</v>
      </c>
      <c r="W258" s="304"/>
      <c r="X258" s="304"/>
      <c r="Y258" s="304"/>
      <c r="Z258" s="304"/>
      <c r="AA258" s="304"/>
      <c r="AB258" s="304"/>
      <c r="AC258" s="304"/>
    </row>
    <row r="259" spans="1:29" x14ac:dyDescent="0.25">
      <c r="X259" s="304"/>
      <c r="Y259" s="304"/>
      <c r="Z259" s="304"/>
      <c r="AA259" s="304"/>
      <c r="AB259" s="304"/>
      <c r="AC259" s="304"/>
    </row>
    <row r="260" spans="1:29" x14ac:dyDescent="0.25">
      <c r="X260" s="304"/>
      <c r="Y260" s="304"/>
      <c r="Z260" s="304"/>
      <c r="AA260" s="304"/>
      <c r="AB260" s="304"/>
      <c r="AC260" s="304"/>
    </row>
    <row r="261" spans="1:29" x14ac:dyDescent="0.25">
      <c r="X261" s="304"/>
      <c r="Y261" s="304"/>
      <c r="Z261" s="304"/>
      <c r="AA261" s="304"/>
      <c r="AB261" s="304"/>
      <c r="AC261" s="304"/>
    </row>
    <row r="262" spans="1:29" x14ac:dyDescent="0.25">
      <c r="D262" s="87"/>
      <c r="E262" s="87"/>
      <c r="F262" s="87"/>
      <c r="G262" s="87"/>
      <c r="H262" s="87"/>
      <c r="I262" s="87"/>
      <c r="J262" s="87"/>
      <c r="K262" s="315"/>
    </row>
    <row r="263" spans="1:29" x14ac:dyDescent="0.25">
      <c r="D263" s="87"/>
      <c r="E263" s="87"/>
      <c r="F263" s="87"/>
      <c r="G263" s="87"/>
      <c r="H263" s="87"/>
      <c r="I263" s="87"/>
      <c r="J263" s="87"/>
      <c r="K263" s="315"/>
      <c r="Q263" s="316"/>
    </row>
    <row r="264" spans="1:29" x14ac:dyDescent="0.25">
      <c r="D264" s="87"/>
      <c r="E264" s="87"/>
      <c r="F264" s="87"/>
      <c r="G264" s="87"/>
      <c r="H264" s="87"/>
      <c r="I264" s="87"/>
      <c r="J264" s="87"/>
      <c r="Q264" s="316"/>
    </row>
    <row r="265" spans="1:29" x14ac:dyDescent="0.25">
      <c r="B265" s="47"/>
      <c r="C265" s="47"/>
      <c r="D265" s="87"/>
      <c r="E265" s="87"/>
      <c r="F265" s="87"/>
      <c r="G265" s="87"/>
      <c r="H265" s="87"/>
      <c r="I265" s="87"/>
      <c r="J265" s="87"/>
      <c r="Q265" s="316"/>
    </row>
    <row r="266" spans="1:29" x14ac:dyDescent="0.25">
      <c r="A266" s="217" t="s">
        <v>163</v>
      </c>
      <c r="B266" s="317" t="s">
        <v>62</v>
      </c>
      <c r="C266" s="318">
        <v>0.9</v>
      </c>
      <c r="D266" s="87"/>
      <c r="E266" s="87"/>
      <c r="F266" s="87"/>
      <c r="G266" s="87"/>
      <c r="H266" s="87"/>
      <c r="I266" s="319" t="s">
        <v>64</v>
      </c>
      <c r="J266" s="320" t="s">
        <v>65</v>
      </c>
      <c r="K266" s="282"/>
      <c r="L266" s="67"/>
      <c r="M266" s="47"/>
      <c r="N266" s="319" t="s">
        <v>66</v>
      </c>
      <c r="O266" s="320" t="s">
        <v>67</v>
      </c>
      <c r="P266" s="67"/>
      <c r="Q266" s="466" t="s">
        <v>260</v>
      </c>
    </row>
    <row r="267" spans="1:29" x14ac:dyDescent="0.25">
      <c r="A267" s="217" t="s">
        <v>162</v>
      </c>
      <c r="B267" s="321" t="s">
        <v>43</v>
      </c>
      <c r="C267" s="322">
        <v>0.96</v>
      </c>
      <c r="D267" s="87"/>
      <c r="E267" s="76" t="s">
        <v>2</v>
      </c>
      <c r="F267" s="74"/>
      <c r="G267" s="74"/>
      <c r="H267" s="465" t="s">
        <v>209</v>
      </c>
      <c r="I267" s="323" t="s">
        <v>68</v>
      </c>
      <c r="J267" s="182" t="s">
        <v>69</v>
      </c>
      <c r="K267" s="47"/>
      <c r="L267" s="70"/>
      <c r="M267" s="47"/>
      <c r="N267" s="323" t="s">
        <v>70</v>
      </c>
      <c r="O267" s="182" t="s">
        <v>71</v>
      </c>
      <c r="P267" s="78"/>
      <c r="Q267" s="76"/>
      <c r="R267" s="365" t="s">
        <v>82</v>
      </c>
    </row>
    <row r="268" spans="1:29" x14ac:dyDescent="0.25">
      <c r="B268" s="317" t="s">
        <v>44</v>
      </c>
      <c r="C268" s="318">
        <v>85</v>
      </c>
      <c r="D268" s="87"/>
      <c r="E268" s="76">
        <v>1</v>
      </c>
      <c r="F268" s="234" t="s">
        <v>63</v>
      </c>
      <c r="G268" s="325">
        <f t="shared" ref="G268:G282" si="252">K244</f>
        <v>0.45233999847384421</v>
      </c>
      <c r="H268" s="405">
        <f>G268*2</f>
        <v>0.90467999694768841</v>
      </c>
      <c r="I268" s="327">
        <f>C267*2.20462*25.4*12</f>
        <v>645.0894489599998</v>
      </c>
      <c r="J268" s="289">
        <f>(G268*C$266*SQRT(4*C$268*I$268/32.2)/12)</f>
        <v>2.7999336992150368</v>
      </c>
      <c r="K268" s="47"/>
      <c r="L268" s="70"/>
      <c r="M268" s="47"/>
      <c r="N268" s="328">
        <v>1</v>
      </c>
      <c r="O268" s="329">
        <f>N268*J268</f>
        <v>2.7999336992150368</v>
      </c>
      <c r="P268" s="330"/>
      <c r="Q268" s="84">
        <f t="shared" ref="Q268:Q282" si="253">K178</f>
        <v>2.8</v>
      </c>
      <c r="R268" s="501">
        <f>Q268/O268</f>
        <v>1.0000236794124737</v>
      </c>
    </row>
    <row r="269" spans="1:29" x14ac:dyDescent="0.25">
      <c r="B269" s="47"/>
      <c r="C269" s="47"/>
      <c r="D269" s="87"/>
      <c r="E269" s="76">
        <v>2</v>
      </c>
      <c r="F269" s="234" t="s">
        <v>63</v>
      </c>
      <c r="G269" s="289">
        <f t="shared" si="252"/>
        <v>0.33117749888263592</v>
      </c>
      <c r="H269" s="405">
        <f t="shared" ref="H269:H279" si="254">G269*2</f>
        <v>0.66235499776527185</v>
      </c>
      <c r="I269" s="255"/>
      <c r="J269" s="289">
        <f t="shared" ref="J269:J279" si="255">(G269*C$266*SQRT(4*C$268*I$268/32.2)/12)</f>
        <v>2.0499514583538656</v>
      </c>
      <c r="K269" s="47"/>
      <c r="L269" s="70"/>
      <c r="M269" s="47"/>
      <c r="N269" s="332">
        <v>2</v>
      </c>
      <c r="O269" s="193">
        <f t="shared" ref="O269:O279" si="256">N269*J269</f>
        <v>4.0999029167077312</v>
      </c>
      <c r="P269" s="330"/>
      <c r="Q269" s="98">
        <f t="shared" si="253"/>
        <v>4.0999999999999996</v>
      </c>
      <c r="R269" s="501">
        <f t="shared" ref="R269:R279" si="257">Q269/O269</f>
        <v>1.0000236794124742</v>
      </c>
    </row>
    <row r="270" spans="1:29" x14ac:dyDescent="0.25">
      <c r="B270" s="47"/>
      <c r="D270" s="87"/>
      <c r="E270" s="76">
        <v>3</v>
      </c>
      <c r="F270" s="234" t="s">
        <v>63</v>
      </c>
      <c r="G270" s="333">
        <f t="shared" si="252"/>
        <v>0.26763449909702453</v>
      </c>
      <c r="H270" s="405">
        <f t="shared" si="254"/>
        <v>0.53526899819404905</v>
      </c>
      <c r="I270" s="255"/>
      <c r="J270" s="289">
        <f t="shared" si="255"/>
        <v>1.6566274387022302</v>
      </c>
      <c r="K270" s="47"/>
      <c r="L270" s="70"/>
      <c r="M270" s="47"/>
      <c r="N270" s="334">
        <v>3</v>
      </c>
      <c r="O270" s="335">
        <f t="shared" si="256"/>
        <v>4.9698823161066903</v>
      </c>
      <c r="P270" s="330"/>
      <c r="Q270" s="105">
        <f t="shared" si="253"/>
        <v>4.9700000000000006</v>
      </c>
      <c r="R270" s="501">
        <f t="shared" si="257"/>
        <v>1.0000236794124739</v>
      </c>
    </row>
    <row r="271" spans="1:29" x14ac:dyDescent="0.25">
      <c r="B271" s="47"/>
      <c r="E271" s="76">
        <v>4</v>
      </c>
      <c r="F271" s="234" t="s">
        <v>63</v>
      </c>
      <c r="G271" s="289">
        <f t="shared" si="252"/>
        <v>0.24232499918241657</v>
      </c>
      <c r="H271" s="405">
        <f t="shared" si="254"/>
        <v>0.48464999836483313</v>
      </c>
      <c r="I271" s="255"/>
      <c r="J271" s="289">
        <f t="shared" si="255"/>
        <v>1.4999644817223412</v>
      </c>
      <c r="K271" s="47"/>
      <c r="L271" s="70"/>
      <c r="M271" s="47"/>
      <c r="N271" s="332">
        <v>4</v>
      </c>
      <c r="O271" s="193">
        <f t="shared" si="256"/>
        <v>5.9998579268893648</v>
      </c>
      <c r="P271" s="330"/>
      <c r="Q271" s="98">
        <f t="shared" si="253"/>
        <v>6</v>
      </c>
      <c r="R271" s="501">
        <f t="shared" si="257"/>
        <v>1.0000236794124737</v>
      </c>
    </row>
    <row r="272" spans="1:29" x14ac:dyDescent="0.25">
      <c r="B272" s="47"/>
      <c r="E272" s="76">
        <v>5</v>
      </c>
      <c r="F272" s="234" t="s">
        <v>63</v>
      </c>
      <c r="G272" s="289">
        <f t="shared" si="252"/>
        <v>0.21970799925872433</v>
      </c>
      <c r="H272" s="405">
        <f t="shared" si="254"/>
        <v>0.43941599851744867</v>
      </c>
      <c r="I272" s="255"/>
      <c r="J272" s="289">
        <f t="shared" si="255"/>
        <v>1.3599677967615893</v>
      </c>
      <c r="K272" s="47"/>
      <c r="L272" s="70"/>
      <c r="M272" s="47"/>
      <c r="N272" s="332">
        <v>5</v>
      </c>
      <c r="O272" s="193">
        <f t="shared" si="256"/>
        <v>6.7998389838079465</v>
      </c>
      <c r="P272" s="330"/>
      <c r="Q272" s="98">
        <f t="shared" si="253"/>
        <v>6.8</v>
      </c>
      <c r="R272" s="501">
        <f t="shared" si="257"/>
        <v>1.0000236794124739</v>
      </c>
    </row>
    <row r="273" spans="2:18" x14ac:dyDescent="0.25">
      <c r="B273" s="47"/>
      <c r="C273" s="235"/>
      <c r="E273" s="76">
        <v>10</v>
      </c>
      <c r="F273" s="234" t="s">
        <v>63</v>
      </c>
      <c r="G273" s="333">
        <f t="shared" si="252"/>
        <v>0.15944984946203009</v>
      </c>
      <c r="H273" s="405">
        <f t="shared" si="254"/>
        <v>0.31889969892406017</v>
      </c>
      <c r="I273" s="255"/>
      <c r="J273" s="289">
        <f t="shared" si="255"/>
        <v>0.98697662897330041</v>
      </c>
      <c r="K273" s="47"/>
      <c r="L273" s="70"/>
      <c r="M273" s="47"/>
      <c r="N273" s="334">
        <v>10</v>
      </c>
      <c r="O273" s="335">
        <f t="shared" si="256"/>
        <v>9.8697662897330041</v>
      </c>
      <c r="P273" s="330"/>
      <c r="Q273" s="105">
        <f t="shared" si="253"/>
        <v>9.870000000000001</v>
      </c>
      <c r="R273" s="501">
        <f t="shared" si="257"/>
        <v>1.0000236794124739</v>
      </c>
    </row>
    <row r="274" spans="2:18" x14ac:dyDescent="0.25">
      <c r="B274" s="47"/>
      <c r="C274" s="47"/>
      <c r="E274" s="76">
        <v>20</v>
      </c>
      <c r="F274" s="234" t="s">
        <v>63</v>
      </c>
      <c r="G274" s="289">
        <f t="shared" si="252"/>
        <v>0.11744684960374456</v>
      </c>
      <c r="H274" s="405">
        <f t="shared" si="254"/>
        <v>0.23489369920748912</v>
      </c>
      <c r="I274" s="255"/>
      <c r="J274" s="289">
        <f t="shared" si="255"/>
        <v>0.72698278547476136</v>
      </c>
      <c r="K274" s="47"/>
      <c r="L274" s="70"/>
      <c r="M274" s="47"/>
      <c r="N274" s="332">
        <v>20</v>
      </c>
      <c r="O274" s="193">
        <f t="shared" si="256"/>
        <v>14.539655709495227</v>
      </c>
      <c r="P274" s="330"/>
      <c r="Q274" s="98">
        <f t="shared" si="253"/>
        <v>14.540000000000001</v>
      </c>
      <c r="R274" s="501">
        <f t="shared" si="257"/>
        <v>1.0000236794124739</v>
      </c>
    </row>
    <row r="275" spans="2:18" x14ac:dyDescent="0.25">
      <c r="E275" s="76">
        <v>30</v>
      </c>
      <c r="F275" s="234" t="s">
        <v>63</v>
      </c>
      <c r="G275" s="289">
        <f t="shared" si="252"/>
        <v>0.10107644965897686</v>
      </c>
      <c r="H275" s="405">
        <f t="shared" si="254"/>
        <v>0.20215289931795372</v>
      </c>
      <c r="I275" s="255"/>
      <c r="J275" s="289">
        <f t="shared" si="255"/>
        <v>0.62565185159840764</v>
      </c>
      <c r="K275" s="47"/>
      <c r="L275" s="70"/>
      <c r="M275" s="47"/>
      <c r="N275" s="332">
        <v>30</v>
      </c>
      <c r="O275" s="193">
        <f t="shared" si="256"/>
        <v>18.76955554795223</v>
      </c>
      <c r="P275" s="330"/>
      <c r="Q275" s="98">
        <f t="shared" si="253"/>
        <v>18.77</v>
      </c>
      <c r="R275" s="501">
        <f t="shared" si="257"/>
        <v>1.0000236794124737</v>
      </c>
    </row>
    <row r="276" spans="2:18" x14ac:dyDescent="0.25">
      <c r="E276" s="76">
        <v>40</v>
      </c>
      <c r="F276" s="234" t="s">
        <v>63</v>
      </c>
      <c r="G276" s="289">
        <f t="shared" si="252"/>
        <v>9.3254737185366643E-2</v>
      </c>
      <c r="H276" s="405">
        <f t="shared" si="254"/>
        <v>0.18650947437073329</v>
      </c>
      <c r="I276" s="255"/>
      <c r="J276" s="289">
        <f t="shared" si="255"/>
        <v>0.57723633138281427</v>
      </c>
      <c r="K276" s="47"/>
      <c r="L276" s="70"/>
      <c r="M276" s="47"/>
      <c r="N276" s="332">
        <v>40</v>
      </c>
      <c r="O276" s="193">
        <f t="shared" si="256"/>
        <v>23.08945325531257</v>
      </c>
      <c r="P276" s="330"/>
      <c r="Q276" s="98">
        <f t="shared" si="253"/>
        <v>23.090000000000003</v>
      </c>
      <c r="R276" s="501">
        <f t="shared" si="257"/>
        <v>1.0000236794124742</v>
      </c>
    </row>
    <row r="277" spans="2:18" x14ac:dyDescent="0.25">
      <c r="E277" s="76">
        <v>50</v>
      </c>
      <c r="F277" s="234" t="s">
        <v>63</v>
      </c>
      <c r="G277" s="289">
        <f t="shared" si="252"/>
        <v>9.0694169694005775E-2</v>
      </c>
      <c r="H277" s="405">
        <f t="shared" si="254"/>
        <v>0.18138833938801155</v>
      </c>
      <c r="I277" s="255"/>
      <c r="J277" s="289">
        <f t="shared" si="255"/>
        <v>0.56138670669261492</v>
      </c>
      <c r="K277" s="47"/>
      <c r="L277" s="70"/>
      <c r="M277" s="47"/>
      <c r="N277" s="332">
        <v>50</v>
      </c>
      <c r="O277" s="193">
        <f t="shared" si="256"/>
        <v>28.069335334630747</v>
      </c>
      <c r="P277" s="330"/>
      <c r="Q277" s="98">
        <f t="shared" si="253"/>
        <v>28.07</v>
      </c>
      <c r="R277" s="501">
        <f t="shared" si="257"/>
        <v>1.0000236794124737</v>
      </c>
    </row>
    <row r="278" spans="2:18" x14ac:dyDescent="0.25">
      <c r="E278" s="76">
        <v>60</v>
      </c>
      <c r="F278" s="234" t="s">
        <v>63</v>
      </c>
      <c r="G278" s="289">
        <f t="shared" si="252"/>
        <v>8.9794874697039923E-2</v>
      </c>
      <c r="H278" s="405">
        <f t="shared" si="254"/>
        <v>0.17958974939407985</v>
      </c>
      <c r="I278" s="255"/>
      <c r="J278" s="289">
        <f t="shared" si="255"/>
        <v>0.55582017183822308</v>
      </c>
      <c r="K278" s="47"/>
      <c r="L278" s="70"/>
      <c r="M278" s="47"/>
      <c r="N278" s="332">
        <v>60</v>
      </c>
      <c r="O278" s="193">
        <f t="shared" si="256"/>
        <v>33.349210310293387</v>
      </c>
      <c r="P278" s="330"/>
      <c r="Q278" s="98">
        <f t="shared" si="253"/>
        <v>33.35</v>
      </c>
      <c r="R278" s="501">
        <f t="shared" si="257"/>
        <v>1.0000236794124739</v>
      </c>
    </row>
    <row r="279" spans="2:18" x14ac:dyDescent="0.25">
      <c r="E279" s="76">
        <v>70</v>
      </c>
      <c r="F279" s="234" t="s">
        <v>63</v>
      </c>
      <c r="G279" s="333">
        <f t="shared" si="252"/>
        <v>8.8737106843465877E-2</v>
      </c>
      <c r="H279" s="405">
        <f t="shared" si="254"/>
        <v>0.17747421368693175</v>
      </c>
      <c r="I279" s="255"/>
      <c r="J279" s="289">
        <f t="shared" si="255"/>
        <v>0.54927270783070492</v>
      </c>
      <c r="K279" s="47"/>
      <c r="L279" s="70"/>
      <c r="M279" s="47"/>
      <c r="N279" s="334">
        <v>70</v>
      </c>
      <c r="O279" s="335">
        <f t="shared" si="256"/>
        <v>38.449089548149345</v>
      </c>
      <c r="P279" s="330"/>
      <c r="Q279" s="105">
        <f t="shared" si="253"/>
        <v>38.450000000000003</v>
      </c>
      <c r="R279" s="501">
        <f t="shared" si="257"/>
        <v>1.0000236794124739</v>
      </c>
    </row>
    <row r="280" spans="2:18" x14ac:dyDescent="0.25">
      <c r="E280" s="76">
        <v>80</v>
      </c>
      <c r="F280" s="559" t="s">
        <v>63</v>
      </c>
      <c r="G280" s="560">
        <f t="shared" si="252"/>
        <v>8.9054437199538081E-2</v>
      </c>
      <c r="H280" s="405">
        <f t="shared" ref="H280:H282" si="258">G280*2</f>
        <v>0.17810887439907616</v>
      </c>
      <c r="I280" s="563"/>
      <c r="J280" s="560">
        <f t="shared" ref="J280:J282" si="259">(G280*C$266*SQRT(4*C$268*I$268/32.2)/12)</f>
        <v>0.55123694703296033</v>
      </c>
      <c r="K280" s="49"/>
      <c r="L280" s="564"/>
      <c r="M280" s="49"/>
      <c r="N280" s="565">
        <v>80</v>
      </c>
      <c r="O280" s="561">
        <f t="shared" ref="O280:O282" si="260">N280*J280</f>
        <v>44.098955762636827</v>
      </c>
      <c r="P280" s="566"/>
      <c r="Q280" s="165">
        <f t="shared" si="253"/>
        <v>44.1</v>
      </c>
      <c r="R280" s="562">
        <f t="shared" ref="R280:R282" si="261">Q280/O280</f>
        <v>1.0000236794124739</v>
      </c>
    </row>
    <row r="281" spans="2:18" x14ac:dyDescent="0.25">
      <c r="E281" s="76">
        <v>90</v>
      </c>
      <c r="F281" s="559" t="s">
        <v>63</v>
      </c>
      <c r="G281" s="560">
        <f t="shared" si="252"/>
        <v>8.9570499697796929E-2</v>
      </c>
      <c r="H281" s="405">
        <f t="shared" si="258"/>
        <v>0.17914099939559386</v>
      </c>
      <c r="I281" s="563"/>
      <c r="J281" s="560">
        <f t="shared" si="259"/>
        <v>0.55443131583662819</v>
      </c>
      <c r="K281" s="49"/>
      <c r="L281" s="564"/>
      <c r="M281" s="49"/>
      <c r="N281" s="565">
        <v>90</v>
      </c>
      <c r="O281" s="561">
        <f t="shared" si="260"/>
        <v>49.89881842529654</v>
      </c>
      <c r="P281" s="566"/>
      <c r="Q281" s="165">
        <f t="shared" si="253"/>
        <v>49.9</v>
      </c>
      <c r="R281" s="562">
        <f t="shared" si="261"/>
        <v>1.0000236794124739</v>
      </c>
    </row>
    <row r="282" spans="2:18" x14ac:dyDescent="0.25">
      <c r="E282" s="76">
        <v>100</v>
      </c>
      <c r="F282" s="234" t="s">
        <v>63</v>
      </c>
      <c r="G282" s="333">
        <f t="shared" si="252"/>
        <v>8.8787879700437417E-2</v>
      </c>
      <c r="H282" s="405">
        <f t="shared" si="258"/>
        <v>0.17757575940087483</v>
      </c>
      <c r="I282" s="260"/>
      <c r="J282" s="336">
        <f t="shared" si="259"/>
        <v>0.54958698610306567</v>
      </c>
      <c r="K282" s="145"/>
      <c r="L282" s="337"/>
      <c r="M282" s="47"/>
      <c r="N282" s="338">
        <v>100</v>
      </c>
      <c r="O282" s="339">
        <f t="shared" si="260"/>
        <v>54.95869861030657</v>
      </c>
      <c r="P282" s="340"/>
      <c r="Q282" s="105">
        <f t="shared" si="253"/>
        <v>54.959999999999994</v>
      </c>
      <c r="R282" s="501">
        <f t="shared" si="261"/>
        <v>1.0000236794124739</v>
      </c>
    </row>
    <row r="283" spans="2:18" x14ac:dyDescent="0.25">
      <c r="E283" s="74"/>
      <c r="F283" s="235"/>
      <c r="G283" s="74"/>
      <c r="Q283" s="98"/>
    </row>
    <row r="284" spans="2:18" x14ac:dyDescent="0.25">
      <c r="Q284" s="98"/>
    </row>
    <row r="285" spans="2:18" x14ac:dyDescent="0.25">
      <c r="Q285" s="165"/>
    </row>
    <row r="286" spans="2:18" x14ac:dyDescent="0.25">
      <c r="E286" s="42" t="s">
        <v>217</v>
      </c>
    </row>
    <row r="291" spans="1:22" x14ac:dyDescent="0.25"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</row>
    <row r="292" spans="1:22" x14ac:dyDescent="0.25"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</row>
    <row r="293" spans="1:22" x14ac:dyDescent="0.25"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</row>
    <row r="294" spans="1:22" x14ac:dyDescent="0.25"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</row>
    <row r="295" spans="1:22" x14ac:dyDescent="0.25"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</row>
    <row r="300" spans="1:22" ht="15.75" thickBot="1" x14ac:dyDescent="0.3">
      <c r="A300" s="268"/>
      <c r="B300" s="268"/>
      <c r="C300" s="268"/>
      <c r="D300" s="268"/>
      <c r="E300" s="268"/>
      <c r="F300" s="268"/>
      <c r="G300" s="268"/>
      <c r="H300" s="268"/>
      <c r="I300" s="268"/>
      <c r="J300" s="268"/>
      <c r="K300" s="268"/>
      <c r="L300" s="268"/>
      <c r="M300" s="268"/>
      <c r="N300" s="268"/>
      <c r="O300" s="268"/>
      <c r="P300" s="268"/>
      <c r="Q300" s="268"/>
      <c r="R300" s="268"/>
      <c r="S300" s="268"/>
      <c r="T300" s="268"/>
      <c r="U300" s="268"/>
      <c r="V300" s="268"/>
    </row>
    <row r="301" spans="1:22" ht="15.75" thickTop="1" x14ac:dyDescent="0.25"/>
    <row r="302" spans="1:22" x14ac:dyDescent="0.25">
      <c r="B302" s="42" t="s">
        <v>72</v>
      </c>
      <c r="J302" s="41" t="s">
        <v>121</v>
      </c>
      <c r="L302" s="137">
        <f>L308/K308</f>
        <v>1.1499999999999999</v>
      </c>
      <c r="M302" s="137">
        <f t="shared" ref="M302:V302" si="262">M308/L308</f>
        <v>1.1499999999999999</v>
      </c>
      <c r="N302" s="137">
        <f t="shared" si="262"/>
        <v>1.1499999999999999</v>
      </c>
      <c r="O302" s="137">
        <f t="shared" si="262"/>
        <v>1.1499999999999999</v>
      </c>
      <c r="P302" s="137">
        <f t="shared" si="262"/>
        <v>1.1499999999999999</v>
      </c>
      <c r="Q302" s="137">
        <f t="shared" si="262"/>
        <v>1.1499999999999999</v>
      </c>
      <c r="R302" s="137">
        <f t="shared" si="262"/>
        <v>1.1499999999999999</v>
      </c>
      <c r="S302" s="137">
        <f t="shared" si="262"/>
        <v>1.1499999999999999</v>
      </c>
      <c r="T302" s="137">
        <f t="shared" si="262"/>
        <v>1.1499999999999999</v>
      </c>
      <c r="U302" s="137">
        <f t="shared" si="262"/>
        <v>1.1499999999999999</v>
      </c>
      <c r="V302" s="137">
        <f t="shared" si="262"/>
        <v>1.1499999999999999</v>
      </c>
    </row>
    <row r="303" spans="1:22" x14ac:dyDescent="0.25">
      <c r="K303" s="272" t="s">
        <v>76</v>
      </c>
    </row>
    <row r="304" spans="1:22" x14ac:dyDescent="0.25">
      <c r="B304" s="273" t="s">
        <v>73</v>
      </c>
      <c r="F304" s="244"/>
      <c r="L304" s="244"/>
      <c r="N304" s="244"/>
      <c r="Q304" s="244"/>
      <c r="R304" s="244"/>
      <c r="S304" s="244"/>
      <c r="T304" s="244"/>
      <c r="U304" s="244"/>
      <c r="V304" s="244"/>
    </row>
    <row r="305" spans="1:22" x14ac:dyDescent="0.25">
      <c r="J305" s="148" t="s">
        <v>60</v>
      </c>
      <c r="K305" s="93">
        <v>1</v>
      </c>
    </row>
    <row r="306" spans="1:22" x14ac:dyDescent="0.25">
      <c r="A306" s="217" t="s">
        <v>27</v>
      </c>
      <c r="B306" s="274" t="s">
        <v>74</v>
      </c>
      <c r="C306" s="641" t="s">
        <v>33</v>
      </c>
      <c r="D306" s="275" t="s">
        <v>16</v>
      </c>
      <c r="E306" s="275" t="s">
        <v>15</v>
      </c>
      <c r="F306" s="276" t="s">
        <v>14</v>
      </c>
      <c r="G306" s="276" t="s">
        <v>13</v>
      </c>
      <c r="H306" s="276" t="s">
        <v>3</v>
      </c>
      <c r="I306" s="276" t="s">
        <v>4</v>
      </c>
      <c r="J306" s="276" t="s">
        <v>5</v>
      </c>
      <c r="K306" s="276" t="s">
        <v>6</v>
      </c>
      <c r="L306" s="276" t="s">
        <v>20</v>
      </c>
      <c r="M306" s="276" t="s">
        <v>21</v>
      </c>
      <c r="N306" s="276" t="s">
        <v>22</v>
      </c>
      <c r="O306" s="276" t="s">
        <v>23</v>
      </c>
      <c r="P306" s="276" t="s">
        <v>24</v>
      </c>
      <c r="Q306" s="609" t="s">
        <v>25</v>
      </c>
      <c r="R306" s="609" t="s">
        <v>35</v>
      </c>
      <c r="S306" s="274" t="s">
        <v>36</v>
      </c>
      <c r="T306" s="274" t="s">
        <v>37</v>
      </c>
      <c r="U306" s="274" t="s">
        <v>38</v>
      </c>
      <c r="V306" s="274" t="s">
        <v>39</v>
      </c>
    </row>
    <row r="307" spans="1:22" x14ac:dyDescent="0.25">
      <c r="A307" s="217"/>
      <c r="B307" s="276" t="s">
        <v>2</v>
      </c>
      <c r="C307" s="276" t="s">
        <v>41</v>
      </c>
      <c r="D307" s="276" t="s">
        <v>41</v>
      </c>
      <c r="E307" s="276" t="s">
        <v>41</v>
      </c>
      <c r="F307" s="276" t="s">
        <v>41</v>
      </c>
      <c r="G307" s="276" t="s">
        <v>41</v>
      </c>
      <c r="H307" s="276" t="s">
        <v>41</v>
      </c>
      <c r="I307" s="276" t="s">
        <v>41</v>
      </c>
      <c r="J307" s="276" t="s">
        <v>41</v>
      </c>
      <c r="K307" s="276" t="s">
        <v>41</v>
      </c>
      <c r="L307" s="276" t="s">
        <v>41</v>
      </c>
      <c r="M307" s="276" t="s">
        <v>41</v>
      </c>
      <c r="N307" s="276" t="s">
        <v>41</v>
      </c>
      <c r="O307" s="276" t="s">
        <v>41</v>
      </c>
      <c r="P307" s="276" t="s">
        <v>41</v>
      </c>
      <c r="Q307" s="610" t="s">
        <v>41</v>
      </c>
      <c r="R307" s="610" t="s">
        <v>41</v>
      </c>
      <c r="S307" s="610" t="s">
        <v>41</v>
      </c>
      <c r="T307" s="610" t="s">
        <v>41</v>
      </c>
      <c r="U307" s="610" t="s">
        <v>41</v>
      </c>
      <c r="V307" s="610" t="s">
        <v>41</v>
      </c>
    </row>
    <row r="308" spans="1:22" x14ac:dyDescent="0.25">
      <c r="B308" s="276">
        <v>1</v>
      </c>
      <c r="C308" s="156">
        <f t="shared" ref="C308" si="263">(C96*$K$305)/$B308</f>
        <v>3.2690177384616756E-2</v>
      </c>
      <c r="D308" s="156">
        <f t="shared" ref="D308:R308" si="264">(D96*$K$305)/$B308</f>
        <v>3.7593703992309269E-2</v>
      </c>
      <c r="E308" s="156">
        <f t="shared" si="264"/>
        <v>4.3232759591155655E-2</v>
      </c>
      <c r="F308" s="156">
        <f t="shared" si="264"/>
        <v>4.9717673529828997E-2</v>
      </c>
      <c r="G308" s="156">
        <f t="shared" si="264"/>
        <v>5.7175324559303339E-2</v>
      </c>
      <c r="H308" s="156">
        <f t="shared" si="264"/>
        <v>6.5751623243198831E-2</v>
      </c>
      <c r="I308" s="156">
        <f t="shared" si="264"/>
        <v>7.5614366729678653E-2</v>
      </c>
      <c r="J308" s="156">
        <f t="shared" si="264"/>
        <v>8.6956521739130446E-2</v>
      </c>
      <c r="K308" s="84">
        <f t="shared" si="264"/>
        <v>0.1</v>
      </c>
      <c r="L308" s="143">
        <f t="shared" si="264"/>
        <v>0.11499999999999999</v>
      </c>
      <c r="M308" s="143">
        <f t="shared" si="264"/>
        <v>0.13224999999999998</v>
      </c>
      <c r="N308" s="143">
        <f t="shared" si="264"/>
        <v>0.15208749999999996</v>
      </c>
      <c r="O308" s="143">
        <f t="shared" si="264"/>
        <v>0.17490062499999995</v>
      </c>
      <c r="P308" s="143">
        <f t="shared" si="264"/>
        <v>0.20113571874999991</v>
      </c>
      <c r="Q308" s="143">
        <f t="shared" si="264"/>
        <v>0.23130607656249988</v>
      </c>
      <c r="R308" s="143">
        <f t="shared" si="264"/>
        <v>0.26600198804687486</v>
      </c>
      <c r="S308" s="143">
        <f t="shared" ref="S308:V308" si="265">(S96*$K$305)/$B308</f>
        <v>0.30590228625390609</v>
      </c>
      <c r="T308" s="143">
        <f t="shared" si="265"/>
        <v>0.35178762919199197</v>
      </c>
      <c r="U308" s="143">
        <f t="shared" si="265"/>
        <v>0.40455577357079076</v>
      </c>
      <c r="V308" s="143">
        <f t="shared" si="265"/>
        <v>0.46523913960640934</v>
      </c>
    </row>
    <row r="309" spans="1:22" x14ac:dyDescent="0.25">
      <c r="B309" s="276">
        <v>2</v>
      </c>
      <c r="C309" s="160">
        <f t="shared" ref="C309" si="266">(C97*$K$305)/$B309</f>
        <v>1.6345088692308378E-2</v>
      </c>
      <c r="D309" s="160">
        <f t="shared" ref="D309:R309" si="267">(D97*$K$305)/$B309</f>
        <v>1.8796851996154634E-2</v>
      </c>
      <c r="E309" s="160">
        <f t="shared" si="267"/>
        <v>2.1616379795577827E-2</v>
      </c>
      <c r="F309" s="160">
        <f t="shared" si="267"/>
        <v>2.4858836764914499E-2</v>
      </c>
      <c r="G309" s="160">
        <f t="shared" si="267"/>
        <v>2.858766227965167E-2</v>
      </c>
      <c r="H309" s="160">
        <f t="shared" si="267"/>
        <v>3.2875811621599416E-2</v>
      </c>
      <c r="I309" s="160">
        <f t="shared" si="267"/>
        <v>3.7807183364839327E-2</v>
      </c>
      <c r="J309" s="160">
        <f t="shared" si="267"/>
        <v>4.3478260869565223E-2</v>
      </c>
      <c r="K309" s="98">
        <f t="shared" si="267"/>
        <v>0.05</v>
      </c>
      <c r="L309" s="94">
        <f t="shared" si="267"/>
        <v>5.7499999999999996E-2</v>
      </c>
      <c r="M309" s="94">
        <f t="shared" si="267"/>
        <v>6.6124999999999989E-2</v>
      </c>
      <c r="N309" s="94">
        <f t="shared" si="267"/>
        <v>7.6043749999999979E-2</v>
      </c>
      <c r="O309" s="94">
        <f t="shared" si="267"/>
        <v>8.7450312499999974E-2</v>
      </c>
      <c r="P309" s="94">
        <f t="shared" si="267"/>
        <v>0.10056785937499996</v>
      </c>
      <c r="Q309" s="94">
        <f t="shared" si="267"/>
        <v>0.11565303828124994</v>
      </c>
      <c r="R309" s="94">
        <f t="shared" si="267"/>
        <v>0.13300099402343743</v>
      </c>
      <c r="S309" s="94">
        <f t="shared" ref="S309:V309" si="268">(S97*$K$305)/$B309</f>
        <v>0.15295114312695304</v>
      </c>
      <c r="T309" s="94">
        <f t="shared" si="268"/>
        <v>0.17589381459599598</v>
      </c>
      <c r="U309" s="94">
        <f t="shared" si="268"/>
        <v>0.20227788678539538</v>
      </c>
      <c r="V309" s="94">
        <f t="shared" si="268"/>
        <v>0.23261956980320467</v>
      </c>
    </row>
    <row r="310" spans="1:22" x14ac:dyDescent="0.25">
      <c r="B310" s="276">
        <v>3</v>
      </c>
      <c r="C310" s="163">
        <f t="shared" ref="C310" si="269">(C98*$K$305)/$B310</f>
        <v>1.0896725794872253E-2</v>
      </c>
      <c r="D310" s="163">
        <f t="shared" ref="D310:R310" si="270">(D98*$K$305)/$B310</f>
        <v>1.2531234664103089E-2</v>
      </c>
      <c r="E310" s="163">
        <f t="shared" si="270"/>
        <v>1.4410919863718551E-2</v>
      </c>
      <c r="F310" s="163">
        <f t="shared" si="270"/>
        <v>1.6572557843276332E-2</v>
      </c>
      <c r="G310" s="163">
        <f t="shared" si="270"/>
        <v>1.905844151976778E-2</v>
      </c>
      <c r="H310" s="163">
        <f t="shared" si="270"/>
        <v>2.1917207747732943E-2</v>
      </c>
      <c r="I310" s="163">
        <f t="shared" si="270"/>
        <v>2.5204788909892886E-2</v>
      </c>
      <c r="J310" s="163">
        <f t="shared" si="270"/>
        <v>2.8985507246376815E-2</v>
      </c>
      <c r="K310" s="105">
        <f t="shared" si="270"/>
        <v>3.3333333333333333E-2</v>
      </c>
      <c r="L310" s="146">
        <f t="shared" si="270"/>
        <v>3.833333333333333E-2</v>
      </c>
      <c r="M310" s="146">
        <f t="shared" si="270"/>
        <v>4.4083333333333329E-2</v>
      </c>
      <c r="N310" s="146">
        <f t="shared" si="270"/>
        <v>5.0695833333333322E-2</v>
      </c>
      <c r="O310" s="146">
        <f t="shared" si="270"/>
        <v>5.8300208333333318E-2</v>
      </c>
      <c r="P310" s="146">
        <f t="shared" si="270"/>
        <v>6.7045239583333305E-2</v>
      </c>
      <c r="Q310" s="146">
        <f t="shared" si="270"/>
        <v>7.7102025520833298E-2</v>
      </c>
      <c r="R310" s="146">
        <f t="shared" si="270"/>
        <v>8.8667329348958282E-2</v>
      </c>
      <c r="S310" s="146">
        <f t="shared" ref="S310:V310" si="271">(S98*$K$305)/$B310</f>
        <v>0.10196742875130203</v>
      </c>
      <c r="T310" s="146">
        <f t="shared" si="271"/>
        <v>0.11726254306399732</v>
      </c>
      <c r="U310" s="146">
        <f t="shared" si="271"/>
        <v>0.13485192452359693</v>
      </c>
      <c r="V310" s="146">
        <f t="shared" si="271"/>
        <v>0.15507971320213645</v>
      </c>
    </row>
    <row r="311" spans="1:22" x14ac:dyDescent="0.25">
      <c r="B311" s="276">
        <v>4</v>
      </c>
      <c r="C311" s="160">
        <f t="shared" ref="C311" si="272">(C99*$K$305)/$B311</f>
        <v>8.172544346154189E-3</v>
      </c>
      <c r="D311" s="160">
        <f t="shared" ref="D311:R311" si="273">(D99*$K$305)/$B311</f>
        <v>9.3984259980773172E-3</v>
      </c>
      <c r="E311" s="160">
        <f t="shared" si="273"/>
        <v>1.0808189897788914E-2</v>
      </c>
      <c r="F311" s="160">
        <f t="shared" si="273"/>
        <v>1.2429418382457249E-2</v>
      </c>
      <c r="G311" s="160">
        <f t="shared" si="273"/>
        <v>1.4293831139825835E-2</v>
      </c>
      <c r="H311" s="160">
        <f t="shared" si="273"/>
        <v>1.6437905810799708E-2</v>
      </c>
      <c r="I311" s="160">
        <f t="shared" si="273"/>
        <v>1.8903591682419663E-2</v>
      </c>
      <c r="J311" s="160">
        <f t="shared" si="273"/>
        <v>2.1739130434782612E-2</v>
      </c>
      <c r="K311" s="98">
        <f t="shared" si="273"/>
        <v>2.5000000000000001E-2</v>
      </c>
      <c r="L311" s="94">
        <f t="shared" si="273"/>
        <v>2.8749999999999998E-2</v>
      </c>
      <c r="M311" s="94">
        <f t="shared" si="273"/>
        <v>3.3062499999999995E-2</v>
      </c>
      <c r="N311" s="94">
        <f t="shared" si="273"/>
        <v>3.802187499999999E-2</v>
      </c>
      <c r="O311" s="94">
        <f t="shared" si="273"/>
        <v>4.3725156249999987E-2</v>
      </c>
      <c r="P311" s="94">
        <f t="shared" si="273"/>
        <v>5.0283929687499979E-2</v>
      </c>
      <c r="Q311" s="94">
        <f t="shared" si="273"/>
        <v>5.782651914062497E-2</v>
      </c>
      <c r="R311" s="94">
        <f t="shared" si="273"/>
        <v>6.6500497011718715E-2</v>
      </c>
      <c r="S311" s="94">
        <f t="shared" ref="S311:V311" si="274">(S99*$K$305)/$B311</f>
        <v>7.6475571563476522E-2</v>
      </c>
      <c r="T311" s="94">
        <f t="shared" si="274"/>
        <v>8.7946907297997992E-2</v>
      </c>
      <c r="U311" s="94">
        <f t="shared" si="274"/>
        <v>0.10113894339269769</v>
      </c>
      <c r="V311" s="94">
        <f t="shared" si="274"/>
        <v>0.11630978490160233</v>
      </c>
    </row>
    <row r="312" spans="1:22" x14ac:dyDescent="0.25">
      <c r="B312" s="276">
        <v>5</v>
      </c>
      <c r="C312" s="160">
        <f t="shared" ref="C312" si="275">(C100*$K$305)/$B312</f>
        <v>6.5380354769233508E-3</v>
      </c>
      <c r="D312" s="160">
        <f t="shared" ref="D312:R312" si="276">(D100*$K$305)/$B312</f>
        <v>7.5187407984618534E-3</v>
      </c>
      <c r="E312" s="160">
        <f t="shared" si="276"/>
        <v>8.6465519182311306E-3</v>
      </c>
      <c r="F312" s="160">
        <f t="shared" si="276"/>
        <v>9.9435347059658001E-3</v>
      </c>
      <c r="G312" s="160">
        <f t="shared" si="276"/>
        <v>1.1435064911860669E-2</v>
      </c>
      <c r="H312" s="160">
        <f t="shared" si="276"/>
        <v>1.3150324648639767E-2</v>
      </c>
      <c r="I312" s="160">
        <f t="shared" si="276"/>
        <v>1.512287334593573E-2</v>
      </c>
      <c r="J312" s="160">
        <f t="shared" si="276"/>
        <v>1.7391304347826091E-2</v>
      </c>
      <c r="K312" s="98">
        <f t="shared" si="276"/>
        <v>0.02</v>
      </c>
      <c r="L312" s="94">
        <f t="shared" si="276"/>
        <v>2.3E-2</v>
      </c>
      <c r="M312" s="94">
        <f t="shared" si="276"/>
        <v>2.6449999999999994E-2</v>
      </c>
      <c r="N312" s="94">
        <f t="shared" si="276"/>
        <v>3.0417499999999993E-2</v>
      </c>
      <c r="O312" s="94">
        <f t="shared" si="276"/>
        <v>3.4980124999999987E-2</v>
      </c>
      <c r="P312" s="94">
        <f t="shared" si="276"/>
        <v>4.0227143749999986E-2</v>
      </c>
      <c r="Q312" s="94">
        <f t="shared" si="276"/>
        <v>4.6261215312499979E-2</v>
      </c>
      <c r="R312" s="94">
        <f t="shared" si="276"/>
        <v>5.3200397609374971E-2</v>
      </c>
      <c r="S312" s="94">
        <f t="shared" ref="S312:V312" si="277">(S100*$K$305)/$B312</f>
        <v>6.1180457250781216E-2</v>
      </c>
      <c r="T312" s="94">
        <f t="shared" si="277"/>
        <v>7.0357525838398396E-2</v>
      </c>
      <c r="U312" s="94">
        <f t="shared" si="277"/>
        <v>8.0911154714158148E-2</v>
      </c>
      <c r="V312" s="94">
        <f t="shared" si="277"/>
        <v>9.304782792128187E-2</v>
      </c>
    </row>
    <row r="313" spans="1:22" x14ac:dyDescent="0.25">
      <c r="B313" s="276">
        <v>10</v>
      </c>
      <c r="C313" s="163">
        <f t="shared" ref="C313" si="278">(C101*$K$305)/$B313</f>
        <v>2.844045432461657E-2</v>
      </c>
      <c r="D313" s="163">
        <f t="shared" ref="D313:R313" si="279">(D101*$K$305)/$B313</f>
        <v>3.2706522473309053E-2</v>
      </c>
      <c r="E313" s="163">
        <f t="shared" si="279"/>
        <v>3.761250084430541E-2</v>
      </c>
      <c r="F313" s="163">
        <f t="shared" si="279"/>
        <v>4.3254375970951213E-2</v>
      </c>
      <c r="G313" s="163">
        <f t="shared" si="279"/>
        <v>4.9742532366593893E-2</v>
      </c>
      <c r="H313" s="163">
        <f t="shared" si="279"/>
        <v>5.7203912221582977E-2</v>
      </c>
      <c r="I313" s="163">
        <f t="shared" si="279"/>
        <v>6.5784499054820422E-2</v>
      </c>
      <c r="J313" s="163">
        <f t="shared" si="279"/>
        <v>7.5652173913043491E-2</v>
      </c>
      <c r="K313" s="105">
        <f t="shared" si="279"/>
        <v>8.6999999999999994E-2</v>
      </c>
      <c r="L313" s="146">
        <f t="shared" si="279"/>
        <v>0.10005</v>
      </c>
      <c r="M313" s="146">
        <f t="shared" si="279"/>
        <v>0.11505749999999999</v>
      </c>
      <c r="N313" s="146">
        <f t="shared" si="279"/>
        <v>0.13231612499999998</v>
      </c>
      <c r="O313" s="146">
        <f t="shared" si="279"/>
        <v>0.15216354374999996</v>
      </c>
      <c r="P313" s="146">
        <f t="shared" si="279"/>
        <v>0.17498807531249994</v>
      </c>
      <c r="Q313" s="146">
        <f t="shared" si="279"/>
        <v>0.20123628660937493</v>
      </c>
      <c r="R313" s="146">
        <f t="shared" si="279"/>
        <v>0.23142172960078114</v>
      </c>
      <c r="S313" s="146">
        <f t="shared" ref="S313:V313" si="280">(S101*$K$305)/$B313</f>
        <v>0.26613498904089827</v>
      </c>
      <c r="T313" s="146">
        <f t="shared" si="280"/>
        <v>0.306055237397033</v>
      </c>
      <c r="U313" s="146">
        <f t="shared" si="280"/>
        <v>0.35196352300658795</v>
      </c>
      <c r="V313" s="146">
        <f t="shared" si="280"/>
        <v>0.40475805145757604</v>
      </c>
    </row>
    <row r="314" spans="1:22" x14ac:dyDescent="0.25">
      <c r="B314" s="276">
        <v>20</v>
      </c>
      <c r="C314" s="160">
        <f t="shared" ref="C314" si="281">(C102*$K$305)/$B314</f>
        <v>5.0179422285386723E-2</v>
      </c>
      <c r="D314" s="160">
        <f t="shared" ref="D314:R314" si="282">(D102*$K$305)/$B314</f>
        <v>5.770633562819473E-2</v>
      </c>
      <c r="E314" s="160">
        <f t="shared" si="282"/>
        <v>6.6362285972423926E-2</v>
      </c>
      <c r="F314" s="160">
        <f t="shared" si="282"/>
        <v>7.6316628868287509E-2</v>
      </c>
      <c r="G314" s="160">
        <f t="shared" si="282"/>
        <v>8.7764123198530622E-2</v>
      </c>
      <c r="H314" s="160">
        <f t="shared" si="282"/>
        <v>0.1009287416783102</v>
      </c>
      <c r="I314" s="160">
        <f t="shared" si="282"/>
        <v>0.11606805293005673</v>
      </c>
      <c r="J314" s="160">
        <f t="shared" si="282"/>
        <v>0.13347826086956521</v>
      </c>
      <c r="K314" s="98">
        <f t="shared" si="282"/>
        <v>0.1535</v>
      </c>
      <c r="L314" s="94">
        <f t="shared" si="282"/>
        <v>0.17652499999999999</v>
      </c>
      <c r="M314" s="94">
        <f t="shared" si="282"/>
        <v>0.20300374999999998</v>
      </c>
      <c r="N314" s="94">
        <f t="shared" si="282"/>
        <v>0.23345431249999993</v>
      </c>
      <c r="O314" s="94">
        <f t="shared" si="282"/>
        <v>0.26847245937499992</v>
      </c>
      <c r="P314" s="94">
        <f t="shared" si="282"/>
        <v>0.30874332828124984</v>
      </c>
      <c r="Q314" s="94">
        <f t="shared" si="282"/>
        <v>0.35505482752343731</v>
      </c>
      <c r="R314" s="94">
        <f t="shared" si="282"/>
        <v>0.40831305165195292</v>
      </c>
      <c r="S314" s="94">
        <f t="shared" ref="S314:V314" si="283">(S102*$K$305)/$B314</f>
        <v>0.46956000939974585</v>
      </c>
      <c r="T314" s="94">
        <f t="shared" si="283"/>
        <v>0.53999401080970766</v>
      </c>
      <c r="U314" s="94">
        <f t="shared" si="283"/>
        <v>0.62099311243116384</v>
      </c>
      <c r="V314" s="94">
        <f t="shared" si="283"/>
        <v>0.71414207929583839</v>
      </c>
    </row>
    <row r="315" spans="1:22" x14ac:dyDescent="0.25">
      <c r="B315" s="276">
        <v>30</v>
      </c>
      <c r="C315" s="160">
        <f t="shared" ref="C315" si="284">(C103*$K$305)/$B315</f>
        <v>6.1239598967182056E-2</v>
      </c>
      <c r="D315" s="160">
        <f t="shared" ref="D315:R315" si="285">(D103*$K$305)/$B315</f>
        <v>7.0425538812259367E-2</v>
      </c>
      <c r="E315" s="160">
        <f t="shared" si="285"/>
        <v>8.0989369634098252E-2</v>
      </c>
      <c r="F315" s="160">
        <f t="shared" si="285"/>
        <v>9.3137775079212989E-2</v>
      </c>
      <c r="G315" s="160">
        <f t="shared" si="285"/>
        <v>0.10710844134109493</v>
      </c>
      <c r="H315" s="160">
        <f t="shared" si="285"/>
        <v>0.12317470754225915</v>
      </c>
      <c r="I315" s="160">
        <f t="shared" si="285"/>
        <v>0.141650913673598</v>
      </c>
      <c r="J315" s="160">
        <f t="shared" si="285"/>
        <v>0.16289855072463769</v>
      </c>
      <c r="K315" s="98">
        <f t="shared" si="285"/>
        <v>0.18733333333333332</v>
      </c>
      <c r="L315" s="94">
        <f t="shared" si="285"/>
        <v>0.21543333333333331</v>
      </c>
      <c r="M315" s="94">
        <f t="shared" si="285"/>
        <v>0.24774833333333329</v>
      </c>
      <c r="N315" s="94">
        <f t="shared" si="285"/>
        <v>0.2849105833333333</v>
      </c>
      <c r="O315" s="94">
        <f t="shared" si="285"/>
        <v>0.32764717083333322</v>
      </c>
      <c r="P315" s="94">
        <f t="shared" si="285"/>
        <v>0.3767942464583332</v>
      </c>
      <c r="Q315" s="94">
        <f t="shared" si="285"/>
        <v>0.43331338342708314</v>
      </c>
      <c r="R315" s="94">
        <f t="shared" si="285"/>
        <v>0.49831039094114554</v>
      </c>
      <c r="S315" s="94">
        <f t="shared" ref="S315:V315" si="286">(S103*$K$305)/$B315</f>
        <v>0.57305694958231734</v>
      </c>
      <c r="T315" s="94">
        <f t="shared" si="286"/>
        <v>0.65901549201966481</v>
      </c>
      <c r="U315" s="94">
        <f t="shared" si="286"/>
        <v>0.75786781582261453</v>
      </c>
      <c r="V315" s="94">
        <f t="shared" si="286"/>
        <v>0.87154798819600665</v>
      </c>
    </row>
    <row r="316" spans="1:22" x14ac:dyDescent="0.25">
      <c r="B316" s="276">
        <v>40</v>
      </c>
      <c r="C316" s="160">
        <f t="shared" ref="C316" si="287">(C104*$K$305)/$B316</f>
        <v>6.8485921620772119E-2</v>
      </c>
      <c r="D316" s="160">
        <f t="shared" ref="D316:R316" si="288">(D104*$K$305)/$B316</f>
        <v>7.8758809863887919E-2</v>
      </c>
      <c r="E316" s="160">
        <f t="shared" si="288"/>
        <v>9.0572631343471099E-2</v>
      </c>
      <c r="F316" s="160">
        <f t="shared" si="288"/>
        <v>0.10415852604499176</v>
      </c>
      <c r="G316" s="160">
        <f t="shared" si="288"/>
        <v>0.11978230495174051</v>
      </c>
      <c r="H316" s="160">
        <f t="shared" si="288"/>
        <v>0.13774965069450157</v>
      </c>
      <c r="I316" s="160">
        <f t="shared" si="288"/>
        <v>0.15841209829867681</v>
      </c>
      <c r="J316" s="160">
        <f t="shared" si="288"/>
        <v>0.1821739130434783</v>
      </c>
      <c r="K316" s="98">
        <f t="shared" si="288"/>
        <v>0.20950000000000002</v>
      </c>
      <c r="L316" s="94">
        <f t="shared" si="288"/>
        <v>0.240925</v>
      </c>
      <c r="M316" s="94">
        <f t="shared" si="288"/>
        <v>0.27706375</v>
      </c>
      <c r="N316" s="94">
        <f t="shared" si="288"/>
        <v>0.31862331249999998</v>
      </c>
      <c r="O316" s="94">
        <f t="shared" si="288"/>
        <v>0.36641680937499993</v>
      </c>
      <c r="P316" s="94">
        <f t="shared" si="288"/>
        <v>0.42137933078124989</v>
      </c>
      <c r="Q316" s="94">
        <f t="shared" si="288"/>
        <v>0.48458623039843729</v>
      </c>
      <c r="R316" s="94">
        <f t="shared" si="288"/>
        <v>0.55727416495820292</v>
      </c>
      <c r="S316" s="94">
        <f t="shared" ref="S316:V316" si="289">(S104*$K$305)/$B316</f>
        <v>0.64086528970193324</v>
      </c>
      <c r="T316" s="94">
        <f t="shared" si="289"/>
        <v>0.73699508315722317</v>
      </c>
      <c r="U316" s="94">
        <f t="shared" si="289"/>
        <v>0.84754434563080649</v>
      </c>
      <c r="V316" s="94">
        <f t="shared" si="289"/>
        <v>0.97467599747542744</v>
      </c>
    </row>
    <row r="317" spans="1:22" x14ac:dyDescent="0.25">
      <c r="B317" s="276">
        <v>50</v>
      </c>
      <c r="C317" s="160">
        <f t="shared" ref="C317" si="290">(C105*$K$305)/$B317</f>
        <v>7.7541100756310932E-2</v>
      </c>
      <c r="D317" s="160">
        <f t="shared" ref="D317:R317" si="291">(D105*$K$305)/$B317</f>
        <v>8.9172265869757558E-2</v>
      </c>
      <c r="E317" s="160">
        <f t="shared" si="291"/>
        <v>0.10254810575022119</v>
      </c>
      <c r="F317" s="160">
        <f t="shared" si="291"/>
        <v>0.11793032161275435</v>
      </c>
      <c r="G317" s="160">
        <f t="shared" si="291"/>
        <v>0.13561986985466751</v>
      </c>
      <c r="H317" s="160">
        <f t="shared" si="291"/>
        <v>0.15596285033286761</v>
      </c>
      <c r="I317" s="160">
        <f t="shared" si="291"/>
        <v>0.17935727788279773</v>
      </c>
      <c r="J317" s="160">
        <f t="shared" si="291"/>
        <v>0.20626086956521739</v>
      </c>
      <c r="K317" s="98">
        <f t="shared" si="291"/>
        <v>0.23719999999999999</v>
      </c>
      <c r="L317" s="94">
        <f t="shared" si="291"/>
        <v>0.27277999999999997</v>
      </c>
      <c r="M317" s="94">
        <f t="shared" si="291"/>
        <v>0.31369699999999989</v>
      </c>
      <c r="N317" s="94">
        <f t="shared" si="291"/>
        <v>0.36075154999999987</v>
      </c>
      <c r="O317" s="94">
        <f t="shared" si="291"/>
        <v>0.41486428249999979</v>
      </c>
      <c r="P317" s="94">
        <f t="shared" si="291"/>
        <v>0.47709392487499974</v>
      </c>
      <c r="Q317" s="94">
        <f t="shared" si="291"/>
        <v>0.54865801360624966</v>
      </c>
      <c r="R317" s="94">
        <f t="shared" si="291"/>
        <v>0.63095671564718714</v>
      </c>
      <c r="S317" s="94">
        <f t="shared" ref="S317:V317" si="292">(S105*$K$305)/$B317</f>
        <v>0.72560022299426519</v>
      </c>
      <c r="T317" s="94">
        <f t="shared" si="292"/>
        <v>0.83444025644340503</v>
      </c>
      <c r="U317" s="94">
        <f t="shared" si="292"/>
        <v>0.95960629490991567</v>
      </c>
      <c r="V317" s="94">
        <f t="shared" si="292"/>
        <v>1.103547239146403</v>
      </c>
    </row>
    <row r="318" spans="1:22" x14ac:dyDescent="0.25">
      <c r="B318" s="276">
        <v>60</v>
      </c>
      <c r="C318" s="160">
        <f t="shared" ref="C318" si="293">(C106*$K$305)/$B318</f>
        <v>8.6029650150516418E-2</v>
      </c>
      <c r="D318" s="160">
        <f t="shared" ref="D318:R318" si="294">(D106*$K$305)/$B318</f>
        <v>9.8934097673093871E-2</v>
      </c>
      <c r="E318" s="160">
        <f t="shared" si="294"/>
        <v>0.11377421232405795</v>
      </c>
      <c r="F318" s="160">
        <f t="shared" si="294"/>
        <v>0.13084034417266663</v>
      </c>
      <c r="G318" s="160">
        <f t="shared" si="294"/>
        <v>0.1504663957985666</v>
      </c>
      <c r="H318" s="160">
        <f t="shared" si="294"/>
        <v>0.17303635516835156</v>
      </c>
      <c r="I318" s="160">
        <f t="shared" si="294"/>
        <v>0.19899180844360431</v>
      </c>
      <c r="J318" s="160">
        <f t="shared" si="294"/>
        <v>0.22884057971014496</v>
      </c>
      <c r="K318" s="98">
        <f t="shared" si="294"/>
        <v>0.26316666666666666</v>
      </c>
      <c r="L318" s="94">
        <f t="shared" si="294"/>
        <v>0.30264166666666659</v>
      </c>
      <c r="M318" s="94">
        <f t="shared" si="294"/>
        <v>0.34803791666666656</v>
      </c>
      <c r="N318" s="94">
        <f t="shared" si="294"/>
        <v>0.40024360416666649</v>
      </c>
      <c r="O318" s="94">
        <f t="shared" si="294"/>
        <v>0.46028014479166646</v>
      </c>
      <c r="P318" s="94">
        <f t="shared" si="294"/>
        <v>0.5293221665104163</v>
      </c>
      <c r="Q318" s="94">
        <f t="shared" si="294"/>
        <v>0.60872049148697871</v>
      </c>
      <c r="R318" s="94">
        <f t="shared" si="294"/>
        <v>0.70002856521002543</v>
      </c>
      <c r="S318" s="94">
        <f t="shared" ref="S318:V318" si="295">(S106*$K$305)/$B318</f>
        <v>0.80503284999152913</v>
      </c>
      <c r="T318" s="94">
        <f t="shared" si="295"/>
        <v>0.92578777749025853</v>
      </c>
      <c r="U318" s="94">
        <f t="shared" si="295"/>
        <v>1.0646559441137973</v>
      </c>
      <c r="V318" s="94">
        <f t="shared" si="295"/>
        <v>1.2243543357308666</v>
      </c>
    </row>
    <row r="319" spans="1:22" x14ac:dyDescent="0.25">
      <c r="B319" s="276">
        <v>70</v>
      </c>
      <c r="C319" s="163">
        <f t="shared" ref="C319" si="296">(C107*$K$305)/$B319</f>
        <v>9.1859398450773067E-2</v>
      </c>
      <c r="D319" s="163">
        <f>(D107*$K$305)/$B319</f>
        <v>0.10563830821838902</v>
      </c>
      <c r="E319" s="163">
        <f t="shared" ref="E319:F319" si="297">(E107*$K$305)/$B319</f>
        <v>0.12148405445114736</v>
      </c>
      <c r="F319" s="163">
        <f t="shared" si="297"/>
        <v>0.13970666261881948</v>
      </c>
      <c r="G319" s="163">
        <f t="shared" ref="G319" si="298">(G107*$K$305)/$B319</f>
        <v>0.16066266201164239</v>
      </c>
      <c r="H319" s="163">
        <f t="shared" ref="H319:N322" si="299">(H107*$K$305)/$B319</f>
        <v>0.18476206131338871</v>
      </c>
      <c r="I319" s="163">
        <f t="shared" si="299"/>
        <v>0.212476370510397</v>
      </c>
      <c r="J319" s="163">
        <f t="shared" si="299"/>
        <v>0.24434782608695654</v>
      </c>
      <c r="K319" s="105">
        <f t="shared" si="299"/>
        <v>0.28100000000000003</v>
      </c>
      <c r="L319" s="146">
        <f t="shared" si="299"/>
        <v>0.32314999999999999</v>
      </c>
      <c r="M319" s="146">
        <f t="shared" si="299"/>
        <v>0.37162249999999997</v>
      </c>
      <c r="N319" s="146">
        <f t="shared" si="299"/>
        <v>0.42736587499999995</v>
      </c>
      <c r="O319" s="146">
        <f t="shared" ref="O319:R319" si="300">(O107*$K$305)/$B319</f>
        <v>0.49147075624999997</v>
      </c>
      <c r="P319" s="146">
        <f t="shared" si="300"/>
        <v>0.56519136968749994</v>
      </c>
      <c r="Q319" s="146">
        <f t="shared" si="300"/>
        <v>0.64997007514062488</v>
      </c>
      <c r="R319" s="146">
        <f t="shared" si="300"/>
        <v>0.74746558641171856</v>
      </c>
      <c r="S319" s="146">
        <f t="shared" ref="S319:V319" si="301">(S107*$K$305)/$B319</f>
        <v>0.85958542437347629</v>
      </c>
      <c r="T319" s="146">
        <f t="shared" si="301"/>
        <v>0.98852323802949782</v>
      </c>
      <c r="U319" s="146">
        <f t="shared" si="301"/>
        <v>1.1368017237339223</v>
      </c>
      <c r="V319" s="146">
        <f t="shared" si="301"/>
        <v>1.3073219822940105</v>
      </c>
    </row>
    <row r="320" spans="1:22" x14ac:dyDescent="0.25">
      <c r="B320" s="276">
        <v>80</v>
      </c>
      <c r="C320" s="241">
        <f t="shared" ref="C320:D320" si="302">(C108*$K$305)/$B320</f>
        <v>9.8560884814619512E-2</v>
      </c>
      <c r="D320" s="241">
        <f t="shared" si="302"/>
        <v>0.11334501753681243</v>
      </c>
      <c r="E320" s="241">
        <f t="shared" ref="E320:F320" si="303">(E108*$K$305)/$B320</f>
        <v>0.13034677016733429</v>
      </c>
      <c r="F320" s="241">
        <f t="shared" si="303"/>
        <v>0.14989878569243442</v>
      </c>
      <c r="G320" s="241">
        <f t="shared" ref="G320" si="304">(G108*$K$305)/$B320</f>
        <v>0.17238360354629959</v>
      </c>
      <c r="H320" s="241">
        <f t="shared" si="299"/>
        <v>0.1982411440782445</v>
      </c>
      <c r="I320" s="241">
        <f t="shared" si="299"/>
        <v>0.22797731568998114</v>
      </c>
      <c r="J320" s="241">
        <f t="shared" si="299"/>
        <v>0.26217391304347826</v>
      </c>
      <c r="K320" s="165">
        <f t="shared" si="299"/>
        <v>0.30149999999999999</v>
      </c>
      <c r="L320" s="144">
        <f t="shared" si="299"/>
        <v>0.34672500000000001</v>
      </c>
      <c r="M320" s="144">
        <f t="shared" si="299"/>
        <v>0.39873375</v>
      </c>
      <c r="N320" s="144">
        <f t="shared" si="299"/>
        <v>0.45854381249999998</v>
      </c>
      <c r="O320" s="144">
        <f t="shared" ref="O320:R320" si="305">(O108*$K$305)/$B320</f>
        <v>0.52732538437499987</v>
      </c>
      <c r="P320" s="144">
        <f t="shared" si="305"/>
        <v>0.60642419203124986</v>
      </c>
      <c r="Q320" s="144">
        <f t="shared" si="305"/>
        <v>0.6973878208359372</v>
      </c>
      <c r="R320" s="144">
        <f t="shared" si="305"/>
        <v>0.80199599396132781</v>
      </c>
      <c r="S320" s="144">
        <f t="shared" ref="S320:V320" si="306">(S108*$K$305)/$B320</f>
        <v>0.92229539305552688</v>
      </c>
      <c r="T320" s="144">
        <f t="shared" si="306"/>
        <v>1.0606397020138558</v>
      </c>
      <c r="U320" s="144">
        <f t="shared" si="306"/>
        <v>1.2197356573159341</v>
      </c>
      <c r="V320" s="144">
        <f t="shared" si="306"/>
        <v>1.4026960059133242</v>
      </c>
    </row>
    <row r="321" spans="1:22" x14ac:dyDescent="0.25">
      <c r="B321" s="276">
        <v>90</v>
      </c>
      <c r="C321" s="241">
        <f t="shared" ref="C321:D321" si="307">(C109*$K$305)/$B321</f>
        <v>0.10373682956718383</v>
      </c>
      <c r="D321" s="241">
        <f t="shared" si="307"/>
        <v>0.11929735400226139</v>
      </c>
      <c r="E321" s="241">
        <f t="shared" ref="E321:F321" si="308">(E109*$K$305)/$B321</f>
        <v>0.1371919571026006</v>
      </c>
      <c r="F321" s="241">
        <f t="shared" si="308"/>
        <v>0.15777075066799068</v>
      </c>
      <c r="G321" s="241">
        <f t="shared" ref="G321" si="309">(G109*$K$305)/$B321</f>
        <v>0.18143636326818929</v>
      </c>
      <c r="H321" s="241">
        <f t="shared" si="299"/>
        <v>0.20865181775841762</v>
      </c>
      <c r="I321" s="241">
        <f t="shared" si="299"/>
        <v>0.23994959042218025</v>
      </c>
      <c r="J321" s="241">
        <f t="shared" si="299"/>
        <v>0.27594202898550729</v>
      </c>
      <c r="K321" s="165">
        <f t="shared" si="299"/>
        <v>0.3173333333333333</v>
      </c>
      <c r="L321" s="144">
        <f t="shared" si="299"/>
        <v>0.36493333333333328</v>
      </c>
      <c r="M321" s="144">
        <f t="shared" si="299"/>
        <v>0.41967333333333318</v>
      </c>
      <c r="N321" s="144">
        <f t="shared" si="299"/>
        <v>0.48262433333333316</v>
      </c>
      <c r="O321" s="144">
        <f t="shared" ref="O321:R321" si="310">(O109*$K$305)/$B321</f>
        <v>0.55501798333333308</v>
      </c>
      <c r="P321" s="144">
        <f t="shared" si="310"/>
        <v>0.63827068083333294</v>
      </c>
      <c r="Q321" s="144">
        <f t="shared" si="310"/>
        <v>0.73401128295833284</v>
      </c>
      <c r="R321" s="144">
        <f t="shared" si="310"/>
        <v>0.84411297540208274</v>
      </c>
      <c r="S321" s="144">
        <f t="shared" ref="S321:V321" si="311">(S109*$K$305)/$B321</f>
        <v>0.97072992171239514</v>
      </c>
      <c r="T321" s="144">
        <f t="shared" si="311"/>
        <v>1.1163394099692543</v>
      </c>
      <c r="U321" s="144">
        <f t="shared" si="311"/>
        <v>1.2837903214646422</v>
      </c>
      <c r="V321" s="144">
        <f t="shared" si="311"/>
        <v>1.4763588696843386</v>
      </c>
    </row>
    <row r="322" spans="1:22" x14ac:dyDescent="0.25">
      <c r="B322" s="276">
        <v>100</v>
      </c>
      <c r="C322" s="163">
        <f t="shared" ref="C322:D322" si="312">(C110*$K$305)/$B322</f>
        <v>0.10640652738692752</v>
      </c>
      <c r="D322" s="163">
        <f t="shared" si="312"/>
        <v>0.12236750649496665</v>
      </c>
      <c r="E322" s="163">
        <f t="shared" ref="E322:F322" si="313">(E110*$K$305)/$B322</f>
        <v>0.14072263246921163</v>
      </c>
      <c r="F322" s="163">
        <f t="shared" si="313"/>
        <v>0.16183102733959337</v>
      </c>
      <c r="G322" s="163">
        <f t="shared" ref="G322" si="314">(G110*$K$305)/$B322</f>
        <v>0.18610568144053236</v>
      </c>
      <c r="H322" s="163">
        <f t="shared" si="299"/>
        <v>0.2140215336566122</v>
      </c>
      <c r="I322" s="163">
        <f t="shared" si="299"/>
        <v>0.246124763705104</v>
      </c>
      <c r="J322" s="163">
        <f t="shared" si="299"/>
        <v>0.28304347826086956</v>
      </c>
      <c r="K322" s="105">
        <f t="shared" si="299"/>
        <v>0.32549999999999996</v>
      </c>
      <c r="L322" s="146">
        <f t="shared" si="299"/>
        <v>0.37432499999999991</v>
      </c>
      <c r="M322" s="146">
        <f t="shared" si="299"/>
        <v>0.43047374999999988</v>
      </c>
      <c r="N322" s="146">
        <f t="shared" si="299"/>
        <v>0.49504481249999982</v>
      </c>
      <c r="O322" s="146">
        <f t="shared" ref="O322:R322" si="315">(O110*$K$305)/$B322</f>
        <v>0.56930153437499975</v>
      </c>
      <c r="P322" s="146">
        <f t="shared" si="315"/>
        <v>0.65469676453124959</v>
      </c>
      <c r="Q322" s="146">
        <f t="shared" si="315"/>
        <v>0.75290127921093697</v>
      </c>
      <c r="R322" s="146">
        <f t="shared" si="315"/>
        <v>0.86583647109257755</v>
      </c>
      <c r="S322" s="146">
        <f t="shared" ref="S322:V322" si="316">(S110*$K$305)/$B322</f>
        <v>0.99571194175646416</v>
      </c>
      <c r="T322" s="146">
        <f t="shared" si="316"/>
        <v>1.1450687330199336</v>
      </c>
      <c r="U322" s="146">
        <f t="shared" si="316"/>
        <v>1.3168290429729237</v>
      </c>
      <c r="V322" s="146">
        <f t="shared" si="316"/>
        <v>1.514353399418862</v>
      </c>
    </row>
    <row r="328" spans="1:22" x14ac:dyDescent="0.25">
      <c r="B328" s="552">
        <v>0.9</v>
      </c>
      <c r="C328" s="41" t="s">
        <v>42</v>
      </c>
      <c r="D328" s="47"/>
      <c r="E328" s="47"/>
      <c r="F328" s="47"/>
      <c r="G328" s="47"/>
      <c r="H328" s="47"/>
      <c r="I328" s="47"/>
      <c r="J328" s="47"/>
      <c r="K328" s="553"/>
      <c r="L328" s="47"/>
      <c r="M328" s="47"/>
      <c r="N328" s="47"/>
      <c r="O328" s="47"/>
      <c r="P328" s="47"/>
    </row>
    <row r="329" spans="1:22" x14ac:dyDescent="0.25">
      <c r="B329" s="44">
        <v>0.96</v>
      </c>
      <c r="C329" s="47" t="s">
        <v>43</v>
      </c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</row>
    <row r="330" spans="1:22" x14ac:dyDescent="0.25">
      <c r="B330" s="552">
        <v>85</v>
      </c>
      <c r="C330" s="41" t="s">
        <v>44</v>
      </c>
      <c r="D330" s="47"/>
      <c r="E330" s="47"/>
      <c r="F330" s="47"/>
      <c r="G330" s="47"/>
      <c r="H330" s="41" t="s">
        <v>121</v>
      </c>
      <c r="I330" s="47"/>
      <c r="J330" s="47"/>
      <c r="K330" s="47"/>
      <c r="L330" s="47"/>
      <c r="M330" s="47"/>
      <c r="N330" s="47"/>
      <c r="O330" s="47"/>
      <c r="P330" s="47"/>
    </row>
    <row r="331" spans="1:22" x14ac:dyDescent="0.25">
      <c r="B331" s="44"/>
      <c r="C331" s="41"/>
      <c r="D331" s="47"/>
      <c r="E331" s="47"/>
      <c r="F331" s="47"/>
      <c r="G331" s="47"/>
      <c r="H331" s="47"/>
      <c r="I331" s="47"/>
      <c r="J331" s="47"/>
      <c r="K331" s="47"/>
      <c r="L331" s="137">
        <f>L337/K337</f>
        <v>1.1499999999999997</v>
      </c>
      <c r="M331" s="137">
        <f t="shared" ref="M331:V331" si="317">M337/L337</f>
        <v>1.1499999999999999</v>
      </c>
      <c r="N331" s="137">
        <f t="shared" si="317"/>
        <v>1.1499999999999999</v>
      </c>
      <c r="O331" s="137">
        <f t="shared" si="317"/>
        <v>1.1500000000000001</v>
      </c>
      <c r="P331" s="137">
        <f t="shared" si="317"/>
        <v>1.1499999999999999</v>
      </c>
      <c r="Q331" s="137">
        <f t="shared" si="317"/>
        <v>1.1499999999999999</v>
      </c>
      <c r="R331" s="137">
        <f t="shared" si="317"/>
        <v>1.1499999999999999</v>
      </c>
      <c r="S331" s="137">
        <f t="shared" si="317"/>
        <v>1.1500000000000001</v>
      </c>
      <c r="T331" s="137">
        <f t="shared" si="317"/>
        <v>1.1499999999999999</v>
      </c>
      <c r="U331" s="137">
        <f t="shared" si="317"/>
        <v>1.1499999999999999</v>
      </c>
      <c r="V331" s="137">
        <f t="shared" si="317"/>
        <v>1.1499999999999997</v>
      </c>
    </row>
    <row r="332" spans="1:22" x14ac:dyDescent="0.25">
      <c r="B332" s="554" t="s">
        <v>75</v>
      </c>
      <c r="C332" s="41"/>
      <c r="D332" s="47"/>
      <c r="E332" s="47"/>
      <c r="F332" s="47"/>
      <c r="G332" s="47"/>
      <c r="H332" s="47"/>
      <c r="I332" s="47"/>
      <c r="J332" s="47"/>
      <c r="K332" s="343" t="s">
        <v>79</v>
      </c>
      <c r="L332" s="47"/>
      <c r="M332" s="47"/>
      <c r="N332" s="47"/>
      <c r="O332" s="47"/>
      <c r="P332" s="47"/>
    </row>
    <row r="333" spans="1:22" x14ac:dyDescent="0.25">
      <c r="B333" s="44"/>
      <c r="C333" s="41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</row>
    <row r="334" spans="1:22" x14ac:dyDescent="0.25">
      <c r="B334" s="363"/>
      <c r="C334" s="47"/>
      <c r="D334" s="202"/>
      <c r="E334" s="202"/>
      <c r="F334" s="202"/>
      <c r="G334" s="202"/>
      <c r="H334" s="202"/>
      <c r="I334" s="202"/>
      <c r="J334" s="202"/>
      <c r="K334" s="202"/>
      <c r="L334" s="202"/>
      <c r="M334" s="202"/>
      <c r="N334" s="202"/>
      <c r="O334" s="202"/>
      <c r="P334" s="202"/>
    </row>
    <row r="335" spans="1:22" x14ac:dyDescent="0.25">
      <c r="A335" s="217" t="s">
        <v>27</v>
      </c>
      <c r="B335" s="292"/>
      <c r="C335" s="641" t="s">
        <v>33</v>
      </c>
      <c r="D335" s="275" t="s">
        <v>16</v>
      </c>
      <c r="E335" s="275" t="s">
        <v>15</v>
      </c>
      <c r="F335" s="276" t="s">
        <v>14</v>
      </c>
      <c r="G335" s="276" t="s">
        <v>13</v>
      </c>
      <c r="H335" s="276" t="s">
        <v>3</v>
      </c>
      <c r="I335" s="276" t="s">
        <v>4</v>
      </c>
      <c r="J335" s="276" t="s">
        <v>5</v>
      </c>
      <c r="K335" s="276" t="s">
        <v>6</v>
      </c>
      <c r="L335" s="276" t="s">
        <v>20</v>
      </c>
      <c r="M335" s="276" t="s">
        <v>21</v>
      </c>
      <c r="N335" s="276" t="s">
        <v>22</v>
      </c>
      <c r="O335" s="276" t="s">
        <v>23</v>
      </c>
      <c r="P335" s="276" t="s">
        <v>24</v>
      </c>
      <c r="Q335" s="609" t="s">
        <v>25</v>
      </c>
      <c r="R335" s="609" t="s">
        <v>35</v>
      </c>
      <c r="S335" s="274" t="s">
        <v>36</v>
      </c>
      <c r="T335" s="274" t="s">
        <v>37</v>
      </c>
      <c r="U335" s="274" t="s">
        <v>38</v>
      </c>
      <c r="V335" s="274" t="s">
        <v>39</v>
      </c>
    </row>
    <row r="336" spans="1:22" x14ac:dyDescent="0.25">
      <c r="B336" s="294" t="s">
        <v>2</v>
      </c>
      <c r="C336" s="276" t="s">
        <v>41</v>
      </c>
      <c r="D336" s="276" t="s">
        <v>41</v>
      </c>
      <c r="E336" s="276" t="s">
        <v>41</v>
      </c>
      <c r="F336" s="276" t="s">
        <v>41</v>
      </c>
      <c r="G336" s="276" t="s">
        <v>41</v>
      </c>
      <c r="H336" s="276" t="s">
        <v>41</v>
      </c>
      <c r="I336" s="276" t="s">
        <v>41</v>
      </c>
      <c r="J336" s="276" t="s">
        <v>41</v>
      </c>
      <c r="K336" s="276" t="s">
        <v>41</v>
      </c>
      <c r="L336" s="276" t="s">
        <v>41</v>
      </c>
      <c r="M336" s="276" t="s">
        <v>41</v>
      </c>
      <c r="N336" s="276" t="s">
        <v>41</v>
      </c>
      <c r="O336" s="276" t="s">
        <v>41</v>
      </c>
      <c r="P336" s="276" t="s">
        <v>41</v>
      </c>
      <c r="Q336" s="610" t="s">
        <v>41</v>
      </c>
      <c r="R336" s="610" t="s">
        <v>41</v>
      </c>
      <c r="S336" s="610" t="s">
        <v>41</v>
      </c>
      <c r="T336" s="610" t="s">
        <v>41</v>
      </c>
      <c r="U336" s="610" t="s">
        <v>41</v>
      </c>
      <c r="V336" s="610" t="s">
        <v>41</v>
      </c>
    </row>
    <row r="337" spans="2:22" x14ac:dyDescent="0.25">
      <c r="B337" s="294">
        <v>1</v>
      </c>
      <c r="C337" s="300">
        <f t="shared" ref="C337" si="318">SQRT(12*32.2*C308^2/(4*$B$330*($B$329*56)*$B$328^2))</f>
        <v>5.2810981386668711E-3</v>
      </c>
      <c r="D337" s="300">
        <f t="shared" ref="D337:R337" si="319">SQRT(12*32.2*D308^2/(4*$B$330*($B$329*56)*$B$328^2))</f>
        <v>6.0732628594669024E-3</v>
      </c>
      <c r="E337" s="300">
        <f t="shared" si="319"/>
        <v>6.9842522883869365E-3</v>
      </c>
      <c r="F337" s="300">
        <f t="shared" si="319"/>
        <v>8.031890131644976E-3</v>
      </c>
      <c r="G337" s="300">
        <f t="shared" si="319"/>
        <v>9.2366736513917209E-3</v>
      </c>
      <c r="H337" s="300">
        <f t="shared" si="319"/>
        <v>1.0622174699100479E-2</v>
      </c>
      <c r="I337" s="300">
        <f t="shared" si="319"/>
        <v>1.2215500903965551E-2</v>
      </c>
      <c r="J337" s="300">
        <f t="shared" si="319"/>
        <v>1.404782603956038E-2</v>
      </c>
      <c r="K337" s="301">
        <f t="shared" si="319"/>
        <v>1.6154999945494439E-2</v>
      </c>
      <c r="L337" s="300">
        <f t="shared" si="319"/>
        <v>1.8578249937318599E-2</v>
      </c>
      <c r="M337" s="300">
        <f t="shared" si="319"/>
        <v>2.1364987427916388E-2</v>
      </c>
      <c r="N337" s="300">
        <f t="shared" si="319"/>
        <v>2.4569735542103843E-2</v>
      </c>
      <c r="O337" s="300">
        <f t="shared" si="319"/>
        <v>2.825519587341942E-2</v>
      </c>
      <c r="P337" s="300">
        <f t="shared" si="319"/>
        <v>3.249347525443233E-2</v>
      </c>
      <c r="Q337" s="300">
        <f t="shared" si="319"/>
        <v>3.7367496542597176E-2</v>
      </c>
      <c r="R337" s="300">
        <f t="shared" si="319"/>
        <v>4.2972621023986746E-2</v>
      </c>
      <c r="S337" s="300">
        <f t="shared" ref="S337:V337" si="320">SQRT(12*32.2*S308^2/(4*$B$330*($B$329*56)*$B$328^2))</f>
        <v>4.9418514177584763E-2</v>
      </c>
      <c r="T337" s="300">
        <f t="shared" si="320"/>
        <v>5.6831291304222473E-2</v>
      </c>
      <c r="U337" s="300">
        <f t="shared" si="320"/>
        <v>6.5355984999855843E-2</v>
      </c>
      <c r="V337" s="300">
        <f t="shared" si="320"/>
        <v>7.5159382749834205E-2</v>
      </c>
    </row>
    <row r="338" spans="2:22" x14ac:dyDescent="0.25">
      <c r="B338" s="294">
        <v>2</v>
      </c>
      <c r="C338" s="300">
        <f t="shared" ref="C338" si="321">SQRT(12*32.2*C309^2/(4*$B$330*($B$329*56)*$B$328^2))</f>
        <v>2.6405490693334355E-3</v>
      </c>
      <c r="D338" s="300">
        <f t="shared" ref="D338:R338" si="322">SQRT(12*32.2*D309^2/(4*$B$330*($B$329*56)*$B$328^2))</f>
        <v>3.0366314297334512E-3</v>
      </c>
      <c r="E338" s="300">
        <f t="shared" si="322"/>
        <v>3.4921261441934683E-3</v>
      </c>
      <c r="F338" s="300">
        <f t="shared" si="322"/>
        <v>4.015945065822488E-3</v>
      </c>
      <c r="G338" s="300">
        <f t="shared" si="322"/>
        <v>4.6183368256958604E-3</v>
      </c>
      <c r="H338" s="300">
        <f t="shared" si="322"/>
        <v>5.3110873495502394E-3</v>
      </c>
      <c r="I338" s="300">
        <f t="shared" si="322"/>
        <v>6.1077504519827753E-3</v>
      </c>
      <c r="J338" s="300">
        <f t="shared" si="322"/>
        <v>7.0239130197801902E-3</v>
      </c>
      <c r="K338" s="301">
        <f t="shared" si="322"/>
        <v>8.0774999727472197E-3</v>
      </c>
      <c r="L338" s="300">
        <f t="shared" si="322"/>
        <v>9.2891249686592996E-3</v>
      </c>
      <c r="M338" s="300">
        <f t="shared" si="322"/>
        <v>1.0682493713958194E-2</v>
      </c>
      <c r="N338" s="300">
        <f t="shared" si="322"/>
        <v>1.2284867771051922E-2</v>
      </c>
      <c r="O338" s="300">
        <f t="shared" si="322"/>
        <v>1.412759793670971E-2</v>
      </c>
      <c r="P338" s="300">
        <f t="shared" si="322"/>
        <v>1.6246737627216165E-2</v>
      </c>
      <c r="Q338" s="300">
        <f t="shared" si="322"/>
        <v>1.8683748271298588E-2</v>
      </c>
      <c r="R338" s="300">
        <f t="shared" si="322"/>
        <v>2.1486310511993373E-2</v>
      </c>
      <c r="S338" s="300">
        <f t="shared" ref="S338:V338" si="323">SQRT(12*32.2*S309^2/(4*$B$330*($B$329*56)*$B$328^2))</f>
        <v>2.4709257088792382E-2</v>
      </c>
      <c r="T338" s="300">
        <f t="shared" si="323"/>
        <v>2.8415645652111236E-2</v>
      </c>
      <c r="U338" s="300">
        <f t="shared" si="323"/>
        <v>3.2677992499927921E-2</v>
      </c>
      <c r="V338" s="300">
        <f t="shared" si="323"/>
        <v>3.7579691374917103E-2</v>
      </c>
    </row>
    <row r="339" spans="2:22" x14ac:dyDescent="0.25">
      <c r="B339" s="294">
        <v>3</v>
      </c>
      <c r="C339" s="306">
        <f t="shared" ref="C339" si="324">SQRT(12*32.2*C310^2/(4*$B$330*($B$329*56)*$B$328^2))</f>
        <v>1.7603660462222905E-3</v>
      </c>
      <c r="D339" s="306">
        <f t="shared" ref="D339:R339" si="325">SQRT(12*32.2*D310^2/(4*$B$330*($B$329*56)*$B$328^2))</f>
        <v>2.0244209531556337E-3</v>
      </c>
      <c r="E339" s="306">
        <f t="shared" si="325"/>
        <v>2.3280840961289787E-3</v>
      </c>
      <c r="F339" s="306">
        <f t="shared" si="325"/>
        <v>2.6772967105483255E-3</v>
      </c>
      <c r="G339" s="306">
        <f t="shared" si="325"/>
        <v>3.0788912171305742E-3</v>
      </c>
      <c r="H339" s="306">
        <f t="shared" si="325"/>
        <v>3.5407248997001593E-3</v>
      </c>
      <c r="I339" s="306">
        <f t="shared" si="325"/>
        <v>4.071833634655183E-3</v>
      </c>
      <c r="J339" s="306">
        <f t="shared" si="325"/>
        <v>4.6826086798534604E-3</v>
      </c>
      <c r="K339" s="307">
        <f t="shared" si="325"/>
        <v>5.3849999818314787E-3</v>
      </c>
      <c r="L339" s="306">
        <f t="shared" si="325"/>
        <v>6.1927499791061998E-3</v>
      </c>
      <c r="M339" s="306">
        <f t="shared" si="325"/>
        <v>7.1216624759721297E-3</v>
      </c>
      <c r="N339" s="306">
        <f t="shared" si="325"/>
        <v>8.1899118473679478E-3</v>
      </c>
      <c r="O339" s="306">
        <f t="shared" si="325"/>
        <v>9.4183986244731396E-3</v>
      </c>
      <c r="P339" s="306">
        <f t="shared" si="325"/>
        <v>1.0831158418144108E-2</v>
      </c>
      <c r="Q339" s="306">
        <f t="shared" si="325"/>
        <v>1.2455832180865725E-2</v>
      </c>
      <c r="R339" s="306">
        <f t="shared" si="325"/>
        <v>1.4324207007995582E-2</v>
      </c>
      <c r="S339" s="306">
        <f t="shared" ref="S339:V339" si="326">SQRT(12*32.2*S310^2/(4*$B$330*($B$329*56)*$B$328^2))</f>
        <v>1.6472838059194923E-2</v>
      </c>
      <c r="T339" s="306">
        <f t="shared" si="326"/>
        <v>1.8943763768074155E-2</v>
      </c>
      <c r="U339" s="306">
        <f t="shared" si="326"/>
        <v>2.1785328333285284E-2</v>
      </c>
      <c r="V339" s="306">
        <f t="shared" si="326"/>
        <v>2.5053127583278073E-2</v>
      </c>
    </row>
    <row r="340" spans="2:22" x14ac:dyDescent="0.25">
      <c r="B340" s="294">
        <v>4</v>
      </c>
      <c r="C340" s="300">
        <f t="shared" ref="C340" si="327">SQRT(12*32.2*C311^2/(4*$B$330*($B$329*56)*$B$328^2))</f>
        <v>1.3202745346667178E-3</v>
      </c>
      <c r="D340" s="300">
        <f t="shared" ref="D340:R340" si="328">SQRT(12*32.2*D311^2/(4*$B$330*($B$329*56)*$B$328^2))</f>
        <v>1.5183157148667256E-3</v>
      </c>
      <c r="E340" s="300">
        <f t="shared" si="328"/>
        <v>1.7460630720967341E-3</v>
      </c>
      <c r="F340" s="300">
        <f t="shared" si="328"/>
        <v>2.007972532911244E-3</v>
      </c>
      <c r="G340" s="300">
        <f t="shared" si="328"/>
        <v>2.3091684128479302E-3</v>
      </c>
      <c r="H340" s="300">
        <f t="shared" si="328"/>
        <v>2.6555436747751197E-3</v>
      </c>
      <c r="I340" s="300">
        <f t="shared" si="328"/>
        <v>3.0538752259913877E-3</v>
      </c>
      <c r="J340" s="300">
        <f t="shared" si="328"/>
        <v>3.5119565098900951E-3</v>
      </c>
      <c r="K340" s="301">
        <f t="shared" si="328"/>
        <v>4.0387499863736099E-3</v>
      </c>
      <c r="L340" s="300">
        <f t="shared" si="328"/>
        <v>4.6445624843296498E-3</v>
      </c>
      <c r="M340" s="300">
        <f t="shared" si="328"/>
        <v>5.3412468569790971E-3</v>
      </c>
      <c r="N340" s="300">
        <f t="shared" si="328"/>
        <v>6.1424338855259608E-3</v>
      </c>
      <c r="O340" s="300">
        <f t="shared" si="328"/>
        <v>7.0637989683548551E-3</v>
      </c>
      <c r="P340" s="300">
        <f t="shared" si="328"/>
        <v>8.1233688136080826E-3</v>
      </c>
      <c r="Q340" s="300">
        <f t="shared" si="328"/>
        <v>9.3418741356492939E-3</v>
      </c>
      <c r="R340" s="300">
        <f t="shared" si="328"/>
        <v>1.0743155255996686E-2</v>
      </c>
      <c r="S340" s="300">
        <f t="shared" ref="S340:V340" si="329">SQRT(12*32.2*S311^2/(4*$B$330*($B$329*56)*$B$328^2))</f>
        <v>1.2354628544396191E-2</v>
      </c>
      <c r="T340" s="300">
        <f t="shared" si="329"/>
        <v>1.4207822826055618E-2</v>
      </c>
      <c r="U340" s="300">
        <f t="shared" si="329"/>
        <v>1.6338996249963961E-2</v>
      </c>
      <c r="V340" s="300">
        <f t="shared" si="329"/>
        <v>1.8789845687458551E-2</v>
      </c>
    </row>
    <row r="341" spans="2:22" x14ac:dyDescent="0.25">
      <c r="B341" s="294">
        <v>5</v>
      </c>
      <c r="C341" s="300">
        <f t="shared" ref="C341" si="330">SQRT(12*32.2*C312^2/(4*$B$330*($B$329*56)*$B$328^2))</f>
        <v>1.0562196277333741E-3</v>
      </c>
      <c r="D341" s="300">
        <f t="shared" ref="D341:R341" si="331">SQRT(12*32.2*D312^2/(4*$B$330*($B$329*56)*$B$328^2))</f>
        <v>1.2146525718933804E-3</v>
      </c>
      <c r="E341" s="300">
        <f t="shared" si="331"/>
        <v>1.3968504576773874E-3</v>
      </c>
      <c r="F341" s="300">
        <f t="shared" si="331"/>
        <v>1.6063780263289953E-3</v>
      </c>
      <c r="G341" s="300">
        <f t="shared" si="331"/>
        <v>1.8473347302783445E-3</v>
      </c>
      <c r="H341" s="300">
        <f t="shared" si="331"/>
        <v>2.1244349398200956E-3</v>
      </c>
      <c r="I341" s="300">
        <f t="shared" si="331"/>
        <v>2.4431001807931098E-3</v>
      </c>
      <c r="J341" s="300">
        <f t="shared" si="331"/>
        <v>2.8095652079120764E-3</v>
      </c>
      <c r="K341" s="301">
        <f t="shared" si="331"/>
        <v>3.2309999890988875E-3</v>
      </c>
      <c r="L341" s="300">
        <f t="shared" si="331"/>
        <v>3.7156499874637199E-3</v>
      </c>
      <c r="M341" s="300">
        <f t="shared" si="331"/>
        <v>4.2729974855832773E-3</v>
      </c>
      <c r="N341" s="300">
        <f t="shared" si="331"/>
        <v>4.9139471084207699E-3</v>
      </c>
      <c r="O341" s="300">
        <f t="shared" si="331"/>
        <v>5.6510391746838837E-3</v>
      </c>
      <c r="P341" s="300">
        <f t="shared" si="331"/>
        <v>6.4986950508864666E-3</v>
      </c>
      <c r="Q341" s="300">
        <f t="shared" si="331"/>
        <v>7.4734993085194355E-3</v>
      </c>
      <c r="R341" s="300">
        <f t="shared" si="331"/>
        <v>8.5945242047973502E-3</v>
      </c>
      <c r="S341" s="300">
        <f t="shared" ref="S341:V341" si="332">SQRT(12*32.2*S312^2/(4*$B$330*($B$329*56)*$B$328^2))</f>
        <v>9.8837028355169519E-3</v>
      </c>
      <c r="T341" s="300">
        <f t="shared" si="332"/>
        <v>1.1366258260844496E-2</v>
      </c>
      <c r="U341" s="300">
        <f t="shared" si="332"/>
        <v>1.3071196999971169E-2</v>
      </c>
      <c r="V341" s="300">
        <f t="shared" si="332"/>
        <v>1.5031876549966842E-2</v>
      </c>
    </row>
    <row r="342" spans="2:22" x14ac:dyDescent="0.25">
      <c r="B342" s="294">
        <v>10</v>
      </c>
      <c r="C342" s="306">
        <f t="shared" ref="C342" si="333">SQRT(12*32.2*C313^2/(4*$B$330*($B$329*56)*$B$328^2))</f>
        <v>4.5945553806401767E-3</v>
      </c>
      <c r="D342" s="306">
        <f t="shared" ref="D342:R342" si="334">SQRT(12*32.2*D313^2/(4*$B$330*($B$329*56)*$B$328^2))</f>
        <v>5.2837386877362036E-3</v>
      </c>
      <c r="E342" s="306">
        <f t="shared" si="334"/>
        <v>6.0762994908966335E-3</v>
      </c>
      <c r="F342" s="306">
        <f t="shared" si="334"/>
        <v>6.987744414531127E-3</v>
      </c>
      <c r="G342" s="306">
        <f t="shared" si="334"/>
        <v>8.0359060767107946E-3</v>
      </c>
      <c r="H342" s="306">
        <f t="shared" si="334"/>
        <v>9.2412919882174146E-3</v>
      </c>
      <c r="I342" s="306">
        <f t="shared" si="334"/>
        <v>1.0627485786450026E-2</v>
      </c>
      <c r="J342" s="306">
        <f t="shared" si="334"/>
        <v>1.2221608654417532E-2</v>
      </c>
      <c r="K342" s="307">
        <f t="shared" si="334"/>
        <v>1.4054849952580158E-2</v>
      </c>
      <c r="L342" s="306">
        <f t="shared" si="334"/>
        <v>1.6163077445467185E-2</v>
      </c>
      <c r="M342" s="306">
        <f t="shared" si="334"/>
        <v>1.8587539062287259E-2</v>
      </c>
      <c r="N342" s="306">
        <f t="shared" si="334"/>
        <v>2.1375669921630348E-2</v>
      </c>
      <c r="O342" s="306">
        <f t="shared" si="334"/>
        <v>2.4582020409874897E-2</v>
      </c>
      <c r="P342" s="306">
        <f t="shared" si="334"/>
        <v>2.8269323471356127E-2</v>
      </c>
      <c r="Q342" s="306">
        <f t="shared" si="334"/>
        <v>3.2509721992059544E-2</v>
      </c>
      <c r="R342" s="306">
        <f t="shared" si="334"/>
        <v>3.7386180290868473E-2</v>
      </c>
      <c r="S342" s="306">
        <f t="shared" ref="S342:V342" si="335">SQRT(12*32.2*S313^2/(4*$B$330*($B$329*56)*$B$328^2))</f>
        <v>4.2994107334498738E-2</v>
      </c>
      <c r="T342" s="306">
        <f t="shared" si="335"/>
        <v>4.9443223434673549E-2</v>
      </c>
      <c r="U342" s="306">
        <f t="shared" si="335"/>
        <v>5.6859706949874585E-2</v>
      </c>
      <c r="V342" s="306">
        <f t="shared" si="335"/>
        <v>6.5388662992355753E-2</v>
      </c>
    </row>
    <row r="343" spans="2:22" x14ac:dyDescent="0.25">
      <c r="B343" s="294">
        <v>20</v>
      </c>
      <c r="C343" s="300">
        <f t="shared" ref="C343" si="336">SQRT(12*32.2*C314^2/(4*$B$330*($B$329*56)*$B$328^2))</f>
        <v>8.1064856428536471E-3</v>
      </c>
      <c r="D343" s="300">
        <f t="shared" ref="D343:R343" si="337">SQRT(12*32.2*D314^2/(4*$B$330*($B$329*56)*$B$328^2))</f>
        <v>9.3224584892816955E-3</v>
      </c>
      <c r="E343" s="300">
        <f t="shared" si="337"/>
        <v>1.0720827262673947E-2</v>
      </c>
      <c r="F343" s="300">
        <f t="shared" si="337"/>
        <v>1.2328951352075039E-2</v>
      </c>
      <c r="G343" s="300">
        <f t="shared" si="337"/>
        <v>1.4178294054886293E-2</v>
      </c>
      <c r="H343" s="300">
        <f t="shared" si="337"/>
        <v>1.6305038163119234E-2</v>
      </c>
      <c r="I343" s="300">
        <f t="shared" si="337"/>
        <v>1.8750793887587117E-2</v>
      </c>
      <c r="J343" s="300">
        <f t="shared" si="337"/>
        <v>2.1563412970725181E-2</v>
      </c>
      <c r="K343" s="301">
        <f t="shared" si="337"/>
        <v>2.4797924916333959E-2</v>
      </c>
      <c r="L343" s="300">
        <f t="shared" si="337"/>
        <v>2.8517613653784052E-2</v>
      </c>
      <c r="M343" s="300">
        <f t="shared" si="337"/>
        <v>3.2795255701851662E-2</v>
      </c>
      <c r="N343" s="300">
        <f t="shared" si="337"/>
        <v>3.7714544057129401E-2</v>
      </c>
      <c r="O343" s="300">
        <f t="shared" si="337"/>
        <v>4.3371725665698808E-2</v>
      </c>
      <c r="P343" s="300">
        <f t="shared" si="337"/>
        <v>4.987748451555362E-2</v>
      </c>
      <c r="Q343" s="300">
        <f t="shared" si="337"/>
        <v>5.7359107192886664E-2</v>
      </c>
      <c r="R343" s="300">
        <f t="shared" si="337"/>
        <v>6.5962973271819658E-2</v>
      </c>
      <c r="S343" s="300">
        <f t="shared" ref="S343:V343" si="338">SQRT(12*32.2*S314^2/(4*$B$330*($B$329*56)*$B$328^2))</f>
        <v>7.585741926259261E-2</v>
      </c>
      <c r="T343" s="300">
        <f t="shared" si="338"/>
        <v>8.7236032151981488E-2</v>
      </c>
      <c r="U343" s="300">
        <f t="shared" si="338"/>
        <v>0.10032143697477872</v>
      </c>
      <c r="V343" s="300">
        <f t="shared" si="338"/>
        <v>0.11536965252099553</v>
      </c>
    </row>
    <row r="344" spans="2:22" x14ac:dyDescent="0.25">
      <c r="B344" s="294">
        <v>30</v>
      </c>
      <c r="C344" s="300">
        <f t="shared" ref="C344" si="339">SQRT(12*32.2*C315^2/(4*$B$330*($B$329*56)*$B$328^2))</f>
        <v>9.8932571797692732E-3</v>
      </c>
      <c r="D344" s="300">
        <f t="shared" ref="D344:R344" si="340">SQRT(12*32.2*D315^2/(4*$B$330*($B$329*56)*$B$328^2))</f>
        <v>1.1377245756734664E-2</v>
      </c>
      <c r="E344" s="300">
        <f t="shared" si="340"/>
        <v>1.3083832620244859E-2</v>
      </c>
      <c r="F344" s="300">
        <f t="shared" si="340"/>
        <v>1.5046407513281589E-2</v>
      </c>
      <c r="G344" s="300">
        <f t="shared" si="340"/>
        <v>1.7303368640273827E-2</v>
      </c>
      <c r="H344" s="300">
        <f t="shared" si="340"/>
        <v>1.9898873936314895E-2</v>
      </c>
      <c r="I344" s="300">
        <f t="shared" si="340"/>
        <v>2.2883705026762128E-2</v>
      </c>
      <c r="J344" s="300">
        <f t="shared" si="340"/>
        <v>2.6316260780776445E-2</v>
      </c>
      <c r="K344" s="301">
        <f t="shared" si="340"/>
        <v>3.0263699897892907E-2</v>
      </c>
      <c r="L344" s="300">
        <f t="shared" si="340"/>
        <v>3.4803254882576844E-2</v>
      </c>
      <c r="M344" s="300">
        <f t="shared" si="340"/>
        <v>4.0023743114963373E-2</v>
      </c>
      <c r="N344" s="300">
        <f t="shared" si="340"/>
        <v>4.602730458220787E-2</v>
      </c>
      <c r="O344" s="300">
        <f t="shared" si="340"/>
        <v>5.2931400269539047E-2</v>
      </c>
      <c r="P344" s="300">
        <f t="shared" si="340"/>
        <v>6.0871110309969896E-2</v>
      </c>
      <c r="Q344" s="300">
        <f t="shared" si="340"/>
        <v>7.0001776856465373E-2</v>
      </c>
      <c r="R344" s="300">
        <f t="shared" si="340"/>
        <v>8.0502043384935176E-2</v>
      </c>
      <c r="S344" s="300">
        <f t="shared" ref="S344:V344" si="341">SQRT(12*32.2*S315^2/(4*$B$330*($B$329*56)*$B$328^2))</f>
        <v>9.2577349892675451E-2</v>
      </c>
      <c r="T344" s="300">
        <f t="shared" si="341"/>
        <v>0.10646395237657674</v>
      </c>
      <c r="U344" s="300">
        <f t="shared" si="341"/>
        <v>0.12243354523306325</v>
      </c>
      <c r="V344" s="300">
        <f t="shared" si="341"/>
        <v>0.14079857701802273</v>
      </c>
    </row>
    <row r="345" spans="2:22" x14ac:dyDescent="0.25">
      <c r="B345" s="294">
        <v>40</v>
      </c>
      <c r="C345" s="300">
        <f t="shared" ref="C345" si="342">SQRT(12*32.2*C316^2/(4*$B$330*($B$329*56)*$B$328^2))</f>
        <v>1.1063900600507099E-2</v>
      </c>
      <c r="D345" s="300">
        <f t="shared" ref="D345:R345" si="343">SQRT(12*32.2*D316^2/(4*$B$330*($B$329*56)*$B$328^2))</f>
        <v>1.272348569058316E-2</v>
      </c>
      <c r="E345" s="300">
        <f t="shared" si="343"/>
        <v>1.4632008544170632E-2</v>
      </c>
      <c r="F345" s="300">
        <f t="shared" si="343"/>
        <v>1.6826809825796228E-2</v>
      </c>
      <c r="G345" s="300">
        <f t="shared" si="343"/>
        <v>1.9350831299665659E-2</v>
      </c>
      <c r="H345" s="300">
        <f t="shared" si="343"/>
        <v>2.2253455994615506E-2</v>
      </c>
      <c r="I345" s="300">
        <f t="shared" si="343"/>
        <v>2.559147439380783E-2</v>
      </c>
      <c r="J345" s="300">
        <f t="shared" si="343"/>
        <v>2.9430195552879002E-2</v>
      </c>
      <c r="K345" s="301">
        <f t="shared" si="343"/>
        <v>3.3844724885810848E-2</v>
      </c>
      <c r="L345" s="300">
        <f t="shared" si="343"/>
        <v>3.8921433618682472E-2</v>
      </c>
      <c r="M345" s="300">
        <f t="shared" si="343"/>
        <v>4.4759648661484845E-2</v>
      </c>
      <c r="N345" s="300">
        <f t="shared" si="343"/>
        <v>5.1473595960707566E-2</v>
      </c>
      <c r="O345" s="300">
        <f t="shared" si="343"/>
        <v>5.9194635354813695E-2</v>
      </c>
      <c r="P345" s="300">
        <f t="shared" si="343"/>
        <v>6.8073830658035739E-2</v>
      </c>
      <c r="Q345" s="300">
        <f t="shared" si="343"/>
        <v>7.8284905256741089E-2</v>
      </c>
      <c r="R345" s="300">
        <f t="shared" si="343"/>
        <v>9.0027641045252266E-2</v>
      </c>
      <c r="S345" s="300">
        <f t="shared" ref="S345:V345" si="344">SQRT(12*32.2*S316^2/(4*$B$330*($B$329*56)*$B$328^2))</f>
        <v>0.10353178720204007</v>
      </c>
      <c r="T345" s="300">
        <f t="shared" si="344"/>
        <v>0.11906155528234608</v>
      </c>
      <c r="U345" s="300">
        <f t="shared" si="344"/>
        <v>0.13692078857469794</v>
      </c>
      <c r="V345" s="300">
        <f t="shared" si="344"/>
        <v>0.15745890686090266</v>
      </c>
    </row>
    <row r="346" spans="2:22" x14ac:dyDescent="0.25">
      <c r="B346" s="294">
        <v>50</v>
      </c>
      <c r="C346" s="300">
        <f t="shared" ref="C346" si="345">SQRT(12*32.2*C317^2/(4*$B$330*($B$329*56)*$B$328^2))</f>
        <v>1.2526764784917818E-2</v>
      </c>
      <c r="D346" s="300">
        <f t="shared" ref="D346:R346" si="346">SQRT(12*32.2*D317^2/(4*$B$330*($B$329*56)*$B$328^2))</f>
        <v>1.4405779502655487E-2</v>
      </c>
      <c r="E346" s="300">
        <f t="shared" si="346"/>
        <v>1.6566646428053812E-2</v>
      </c>
      <c r="F346" s="300">
        <f t="shared" si="346"/>
        <v>1.9051643392261879E-2</v>
      </c>
      <c r="G346" s="300">
        <f t="shared" si="346"/>
        <v>2.190938990110116E-2</v>
      </c>
      <c r="H346" s="300">
        <f t="shared" si="346"/>
        <v>2.5195798386266333E-2</v>
      </c>
      <c r="I346" s="300">
        <f t="shared" si="346"/>
        <v>2.8975168144206278E-2</v>
      </c>
      <c r="J346" s="300">
        <f t="shared" si="346"/>
        <v>3.3321443365837221E-2</v>
      </c>
      <c r="K346" s="301">
        <f t="shared" si="346"/>
        <v>3.8319659870712799E-2</v>
      </c>
      <c r="L346" s="300">
        <f t="shared" si="346"/>
        <v>4.4067608851319717E-2</v>
      </c>
      <c r="M346" s="300">
        <f t="shared" si="346"/>
        <v>5.0677750179017662E-2</v>
      </c>
      <c r="N346" s="300">
        <f t="shared" si="346"/>
        <v>5.8279412705870316E-2</v>
      </c>
      <c r="O346" s="300">
        <f t="shared" si="346"/>
        <v>6.7021324611750852E-2</v>
      </c>
      <c r="P346" s="300">
        <f t="shared" si="346"/>
        <v>7.7074523303513484E-2</v>
      </c>
      <c r="Q346" s="300">
        <f t="shared" si="346"/>
        <v>8.8635701799040484E-2</v>
      </c>
      <c r="R346" s="300">
        <f t="shared" si="346"/>
        <v>0.10193105706889657</v>
      </c>
      <c r="S346" s="300">
        <f t="shared" ref="S346:V346" si="347">SQRT(12*32.2*S317^2/(4*$B$330*($B$329*56)*$B$328^2))</f>
        <v>0.11722071562923106</v>
      </c>
      <c r="T346" s="300">
        <f t="shared" si="347"/>
        <v>0.13480382297361573</v>
      </c>
      <c r="U346" s="300">
        <f t="shared" si="347"/>
        <v>0.15502439641965807</v>
      </c>
      <c r="V346" s="300">
        <f t="shared" si="347"/>
        <v>0.17827805588260676</v>
      </c>
    </row>
    <row r="347" spans="2:22" x14ac:dyDescent="0.25">
      <c r="B347" s="294">
        <v>60</v>
      </c>
      <c r="C347" s="300">
        <f t="shared" ref="C347" si="348">SQRT(12*32.2*C318^2/(4*$B$330*($B$329*56)*$B$328^2))</f>
        <v>1.3898089934924982E-2</v>
      </c>
      <c r="D347" s="300">
        <f t="shared" ref="D347:R347" si="349">SQRT(12*32.2*D318^2/(4*$B$330*($B$329*56)*$B$328^2))</f>
        <v>1.5982803425163727E-2</v>
      </c>
      <c r="E347" s="300">
        <f t="shared" si="349"/>
        <v>1.8380223938938286E-2</v>
      </c>
      <c r="F347" s="300">
        <f t="shared" si="349"/>
        <v>2.1137257529779026E-2</v>
      </c>
      <c r="G347" s="300">
        <f t="shared" si="349"/>
        <v>2.4307846159245878E-2</v>
      </c>
      <c r="H347" s="300">
        <f t="shared" si="349"/>
        <v>2.7954023083132752E-2</v>
      </c>
      <c r="I347" s="300">
        <f t="shared" si="349"/>
        <v>3.2147126545602672E-2</v>
      </c>
      <c r="J347" s="300">
        <f t="shared" si="349"/>
        <v>3.6969195527443072E-2</v>
      </c>
      <c r="K347" s="301">
        <f t="shared" si="349"/>
        <v>4.2514574856559524E-2</v>
      </c>
      <c r="L347" s="300">
        <f t="shared" si="349"/>
        <v>4.8891761085043443E-2</v>
      </c>
      <c r="M347" s="300">
        <f t="shared" si="349"/>
        <v>5.6225525247799953E-2</v>
      </c>
      <c r="N347" s="300">
        <f t="shared" si="349"/>
        <v>6.4659354034969946E-2</v>
      </c>
      <c r="O347" s="300">
        <f t="shared" si="349"/>
        <v>7.435825714021542E-2</v>
      </c>
      <c r="P347" s="300">
        <f t="shared" si="349"/>
        <v>8.5511995711247721E-2</v>
      </c>
      <c r="Q347" s="300">
        <f t="shared" si="349"/>
        <v>9.8338795067934873E-2</v>
      </c>
      <c r="R347" s="300">
        <f t="shared" si="349"/>
        <v>0.11308961432812509</v>
      </c>
      <c r="S347" s="300">
        <f t="shared" ref="S347:V347" si="350">SQRT(12*32.2*S318^2/(4*$B$330*($B$329*56)*$B$328^2))</f>
        <v>0.13005305647734383</v>
      </c>
      <c r="T347" s="300">
        <f t="shared" si="350"/>
        <v>0.14956101494894544</v>
      </c>
      <c r="U347" s="300">
        <f t="shared" si="350"/>
        <v>0.17199516719128721</v>
      </c>
      <c r="V347" s="300">
        <f t="shared" si="350"/>
        <v>0.19779444226998025</v>
      </c>
    </row>
    <row r="348" spans="2:22" x14ac:dyDescent="0.25">
      <c r="B348" s="294">
        <v>70</v>
      </c>
      <c r="C348" s="306">
        <f t="shared" ref="C348:D348" si="351">SQRT(12*32.2*C319^2/(4*$B$330*($B$329*56)*$B$328^2))</f>
        <v>1.4839885769653905E-2</v>
      </c>
      <c r="D348" s="306">
        <f t="shared" si="351"/>
        <v>1.706586863510199E-2</v>
      </c>
      <c r="E348" s="306">
        <f t="shared" ref="E348" si="352">SQRT(12*32.2*E319^2/(4*$B$330*($B$329*56)*$B$328^2))</f>
        <v>1.9625748930367289E-2</v>
      </c>
      <c r="F348" s="306">
        <f t="shared" ref="F348" si="353">SQRT(12*32.2*F319^2/(4*$B$330*($B$329*56)*$B$328^2))</f>
        <v>2.2569611269922383E-2</v>
      </c>
      <c r="G348" s="306">
        <f t="shared" ref="G348" si="354">SQRT(12*32.2*G319^2/(4*$B$330*($B$329*56)*$B$328^2))</f>
        <v>2.595505296041074E-2</v>
      </c>
      <c r="H348" s="306">
        <f t="shared" ref="H348:N348" si="355">SQRT(12*32.2*H319^2/(4*$B$330*($B$329*56)*$B$328^2))</f>
        <v>2.9848310904472344E-2</v>
      </c>
      <c r="I348" s="306">
        <f t="shared" si="355"/>
        <v>3.4325557540143194E-2</v>
      </c>
      <c r="J348" s="306">
        <f t="shared" si="355"/>
        <v>3.947439117116467E-2</v>
      </c>
      <c r="K348" s="307">
        <f t="shared" si="355"/>
        <v>4.539554984683937E-2</v>
      </c>
      <c r="L348" s="306">
        <f t="shared" si="355"/>
        <v>5.2204882323865269E-2</v>
      </c>
      <c r="M348" s="306">
        <f t="shared" si="355"/>
        <v>6.0035614672445059E-2</v>
      </c>
      <c r="N348" s="306">
        <f t="shared" si="355"/>
        <v>6.9040956873311812E-2</v>
      </c>
      <c r="O348" s="306">
        <f t="shared" ref="O348:R348" si="356">SQRT(12*32.2*O319^2/(4*$B$330*($B$329*56)*$B$328^2))</f>
        <v>7.9397100404308585E-2</v>
      </c>
      <c r="P348" s="306">
        <f t="shared" si="356"/>
        <v>9.1306665464954875E-2</v>
      </c>
      <c r="Q348" s="306">
        <f t="shared" si="356"/>
        <v>0.10500266528469809</v>
      </c>
      <c r="R348" s="306">
        <f t="shared" si="356"/>
        <v>0.1207530650774028</v>
      </c>
      <c r="S348" s="306">
        <f t="shared" ref="S348:V348" si="357">SQRT(12*32.2*S319^2/(4*$B$330*($B$329*56)*$B$328^2))</f>
        <v>0.13886602483901322</v>
      </c>
      <c r="T348" s="306">
        <f t="shared" si="357"/>
        <v>0.1596959285648652</v>
      </c>
      <c r="U348" s="306">
        <f t="shared" si="357"/>
        <v>0.18365031784959496</v>
      </c>
      <c r="V348" s="306">
        <f t="shared" si="357"/>
        <v>0.21119786552703418</v>
      </c>
    </row>
    <row r="349" spans="2:22" x14ac:dyDescent="0.25">
      <c r="B349" s="294">
        <v>80</v>
      </c>
      <c r="C349" s="556">
        <f t="shared" ref="C349:D349" si="358">SQRT(12*32.2*C320^2/(4*$B$330*($B$329*56)*$B$328^2))</f>
        <v>1.5922510888080617E-2</v>
      </c>
      <c r="D349" s="556">
        <f t="shared" si="358"/>
        <v>1.8310887521292708E-2</v>
      </c>
      <c r="E349" s="556">
        <f t="shared" ref="E349" si="359">SQRT(12*32.2*E320^2/(4*$B$330*($B$329*56)*$B$328^2))</f>
        <v>2.105752064948661E-2</v>
      </c>
      <c r="F349" s="556">
        <f t="shared" ref="F349" si="360">SQRT(12*32.2*F320^2/(4*$B$330*($B$329*56)*$B$328^2))</f>
        <v>2.4216148746909603E-2</v>
      </c>
      <c r="G349" s="556">
        <f t="shared" ref="G349" si="361">SQRT(12*32.2*G320^2/(4*$B$330*($B$329*56)*$B$328^2))</f>
        <v>2.7848571058946042E-2</v>
      </c>
      <c r="H349" s="556">
        <f t="shared" ref="H349:N351" si="362">SQRT(12*32.2*H320^2/(4*$B$330*($B$329*56)*$B$328^2))</f>
        <v>3.2025856717787946E-2</v>
      </c>
      <c r="I349" s="556">
        <f t="shared" si="362"/>
        <v>3.6829735225456135E-2</v>
      </c>
      <c r="J349" s="556">
        <f t="shared" si="362"/>
        <v>4.2354195509274543E-2</v>
      </c>
      <c r="K349" s="557">
        <f t="shared" si="362"/>
        <v>4.870732483566572E-2</v>
      </c>
      <c r="L349" s="556">
        <f t="shared" si="362"/>
        <v>5.6013423561015588E-2</v>
      </c>
      <c r="M349" s="556">
        <f t="shared" si="362"/>
        <v>6.4415437095167921E-2</v>
      </c>
      <c r="N349" s="556">
        <f t="shared" si="362"/>
        <v>7.4077752659443108E-2</v>
      </c>
      <c r="O349" s="556">
        <f t="shared" ref="O349:R349" si="363">SQRT(12*32.2*O320^2/(4*$B$330*($B$329*56)*$B$328^2))</f>
        <v>8.5189415558359557E-2</v>
      </c>
      <c r="P349" s="556">
        <f t="shared" si="363"/>
        <v>9.7967827892113502E-2</v>
      </c>
      <c r="Q349" s="556">
        <f t="shared" si="363"/>
        <v>0.11266300207593048</v>
      </c>
      <c r="R349" s="556">
        <f t="shared" si="363"/>
        <v>0.12956245238732006</v>
      </c>
      <c r="S349" s="556">
        <f t="shared" ref="S349:V349" si="364">SQRT(12*32.2*S320^2/(4*$B$330*($B$329*56)*$B$328^2))</f>
        <v>0.14899682024541808</v>
      </c>
      <c r="T349" s="556">
        <f t="shared" si="364"/>
        <v>0.17134634328223075</v>
      </c>
      <c r="U349" s="556">
        <f t="shared" si="364"/>
        <v>0.19704829477456534</v>
      </c>
      <c r="V349" s="556">
        <f t="shared" si="364"/>
        <v>0.22660553899075014</v>
      </c>
    </row>
    <row r="350" spans="2:22" x14ac:dyDescent="0.25">
      <c r="B350" s="294">
        <v>90</v>
      </c>
      <c r="C350" s="556">
        <f t="shared" ref="C350:D350" si="365">SQRT(12*32.2*C321^2/(4*$B$330*($B$329*56)*$B$328^2))</f>
        <v>1.6758684760036203E-2</v>
      </c>
      <c r="D350" s="556">
        <f t="shared" si="365"/>
        <v>1.9272487474041634E-2</v>
      </c>
      <c r="E350" s="556">
        <f t="shared" ref="E350" si="366">SQRT(12*32.2*E321^2/(4*$B$330*($B$329*56)*$B$328^2))</f>
        <v>2.2163360595147879E-2</v>
      </c>
      <c r="F350" s="556">
        <f t="shared" ref="F350" si="367">SQRT(12*32.2*F321^2/(4*$B$330*($B$329*56)*$B$328^2))</f>
        <v>2.5487864684420058E-2</v>
      </c>
      <c r="G350" s="556">
        <f t="shared" ref="G350" si="368">SQRT(12*32.2*G321^2/(4*$B$330*($B$329*56)*$B$328^2))</f>
        <v>2.9311044387083068E-2</v>
      </c>
      <c r="H350" s="556">
        <f t="shared" si="362"/>
        <v>3.3707701045145519E-2</v>
      </c>
      <c r="I350" s="556">
        <f t="shared" si="362"/>
        <v>3.8763856201917343E-2</v>
      </c>
      <c r="J350" s="556">
        <f t="shared" si="362"/>
        <v>4.4578434632204948E-2</v>
      </c>
      <c r="K350" s="557">
        <f t="shared" si="362"/>
        <v>5.1265199827035673E-2</v>
      </c>
      <c r="L350" s="556">
        <f t="shared" si="362"/>
        <v>5.8954979801091018E-2</v>
      </c>
      <c r="M350" s="556">
        <f t="shared" si="362"/>
        <v>6.779822677125466E-2</v>
      </c>
      <c r="N350" s="556">
        <f t="shared" si="362"/>
        <v>7.7967960786942861E-2</v>
      </c>
      <c r="O350" s="556">
        <f t="shared" ref="O350:R350" si="369">SQRT(12*32.2*O321^2/(4*$B$330*($B$329*56)*$B$328^2))</f>
        <v>8.9663154904984277E-2</v>
      </c>
      <c r="P350" s="556">
        <f t="shared" si="369"/>
        <v>0.10311262814073191</v>
      </c>
      <c r="Q350" s="556">
        <f t="shared" si="369"/>
        <v>0.11857952236184169</v>
      </c>
      <c r="R350" s="556">
        <f t="shared" si="369"/>
        <v>0.13636645071611794</v>
      </c>
      <c r="S350" s="556">
        <f t="shared" ref="S350:V350" si="370">SQRT(12*32.2*S321^2/(4*$B$330*($B$329*56)*$B$328^2))</f>
        <v>0.15682141832353563</v>
      </c>
      <c r="T350" s="556">
        <f t="shared" si="370"/>
        <v>0.18034463107206594</v>
      </c>
      <c r="U350" s="556">
        <f t="shared" si="370"/>
        <v>0.20739632573287578</v>
      </c>
      <c r="V350" s="556">
        <f t="shared" si="370"/>
        <v>0.23850577459280717</v>
      </c>
    </row>
    <row r="351" spans="2:22" x14ac:dyDescent="0.25">
      <c r="B351" s="294">
        <v>100</v>
      </c>
      <c r="C351" s="306">
        <f t="shared" ref="C351:D351" si="371">SQRT(12*32.2*C322^2/(4*$B$330*($B$329*56)*$B$328^2))</f>
        <v>1.7189974441360664E-2</v>
      </c>
      <c r="D351" s="306">
        <f t="shared" si="371"/>
        <v>1.9768470607564766E-2</v>
      </c>
      <c r="E351" s="306">
        <f t="shared" ref="E351" si="372">SQRT(12*32.2*E322^2/(4*$B$330*($B$329*56)*$B$328^2))</f>
        <v>2.2733741198699475E-2</v>
      </c>
      <c r="F351" s="306">
        <f t="shared" ref="F351" si="373">SQRT(12*32.2*F322^2/(4*$B$330*($B$329*56)*$B$328^2))</f>
        <v>2.6143802378504395E-2</v>
      </c>
      <c r="G351" s="306">
        <f t="shared" ref="G351" si="374">SQRT(12*32.2*G322^2/(4*$B$330*($B$329*56)*$B$328^2))</f>
        <v>3.0065372735280052E-2</v>
      </c>
      <c r="H351" s="306">
        <f t="shared" si="362"/>
        <v>3.4575178645572059E-2</v>
      </c>
      <c r="I351" s="306">
        <f t="shared" si="362"/>
        <v>3.9761455442407855E-2</v>
      </c>
      <c r="J351" s="306">
        <f t="shared" si="362"/>
        <v>4.5725673758769035E-2</v>
      </c>
      <c r="K351" s="307">
        <f t="shared" si="362"/>
        <v>5.2584524822584383E-2</v>
      </c>
      <c r="L351" s="306">
        <f t="shared" si="362"/>
        <v>6.0472203545972034E-2</v>
      </c>
      <c r="M351" s="306">
        <f t="shared" si="362"/>
        <v>6.9543034077867841E-2</v>
      </c>
      <c r="N351" s="306">
        <f t="shared" si="362"/>
        <v>7.9974489189548012E-2</v>
      </c>
      <c r="O351" s="306">
        <f>SQRT(12*32.2*O322^2/(4*$B$330*($B$329*56)*$B$328^2))</f>
        <v>9.1970662567980199E-2</v>
      </c>
      <c r="P351" s="306">
        <f t="shared" ref="P351:R351" si="375">SQRT(12*32.2*P322^2/(4*$B$330*($B$329*56)*$B$328^2))</f>
        <v>0.10576626195317722</v>
      </c>
      <c r="Q351" s="306">
        <f t="shared" si="375"/>
        <v>0.12163120124615379</v>
      </c>
      <c r="R351" s="306">
        <f t="shared" si="375"/>
        <v>0.13987588143307686</v>
      </c>
      <c r="S351" s="306">
        <f t="shared" ref="S351:V351" si="376">SQRT(12*32.2*S322^2/(4*$B$330*($B$329*56)*$B$328^2))</f>
        <v>0.16085726364803837</v>
      </c>
      <c r="T351" s="306">
        <f t="shared" si="376"/>
        <v>0.1849858531952441</v>
      </c>
      <c r="U351" s="306">
        <f t="shared" si="376"/>
        <v>0.21273373117453073</v>
      </c>
      <c r="V351" s="306">
        <f t="shared" si="376"/>
        <v>0.24464379085071031</v>
      </c>
    </row>
    <row r="353" spans="1:18" x14ac:dyDescent="0.25">
      <c r="D353" s="87"/>
      <c r="E353" s="87"/>
      <c r="F353" s="87"/>
      <c r="G353" s="87"/>
      <c r="H353" s="87"/>
      <c r="I353" s="87"/>
      <c r="J353" s="87"/>
      <c r="K353" s="315"/>
    </row>
    <row r="354" spans="1:18" x14ac:dyDescent="0.25">
      <c r="D354" s="87"/>
      <c r="E354" s="87"/>
      <c r="F354" s="87"/>
      <c r="G354" s="87"/>
      <c r="H354" s="87"/>
      <c r="I354" s="87"/>
      <c r="J354" s="87"/>
      <c r="K354" s="315"/>
      <c r="Q354" s="316"/>
    </row>
    <row r="355" spans="1:18" x14ac:dyDescent="0.25">
      <c r="D355" s="87"/>
      <c r="E355" s="87"/>
      <c r="F355" s="87"/>
      <c r="G355" s="87"/>
      <c r="H355" s="87"/>
      <c r="I355" s="87"/>
      <c r="J355" s="87"/>
      <c r="Q355" s="316"/>
    </row>
    <row r="356" spans="1:18" x14ac:dyDescent="0.25">
      <c r="B356" s="47"/>
      <c r="C356" s="47"/>
      <c r="D356" s="87"/>
      <c r="E356" s="87"/>
      <c r="F356" s="87"/>
      <c r="G356" s="87"/>
      <c r="H356" s="87"/>
      <c r="I356" s="87"/>
      <c r="J356" s="87"/>
      <c r="Q356" s="316"/>
    </row>
    <row r="357" spans="1:18" x14ac:dyDescent="0.25">
      <c r="A357" s="217" t="s">
        <v>27</v>
      </c>
      <c r="B357" s="317" t="s">
        <v>62</v>
      </c>
      <c r="C357" s="318">
        <v>0.9</v>
      </c>
      <c r="D357" s="87"/>
      <c r="E357" s="87"/>
      <c r="F357" s="87"/>
      <c r="G357" s="87"/>
      <c r="H357" s="87"/>
      <c r="I357" s="319" t="s">
        <v>64</v>
      </c>
      <c r="J357" s="320" t="s">
        <v>65</v>
      </c>
      <c r="K357" s="282"/>
      <c r="L357" s="67"/>
      <c r="N357" s="319" t="s">
        <v>66</v>
      </c>
      <c r="O357" s="320" t="s">
        <v>67</v>
      </c>
      <c r="P357" s="67"/>
      <c r="Q357" s="466" t="s">
        <v>261</v>
      </c>
    </row>
    <row r="358" spans="1:18" x14ac:dyDescent="0.25">
      <c r="B358" s="321" t="s">
        <v>43</v>
      </c>
      <c r="C358" s="322">
        <v>0.96</v>
      </c>
      <c r="D358" s="87"/>
      <c r="E358" s="76" t="s">
        <v>2</v>
      </c>
      <c r="F358" s="74"/>
      <c r="G358" s="74"/>
      <c r="I358" s="323" t="s">
        <v>68</v>
      </c>
      <c r="J358" s="182" t="s">
        <v>69</v>
      </c>
      <c r="K358" s="47"/>
      <c r="L358" s="70"/>
      <c r="N358" s="323" t="s">
        <v>70</v>
      </c>
      <c r="O358" s="182" t="s">
        <v>71</v>
      </c>
      <c r="P358" s="78"/>
      <c r="Q358" s="76"/>
      <c r="R358" s="365" t="s">
        <v>82</v>
      </c>
    </row>
    <row r="359" spans="1:18" x14ac:dyDescent="0.25">
      <c r="B359" s="317" t="s">
        <v>44</v>
      </c>
      <c r="C359" s="318">
        <v>85</v>
      </c>
      <c r="D359" s="87"/>
      <c r="E359" s="76">
        <v>1</v>
      </c>
      <c r="F359" s="234" t="s">
        <v>63</v>
      </c>
      <c r="G359" s="325">
        <f t="shared" ref="G359:G370" si="377">K337</f>
        <v>1.6154999945494439E-2</v>
      </c>
      <c r="H359" s="345"/>
      <c r="I359" s="327">
        <f>C358*2.20462*25.4*12</f>
        <v>645.0894489599998</v>
      </c>
      <c r="J359" s="289">
        <f>(G359*C$357*SQRT(4*C$359*I$359/32.2)/12)</f>
        <v>9.9997632114822751E-2</v>
      </c>
      <c r="K359" s="47"/>
      <c r="L359" s="70"/>
      <c r="N359" s="328">
        <v>1</v>
      </c>
      <c r="O359" s="329">
        <f t="shared" ref="O359:O370" si="378">N359*J359</f>
        <v>9.9997632114822751E-2</v>
      </c>
      <c r="P359" s="330"/>
      <c r="Q359" s="84">
        <f t="shared" ref="Q359:Q373" si="379">K96</f>
        <v>0.1</v>
      </c>
      <c r="R359" s="501">
        <f>Q359/O359</f>
        <v>1.0000236794124739</v>
      </c>
    </row>
    <row r="360" spans="1:18" x14ac:dyDescent="0.25">
      <c r="B360" s="47"/>
      <c r="C360" s="47"/>
      <c r="D360" s="87"/>
      <c r="E360" s="76">
        <v>2</v>
      </c>
      <c r="F360" s="234" t="s">
        <v>63</v>
      </c>
      <c r="G360" s="289">
        <f t="shared" si="377"/>
        <v>8.0774999727472197E-3</v>
      </c>
      <c r="I360" s="255"/>
      <c r="J360" s="289">
        <f t="shared" ref="J360:J370" si="380">(G360*C$357*SQRT(4*C$359*I$359/32.2)/12)</f>
        <v>4.9998816057411376E-2</v>
      </c>
      <c r="K360" s="47"/>
      <c r="L360" s="70"/>
      <c r="N360" s="332">
        <v>2</v>
      </c>
      <c r="O360" s="193">
        <f t="shared" si="378"/>
        <v>9.9997632114822751E-2</v>
      </c>
      <c r="P360" s="330"/>
      <c r="Q360" s="98">
        <f t="shared" si="379"/>
        <v>0.1</v>
      </c>
      <c r="R360" s="501">
        <f t="shared" ref="R360:R370" si="381">Q360/O360</f>
        <v>1.0000236794124739</v>
      </c>
    </row>
    <row r="361" spans="1:18" x14ac:dyDescent="0.25">
      <c r="B361" s="47"/>
      <c r="D361" s="87"/>
      <c r="E361" s="76">
        <v>3</v>
      </c>
      <c r="F361" s="234" t="s">
        <v>63</v>
      </c>
      <c r="G361" s="333">
        <f t="shared" si="377"/>
        <v>5.3849999818314787E-3</v>
      </c>
      <c r="I361" s="255"/>
      <c r="J361" s="289">
        <f t="shared" si="380"/>
        <v>3.3332544038274244E-2</v>
      </c>
      <c r="K361" s="47"/>
      <c r="L361" s="70"/>
      <c r="N361" s="334">
        <v>3</v>
      </c>
      <c r="O361" s="335">
        <f t="shared" si="378"/>
        <v>9.9997632114822738E-2</v>
      </c>
      <c r="P361" s="330"/>
      <c r="Q361" s="105">
        <f t="shared" si="379"/>
        <v>0.1</v>
      </c>
      <c r="R361" s="501">
        <f t="shared" si="381"/>
        <v>1.0000236794124739</v>
      </c>
    </row>
    <row r="362" spans="1:18" x14ac:dyDescent="0.25">
      <c r="B362" s="47"/>
      <c r="E362" s="76">
        <v>4</v>
      </c>
      <c r="F362" s="234" t="s">
        <v>63</v>
      </c>
      <c r="G362" s="289">
        <f t="shared" si="377"/>
        <v>4.0387499863736099E-3</v>
      </c>
      <c r="I362" s="255"/>
      <c r="J362" s="289">
        <f t="shared" si="380"/>
        <v>2.4999408028705688E-2</v>
      </c>
      <c r="K362" s="47"/>
      <c r="L362" s="70"/>
      <c r="N362" s="332">
        <v>4</v>
      </c>
      <c r="O362" s="193">
        <f t="shared" si="378"/>
        <v>9.9997632114822751E-2</v>
      </c>
      <c r="P362" s="330"/>
      <c r="Q362" s="98">
        <f t="shared" si="379"/>
        <v>0.1</v>
      </c>
      <c r="R362" s="501">
        <f t="shared" si="381"/>
        <v>1.0000236794124739</v>
      </c>
    </row>
    <row r="363" spans="1:18" x14ac:dyDescent="0.25">
      <c r="B363" s="47"/>
      <c r="E363" s="76">
        <v>5</v>
      </c>
      <c r="F363" s="234" t="s">
        <v>63</v>
      </c>
      <c r="G363" s="289">
        <f t="shared" si="377"/>
        <v>3.2309999890988875E-3</v>
      </c>
      <c r="I363" s="255"/>
      <c r="J363" s="289">
        <f t="shared" si="380"/>
        <v>1.9999526422964545E-2</v>
      </c>
      <c r="K363" s="47"/>
      <c r="L363" s="70"/>
      <c r="N363" s="332">
        <v>5</v>
      </c>
      <c r="O363" s="193">
        <f t="shared" si="378"/>
        <v>9.9997632114822724E-2</v>
      </c>
      <c r="P363" s="330"/>
      <c r="Q363" s="98">
        <f t="shared" si="379"/>
        <v>0.1</v>
      </c>
      <c r="R363" s="501">
        <f t="shared" si="381"/>
        <v>1.0000236794124742</v>
      </c>
    </row>
    <row r="364" spans="1:18" x14ac:dyDescent="0.25">
      <c r="B364" s="47"/>
      <c r="C364" s="235"/>
      <c r="E364" s="76">
        <v>10</v>
      </c>
      <c r="F364" s="234" t="s">
        <v>63</v>
      </c>
      <c r="G364" s="333">
        <f t="shared" si="377"/>
        <v>1.4054849952580158E-2</v>
      </c>
      <c r="I364" s="255"/>
      <c r="J364" s="289">
        <f t="shared" si="380"/>
        <v>8.6997939939895783E-2</v>
      </c>
      <c r="K364" s="47"/>
      <c r="L364" s="70"/>
      <c r="N364" s="334">
        <v>10</v>
      </c>
      <c r="O364" s="335">
        <f t="shared" si="378"/>
        <v>0.86997939939895785</v>
      </c>
      <c r="P364" s="330"/>
      <c r="Q364" s="105">
        <f t="shared" si="379"/>
        <v>0.87</v>
      </c>
      <c r="R364" s="501">
        <f t="shared" si="381"/>
        <v>1.0000236794124739</v>
      </c>
    </row>
    <row r="365" spans="1:18" x14ac:dyDescent="0.25">
      <c r="B365" s="47"/>
      <c r="C365" s="47"/>
      <c r="E365" s="76">
        <v>20</v>
      </c>
      <c r="F365" s="234" t="s">
        <v>63</v>
      </c>
      <c r="G365" s="289">
        <f t="shared" si="377"/>
        <v>2.4797924916333959E-2</v>
      </c>
      <c r="I365" s="255"/>
      <c r="J365" s="289">
        <f t="shared" si="380"/>
        <v>0.15349636529625291</v>
      </c>
      <c r="K365" s="47"/>
      <c r="L365" s="70"/>
      <c r="N365" s="332">
        <v>20</v>
      </c>
      <c r="O365" s="193">
        <f t="shared" si="378"/>
        <v>3.069927305925058</v>
      </c>
      <c r="P365" s="330"/>
      <c r="Q365" s="98">
        <f t="shared" si="379"/>
        <v>3.07</v>
      </c>
      <c r="R365" s="501">
        <f t="shared" si="381"/>
        <v>1.0000236794124739</v>
      </c>
    </row>
    <row r="366" spans="1:18" x14ac:dyDescent="0.25">
      <c r="E366" s="76">
        <v>30</v>
      </c>
      <c r="F366" s="234" t="s">
        <v>63</v>
      </c>
      <c r="G366" s="289">
        <f t="shared" si="377"/>
        <v>3.0263699897892907E-2</v>
      </c>
      <c r="I366" s="255"/>
      <c r="J366" s="289">
        <f t="shared" si="380"/>
        <v>0.18732889749510126</v>
      </c>
      <c r="K366" s="47"/>
      <c r="L366" s="70"/>
      <c r="N366" s="332">
        <v>30</v>
      </c>
      <c r="O366" s="193">
        <f t="shared" si="378"/>
        <v>5.6198669248530377</v>
      </c>
      <c r="P366" s="330"/>
      <c r="Q366" s="98">
        <f t="shared" si="379"/>
        <v>5.62</v>
      </c>
      <c r="R366" s="501">
        <f t="shared" si="381"/>
        <v>1.0000236794124739</v>
      </c>
    </row>
    <row r="367" spans="1:18" x14ac:dyDescent="0.25">
      <c r="E367" s="76">
        <v>40</v>
      </c>
      <c r="F367" s="234" t="s">
        <v>63</v>
      </c>
      <c r="G367" s="289">
        <f t="shared" si="377"/>
        <v>3.3844724885810848E-2</v>
      </c>
      <c r="I367" s="255"/>
      <c r="J367" s="289">
        <f t="shared" si="380"/>
        <v>0.20949503928055366</v>
      </c>
      <c r="K367" s="47"/>
      <c r="L367" s="70"/>
      <c r="N367" s="332">
        <v>40</v>
      </c>
      <c r="O367" s="193">
        <f t="shared" si="378"/>
        <v>8.3798015712221456</v>
      </c>
      <c r="P367" s="330"/>
      <c r="Q367" s="98">
        <f t="shared" si="379"/>
        <v>8.3800000000000008</v>
      </c>
      <c r="R367" s="501">
        <f t="shared" si="381"/>
        <v>1.0000236794124739</v>
      </c>
    </row>
    <row r="368" spans="1:18" x14ac:dyDescent="0.25">
      <c r="E368" s="76">
        <v>50</v>
      </c>
      <c r="F368" s="234" t="s">
        <v>63</v>
      </c>
      <c r="G368" s="289">
        <f t="shared" si="377"/>
        <v>3.8319659870712799E-2</v>
      </c>
      <c r="I368" s="255"/>
      <c r="J368" s="289">
        <f t="shared" si="380"/>
        <v>0.23719438337635948</v>
      </c>
      <c r="K368" s="47"/>
      <c r="L368" s="70"/>
      <c r="N368" s="332">
        <v>50</v>
      </c>
      <c r="O368" s="193">
        <f t="shared" si="378"/>
        <v>11.859719168817975</v>
      </c>
      <c r="P368" s="330"/>
      <c r="Q368" s="98">
        <f t="shared" si="379"/>
        <v>11.86</v>
      </c>
      <c r="R368" s="501">
        <f t="shared" si="381"/>
        <v>1.0000236794124739</v>
      </c>
    </row>
    <row r="369" spans="1:43" x14ac:dyDescent="0.25">
      <c r="E369" s="76">
        <v>60</v>
      </c>
      <c r="F369" s="234" t="s">
        <v>63</v>
      </c>
      <c r="G369" s="289">
        <f t="shared" si="377"/>
        <v>4.2514574856559524E-2</v>
      </c>
      <c r="I369" s="255"/>
      <c r="J369" s="289">
        <f t="shared" si="380"/>
        <v>0.26316043518217513</v>
      </c>
      <c r="K369" s="47"/>
      <c r="L369" s="70"/>
      <c r="N369" s="332">
        <v>60</v>
      </c>
      <c r="O369" s="193">
        <f t="shared" si="378"/>
        <v>15.789626110930508</v>
      </c>
      <c r="P369" s="330"/>
      <c r="Q369" s="98">
        <f t="shared" si="379"/>
        <v>15.79</v>
      </c>
      <c r="R369" s="501">
        <f t="shared" si="381"/>
        <v>1.0000236794124739</v>
      </c>
    </row>
    <row r="370" spans="1:43" x14ac:dyDescent="0.25">
      <c r="E370" s="76">
        <v>70</v>
      </c>
      <c r="F370" s="234" t="s">
        <v>63</v>
      </c>
      <c r="G370" s="333">
        <f t="shared" si="377"/>
        <v>4.539554984683937E-2</v>
      </c>
      <c r="I370" s="255"/>
      <c r="J370" s="289">
        <f t="shared" si="380"/>
        <v>0.28099334624265193</v>
      </c>
      <c r="K370" s="47"/>
      <c r="L370" s="70"/>
      <c r="N370" s="334">
        <v>70</v>
      </c>
      <c r="O370" s="335">
        <f t="shared" si="378"/>
        <v>19.669534236985633</v>
      </c>
      <c r="P370" s="330"/>
      <c r="Q370" s="105">
        <f t="shared" si="379"/>
        <v>19.670000000000002</v>
      </c>
      <c r="R370" s="501">
        <f t="shared" si="381"/>
        <v>1.0000236794124739</v>
      </c>
    </row>
    <row r="371" spans="1:43" x14ac:dyDescent="0.25">
      <c r="E371" s="76">
        <v>80</v>
      </c>
      <c r="F371" s="234" t="s">
        <v>63</v>
      </c>
      <c r="G371" s="560">
        <f t="shared" ref="G371:G373" si="382">K349</f>
        <v>4.870732483566572E-2</v>
      </c>
      <c r="I371" s="255"/>
      <c r="J371" s="289">
        <f t="shared" ref="J371:J373" si="383">(G371*C$357*SQRT(4*C$359*I$359/32.2)/12)</f>
        <v>0.30149286082619048</v>
      </c>
      <c r="K371" s="47"/>
      <c r="L371" s="70"/>
      <c r="N371" s="565">
        <v>80</v>
      </c>
      <c r="O371" s="561">
        <f t="shared" ref="O371:O373" si="384">N371*J371</f>
        <v>24.119428866095237</v>
      </c>
      <c r="P371" s="330"/>
      <c r="Q371" s="165">
        <f t="shared" si="379"/>
        <v>24.12</v>
      </c>
      <c r="R371" s="501">
        <f t="shared" ref="R371:R373" si="385">Q371/O371</f>
        <v>1.0000236794124742</v>
      </c>
    </row>
    <row r="372" spans="1:43" x14ac:dyDescent="0.25">
      <c r="E372" s="76">
        <v>90</v>
      </c>
      <c r="F372" s="234" t="s">
        <v>63</v>
      </c>
      <c r="G372" s="560">
        <f t="shared" si="382"/>
        <v>5.1265199827035673E-2</v>
      </c>
      <c r="I372" s="255"/>
      <c r="J372" s="289">
        <f t="shared" si="383"/>
        <v>0.31732581924437075</v>
      </c>
      <c r="K372" s="47"/>
      <c r="L372" s="70"/>
      <c r="N372" s="565">
        <v>90</v>
      </c>
      <c r="O372" s="561">
        <f t="shared" si="384"/>
        <v>28.559323731993366</v>
      </c>
      <c r="P372" s="330"/>
      <c r="Q372" s="165">
        <f t="shared" si="379"/>
        <v>28.56</v>
      </c>
      <c r="R372" s="501">
        <f t="shared" si="385"/>
        <v>1.0000236794124742</v>
      </c>
    </row>
    <row r="373" spans="1:43" x14ac:dyDescent="0.25">
      <c r="E373" s="76">
        <v>100</v>
      </c>
      <c r="F373" s="234" t="s">
        <v>63</v>
      </c>
      <c r="G373" s="333">
        <f t="shared" si="382"/>
        <v>5.2584524822584383E-2</v>
      </c>
      <c r="I373" s="260"/>
      <c r="J373" s="336">
        <f t="shared" si="383"/>
        <v>0.32549229253374795</v>
      </c>
      <c r="K373" s="145"/>
      <c r="L373" s="337"/>
      <c r="N373" s="338">
        <v>100</v>
      </c>
      <c r="O373" s="339">
        <f t="shared" si="384"/>
        <v>32.549229253374797</v>
      </c>
      <c r="P373" s="340"/>
      <c r="Q373" s="105">
        <f t="shared" si="379"/>
        <v>32.549999999999997</v>
      </c>
      <c r="R373" s="501">
        <f t="shared" si="385"/>
        <v>1.0000236794124739</v>
      </c>
    </row>
    <row r="374" spans="1:43" x14ac:dyDescent="0.25">
      <c r="Q374" s="98"/>
    </row>
    <row r="375" spans="1:43" x14ac:dyDescent="0.25">
      <c r="Q375" s="98"/>
    </row>
    <row r="376" spans="1:43" ht="15.75" thickBot="1" x14ac:dyDescent="0.3">
      <c r="A376" s="268"/>
      <c r="B376" s="268"/>
      <c r="C376" s="268"/>
      <c r="D376" s="268"/>
      <c r="E376" s="268"/>
      <c r="F376" s="268"/>
      <c r="G376" s="268"/>
      <c r="H376" s="268"/>
      <c r="I376" s="268"/>
      <c r="J376" s="268"/>
      <c r="K376" s="268"/>
      <c r="L376" s="268"/>
      <c r="M376" s="268"/>
      <c r="N376" s="268"/>
      <c r="O376" s="268"/>
      <c r="P376" s="268"/>
      <c r="Q376" s="165"/>
      <c r="R376" s="268"/>
      <c r="S376" s="268"/>
      <c r="T376" s="268"/>
      <c r="U376" s="268"/>
      <c r="V376" s="268"/>
    </row>
    <row r="377" spans="1:43" ht="15.75" thickTop="1" x14ac:dyDescent="0.25"/>
    <row r="378" spans="1:43" x14ac:dyDescent="0.25">
      <c r="B378" s="423" t="s">
        <v>262</v>
      </c>
      <c r="L378" s="137">
        <f>L384/K384</f>
        <v>1.1499999999999999</v>
      </c>
      <c r="M378" s="137">
        <f t="shared" ref="M378:V378" si="386">M384/L384</f>
        <v>1.1499999999999999</v>
      </c>
      <c r="N378" s="137">
        <f t="shared" si="386"/>
        <v>1.1499999999999999</v>
      </c>
      <c r="O378" s="137">
        <f t="shared" si="386"/>
        <v>1.1499999999999999</v>
      </c>
      <c r="P378" s="137">
        <f t="shared" si="386"/>
        <v>1.1499999999999999</v>
      </c>
      <c r="Q378" s="137">
        <f t="shared" si="386"/>
        <v>1.1499999999999999</v>
      </c>
      <c r="R378" s="137">
        <f t="shared" si="386"/>
        <v>1.1499999999999999</v>
      </c>
      <c r="S378" s="137">
        <f t="shared" si="386"/>
        <v>1.1499999999999999</v>
      </c>
      <c r="T378" s="137">
        <f t="shared" si="386"/>
        <v>1.1499999999999999</v>
      </c>
      <c r="U378" s="137">
        <f t="shared" si="386"/>
        <v>1.1499999999999999</v>
      </c>
      <c r="V378" s="137">
        <f t="shared" si="386"/>
        <v>1.1499999999999999</v>
      </c>
    </row>
    <row r="379" spans="1:43" x14ac:dyDescent="0.25">
      <c r="K379" s="272" t="s">
        <v>78</v>
      </c>
    </row>
    <row r="380" spans="1:43" x14ac:dyDescent="0.25">
      <c r="B380" s="273" t="s">
        <v>73</v>
      </c>
      <c r="F380" s="244"/>
      <c r="L380" s="244"/>
      <c r="N380" s="244"/>
      <c r="Q380" s="244"/>
      <c r="R380" s="244"/>
      <c r="S380" s="244"/>
      <c r="T380" s="244"/>
      <c r="U380" s="244"/>
      <c r="V380" s="244"/>
    </row>
    <row r="381" spans="1:43" x14ac:dyDescent="0.25">
      <c r="J381" s="148" t="s">
        <v>60</v>
      </c>
      <c r="K381" s="93">
        <v>1</v>
      </c>
    </row>
    <row r="382" spans="1:43" x14ac:dyDescent="0.25">
      <c r="A382" s="346" t="s">
        <v>28</v>
      </c>
      <c r="B382" s="274" t="s">
        <v>74</v>
      </c>
      <c r="C382" s="641" t="s">
        <v>33</v>
      </c>
      <c r="D382" s="275" t="s">
        <v>16</v>
      </c>
      <c r="E382" s="275" t="s">
        <v>15</v>
      </c>
      <c r="F382" s="276" t="s">
        <v>14</v>
      </c>
      <c r="G382" s="276" t="s">
        <v>13</v>
      </c>
      <c r="H382" s="276" t="s">
        <v>3</v>
      </c>
      <c r="I382" s="276" t="s">
        <v>4</v>
      </c>
      <c r="J382" s="276" t="s">
        <v>5</v>
      </c>
      <c r="K382" s="276" t="s">
        <v>6</v>
      </c>
      <c r="L382" s="276" t="s">
        <v>20</v>
      </c>
      <c r="M382" s="276" t="s">
        <v>21</v>
      </c>
      <c r="N382" s="276" t="s">
        <v>22</v>
      </c>
      <c r="O382" s="276" t="s">
        <v>23</v>
      </c>
      <c r="P382" s="276" t="s">
        <v>24</v>
      </c>
      <c r="Q382" s="609" t="s">
        <v>25</v>
      </c>
      <c r="R382" s="609" t="s">
        <v>35</v>
      </c>
      <c r="S382" s="274" t="s">
        <v>36</v>
      </c>
      <c r="T382" s="274" t="s">
        <v>37</v>
      </c>
      <c r="U382" s="274" t="s">
        <v>38</v>
      </c>
      <c r="V382" s="274" t="s">
        <v>39</v>
      </c>
      <c r="X382" s="641" t="s">
        <v>33</v>
      </c>
      <c r="Y382" s="275" t="s">
        <v>16</v>
      </c>
      <c r="Z382" s="275" t="s">
        <v>15</v>
      </c>
      <c r="AA382" s="276" t="s">
        <v>14</v>
      </c>
      <c r="AB382" s="276" t="s">
        <v>13</v>
      </c>
      <c r="AC382" s="276" t="s">
        <v>3</v>
      </c>
      <c r="AD382" s="276" t="s">
        <v>4</v>
      </c>
      <c r="AE382" s="276" t="s">
        <v>5</v>
      </c>
      <c r="AF382" s="276" t="s">
        <v>6</v>
      </c>
      <c r="AG382" s="276" t="s">
        <v>20</v>
      </c>
      <c r="AH382" s="276" t="s">
        <v>21</v>
      </c>
      <c r="AI382" s="276" t="s">
        <v>22</v>
      </c>
      <c r="AJ382" s="276" t="s">
        <v>23</v>
      </c>
      <c r="AK382" s="276" t="s">
        <v>24</v>
      </c>
      <c r="AL382" s="609" t="s">
        <v>25</v>
      </c>
      <c r="AM382" s="609" t="s">
        <v>35</v>
      </c>
      <c r="AN382" s="274" t="s">
        <v>36</v>
      </c>
      <c r="AO382" s="274" t="s">
        <v>37</v>
      </c>
      <c r="AP382" s="274" t="s">
        <v>38</v>
      </c>
      <c r="AQ382" s="274" t="s">
        <v>39</v>
      </c>
    </row>
    <row r="383" spans="1:43" x14ac:dyDescent="0.25">
      <c r="B383" s="276" t="s">
        <v>2</v>
      </c>
      <c r="C383" s="276" t="s">
        <v>41</v>
      </c>
      <c r="D383" s="276" t="s">
        <v>41</v>
      </c>
      <c r="E383" s="276" t="s">
        <v>41</v>
      </c>
      <c r="F383" s="276" t="s">
        <v>41</v>
      </c>
      <c r="G383" s="276" t="s">
        <v>41</v>
      </c>
      <c r="H383" s="276" t="s">
        <v>41</v>
      </c>
      <c r="I383" s="276" t="s">
        <v>41</v>
      </c>
      <c r="J383" s="276" t="s">
        <v>41</v>
      </c>
      <c r="K383" s="276" t="s">
        <v>41</v>
      </c>
      <c r="L383" s="276" t="s">
        <v>41</v>
      </c>
      <c r="M383" s="276" t="s">
        <v>41</v>
      </c>
      <c r="N383" s="276" t="s">
        <v>41</v>
      </c>
      <c r="O383" s="276" t="s">
        <v>41</v>
      </c>
      <c r="P383" s="276" t="s">
        <v>41</v>
      </c>
      <c r="Q383" s="610" t="s">
        <v>41</v>
      </c>
      <c r="R383" s="610" t="s">
        <v>41</v>
      </c>
      <c r="S383" s="610" t="s">
        <v>41</v>
      </c>
      <c r="T383" s="610" t="s">
        <v>41</v>
      </c>
      <c r="U383" s="610" t="s">
        <v>41</v>
      </c>
      <c r="V383" s="610" t="s">
        <v>41</v>
      </c>
      <c r="AA383" s="42">
        <f t="shared" ref="AA383:AA397" si="387">F384/E384</f>
        <v>1.1499999999999999</v>
      </c>
      <c r="AN383" s="42">
        <f t="shared" ref="AN383:AN397" si="388">S384/R384</f>
        <v>1.1499999999999999</v>
      </c>
    </row>
    <row r="384" spans="1:43" x14ac:dyDescent="0.25">
      <c r="B384" s="276">
        <v>1</v>
      </c>
      <c r="C384" s="156">
        <f t="shared" ref="C384" si="389">(C118*$K$381)/$B384</f>
        <v>0.22883124169231725</v>
      </c>
      <c r="D384" s="156">
        <f t="shared" ref="D384:R384" si="390">(D118*$K$381)/$B384</f>
        <v>0.26315592794616482</v>
      </c>
      <c r="E384" s="156">
        <f t="shared" si="390"/>
        <v>0.30262931713808955</v>
      </c>
      <c r="F384" s="156">
        <f t="shared" si="390"/>
        <v>0.34802371470880294</v>
      </c>
      <c r="G384" s="156">
        <f t="shared" si="390"/>
        <v>0.40022727191512336</v>
      </c>
      <c r="H384" s="670">
        <f t="shared" si="390"/>
        <v>0.46026136270239182</v>
      </c>
      <c r="I384" s="156">
        <f t="shared" si="390"/>
        <v>0.52930056710775053</v>
      </c>
      <c r="J384" s="156">
        <f t="shared" si="390"/>
        <v>0.60869565217391308</v>
      </c>
      <c r="K384" s="84">
        <f t="shared" si="390"/>
        <v>0.7</v>
      </c>
      <c r="L384" s="143">
        <f t="shared" si="390"/>
        <v>0.80499999999999994</v>
      </c>
      <c r="M384" s="143">
        <f t="shared" si="390"/>
        <v>0.92574999999999985</v>
      </c>
      <c r="N384" s="143">
        <f t="shared" si="390"/>
        <v>1.0646124999999997</v>
      </c>
      <c r="O384" s="143">
        <f t="shared" si="390"/>
        <v>1.2243043749999996</v>
      </c>
      <c r="P384" s="143">
        <f t="shared" si="390"/>
        <v>1.4079500312499993</v>
      </c>
      <c r="Q384" s="143">
        <f t="shared" si="390"/>
        <v>1.6191425359374991</v>
      </c>
      <c r="R384" s="669">
        <f t="shared" si="390"/>
        <v>1.862013916328124</v>
      </c>
      <c r="S384" s="143">
        <f t="shared" ref="S384:V384" si="391">(S118*$K$381)/$B384</f>
        <v>2.1413160037773422</v>
      </c>
      <c r="T384" s="143">
        <f t="shared" si="391"/>
        <v>2.4625134043439432</v>
      </c>
      <c r="U384" s="143">
        <f t="shared" si="391"/>
        <v>2.8318904149955344</v>
      </c>
      <c r="V384" s="143">
        <f t="shared" si="391"/>
        <v>3.2566739772448643</v>
      </c>
      <c r="AA384" s="42">
        <f t="shared" si="387"/>
        <v>1.1499999999999999</v>
      </c>
      <c r="AN384" s="42">
        <f t="shared" si="388"/>
        <v>1.1499999999999999</v>
      </c>
    </row>
    <row r="385" spans="2:40" x14ac:dyDescent="0.25">
      <c r="B385" s="276">
        <v>2</v>
      </c>
      <c r="C385" s="160">
        <f t="shared" ref="C385" si="392">(C119*$K$381)/$B385</f>
        <v>0.32690177384616748</v>
      </c>
      <c r="D385" s="160">
        <f t="shared" ref="D385:R385" si="393">(D119*$K$381)/$B385</f>
        <v>0.37593703992309258</v>
      </c>
      <c r="E385" s="160">
        <f t="shared" si="393"/>
        <v>0.43232759591155645</v>
      </c>
      <c r="F385" s="160">
        <f t="shared" si="393"/>
        <v>0.49717673529828987</v>
      </c>
      <c r="G385" s="160">
        <f t="shared" si="393"/>
        <v>0.57175324559303331</v>
      </c>
      <c r="H385" s="160">
        <f t="shared" si="393"/>
        <v>0.65751623243198831</v>
      </c>
      <c r="I385" s="160">
        <f t="shared" si="393"/>
        <v>0.7561436672967865</v>
      </c>
      <c r="J385" s="160">
        <f t="shared" si="393"/>
        <v>0.86956521739130443</v>
      </c>
      <c r="K385" s="98">
        <f t="shared" si="393"/>
        <v>1</v>
      </c>
      <c r="L385" s="94">
        <f t="shared" si="393"/>
        <v>1.1499999999999999</v>
      </c>
      <c r="M385" s="94">
        <f t="shared" si="393"/>
        <v>1.3224999999999998</v>
      </c>
      <c r="N385" s="94">
        <f t="shared" si="393"/>
        <v>1.5208749999999995</v>
      </c>
      <c r="O385" s="94">
        <f t="shared" si="393"/>
        <v>1.7490062499999994</v>
      </c>
      <c r="P385" s="94">
        <f t="shared" si="393"/>
        <v>2.0113571874999994</v>
      </c>
      <c r="Q385" s="94">
        <f t="shared" si="393"/>
        <v>2.3130607656249991</v>
      </c>
      <c r="R385" s="94">
        <f t="shared" si="393"/>
        <v>2.6600198804687487</v>
      </c>
      <c r="S385" s="94">
        <f t="shared" ref="S385:V385" si="394">(S119*$K$381)/$B385</f>
        <v>3.0590228625390607</v>
      </c>
      <c r="T385" s="94">
        <f t="shared" si="394"/>
        <v>3.5178762919199196</v>
      </c>
      <c r="U385" s="94">
        <f t="shared" si="394"/>
        <v>4.0455577357079076</v>
      </c>
      <c r="V385" s="94">
        <f t="shared" si="394"/>
        <v>4.6523913960640932</v>
      </c>
      <c r="AA385" s="42">
        <f t="shared" si="387"/>
        <v>1.1499999999999997</v>
      </c>
      <c r="AN385" s="42">
        <f t="shared" si="388"/>
        <v>1.1499999999999999</v>
      </c>
    </row>
    <row r="386" spans="2:40" x14ac:dyDescent="0.25">
      <c r="B386" s="276">
        <v>3</v>
      </c>
      <c r="C386" s="163">
        <f t="shared" ref="C386" si="395">(C120*$K$381)/$B386</f>
        <v>0.31273603031283365</v>
      </c>
      <c r="D386" s="163">
        <f t="shared" ref="D386:R386" si="396">(D120*$K$381)/$B386</f>
        <v>0.35964643485975861</v>
      </c>
      <c r="E386" s="163">
        <f t="shared" si="396"/>
        <v>0.41359340008872242</v>
      </c>
      <c r="F386" s="163">
        <f t="shared" si="396"/>
        <v>0.47563241010203067</v>
      </c>
      <c r="G386" s="163">
        <f t="shared" si="396"/>
        <v>0.54697727161733523</v>
      </c>
      <c r="H386" s="163">
        <f t="shared" si="396"/>
        <v>0.62902386235993546</v>
      </c>
      <c r="I386" s="163">
        <f t="shared" si="396"/>
        <v>0.72337744171392571</v>
      </c>
      <c r="J386" s="163">
        <f t="shared" si="396"/>
        <v>0.83188405797101461</v>
      </c>
      <c r="K386" s="105">
        <f t="shared" si="396"/>
        <v>0.95666666666666667</v>
      </c>
      <c r="L386" s="146">
        <f t="shared" si="396"/>
        <v>1.1001666666666667</v>
      </c>
      <c r="M386" s="146">
        <f t="shared" si="396"/>
        <v>1.2651916666666665</v>
      </c>
      <c r="N386" s="146">
        <f t="shared" si="396"/>
        <v>1.4549704166666662</v>
      </c>
      <c r="O386" s="146">
        <f t="shared" si="396"/>
        <v>1.6732159791666661</v>
      </c>
      <c r="P386" s="146">
        <f t="shared" si="396"/>
        <v>1.9241983760416659</v>
      </c>
      <c r="Q386" s="146">
        <f t="shared" si="396"/>
        <v>2.2128281324479153</v>
      </c>
      <c r="R386" s="146">
        <f t="shared" si="396"/>
        <v>2.5447523523151028</v>
      </c>
      <c r="S386" s="146">
        <f t="shared" ref="S386:V386" si="397">(S120*$K$381)/$B386</f>
        <v>2.9264652051623679</v>
      </c>
      <c r="T386" s="146">
        <f t="shared" si="397"/>
        <v>3.365434985936723</v>
      </c>
      <c r="U386" s="146">
        <f t="shared" si="397"/>
        <v>3.8702502338272313</v>
      </c>
      <c r="V386" s="146">
        <f t="shared" si="397"/>
        <v>4.4507877689013151</v>
      </c>
      <c r="AA386" s="42">
        <f t="shared" si="387"/>
        <v>1.1499999999999999</v>
      </c>
      <c r="AN386" s="42">
        <f t="shared" si="388"/>
        <v>1.1499999999999999</v>
      </c>
    </row>
    <row r="387" spans="2:40" x14ac:dyDescent="0.25">
      <c r="B387" s="276">
        <v>4</v>
      </c>
      <c r="C387" s="160">
        <f t="shared" ref="C387" si="398">(C121*$K$381)/$B387</f>
        <v>0.31872922950001337</v>
      </c>
      <c r="D387" s="160">
        <f t="shared" ref="D387:R387" si="399">(D121*$K$381)/$B387</f>
        <v>0.36653861392501536</v>
      </c>
      <c r="E387" s="160">
        <f t="shared" si="399"/>
        <v>0.42151940601376764</v>
      </c>
      <c r="F387" s="160">
        <f t="shared" si="399"/>
        <v>0.48474731691583273</v>
      </c>
      <c r="G387" s="160">
        <f t="shared" si="399"/>
        <v>0.55745941445320757</v>
      </c>
      <c r="H387" s="160">
        <f t="shared" si="399"/>
        <v>0.64107832662118869</v>
      </c>
      <c r="I387" s="160">
        <f t="shared" si="399"/>
        <v>0.73724007561436689</v>
      </c>
      <c r="J387" s="160">
        <f t="shared" si="399"/>
        <v>0.84782608695652184</v>
      </c>
      <c r="K387" s="98">
        <f t="shared" si="399"/>
        <v>0.97499999999999998</v>
      </c>
      <c r="L387" s="94">
        <f t="shared" si="399"/>
        <v>1.1212499999999999</v>
      </c>
      <c r="M387" s="94">
        <f t="shared" si="399"/>
        <v>1.2894374999999998</v>
      </c>
      <c r="N387" s="94">
        <f t="shared" si="399"/>
        <v>1.4828531249999997</v>
      </c>
      <c r="O387" s="94">
        <f t="shared" si="399"/>
        <v>1.7052810937499996</v>
      </c>
      <c r="P387" s="94">
        <f t="shared" si="399"/>
        <v>1.9610732578124994</v>
      </c>
      <c r="Q387" s="94">
        <f t="shared" si="399"/>
        <v>2.255234246484374</v>
      </c>
      <c r="R387" s="94">
        <f t="shared" si="399"/>
        <v>2.5935193834570298</v>
      </c>
      <c r="S387" s="94">
        <f t="shared" ref="S387:V387" si="400">(S121*$K$381)/$B387</f>
        <v>2.9825472909755839</v>
      </c>
      <c r="T387" s="94">
        <f t="shared" si="400"/>
        <v>3.4299293846219214</v>
      </c>
      <c r="U387" s="94">
        <f t="shared" si="400"/>
        <v>3.9444187923152092</v>
      </c>
      <c r="V387" s="94">
        <f t="shared" si="400"/>
        <v>4.5360816111624906</v>
      </c>
      <c r="AA387" s="42">
        <f t="shared" si="387"/>
        <v>1.1500000000000001</v>
      </c>
      <c r="AN387" s="42">
        <f t="shared" si="388"/>
        <v>1.1499999999999999</v>
      </c>
    </row>
    <row r="388" spans="2:40" x14ac:dyDescent="0.25">
      <c r="B388" s="276">
        <v>5</v>
      </c>
      <c r="C388" s="160">
        <f t="shared" ref="C388" si="401">(C122*$K$381)/$B388</f>
        <v>0.30728766741539737</v>
      </c>
      <c r="D388" s="160">
        <f t="shared" ref="D388:R388" si="402">(D122*$K$381)/$B388</f>
        <v>0.353380817527707</v>
      </c>
      <c r="E388" s="160">
        <f t="shared" si="402"/>
        <v>0.40638794015686297</v>
      </c>
      <c r="F388" s="160">
        <f t="shared" si="402"/>
        <v>0.46734613118039248</v>
      </c>
      <c r="G388" s="160">
        <f t="shared" si="402"/>
        <v>0.53744805085745129</v>
      </c>
      <c r="H388" s="160">
        <f t="shared" si="402"/>
        <v>0.61806525848606897</v>
      </c>
      <c r="I388" s="160">
        <f t="shared" si="402"/>
        <v>0.71077504725897933</v>
      </c>
      <c r="J388" s="160">
        <f t="shared" si="402"/>
        <v>0.81739130434782614</v>
      </c>
      <c r="K388" s="98">
        <f t="shared" si="402"/>
        <v>0.94000000000000006</v>
      </c>
      <c r="L388" s="94">
        <f t="shared" si="402"/>
        <v>1.081</v>
      </c>
      <c r="M388" s="94">
        <f t="shared" si="402"/>
        <v>1.2431499999999998</v>
      </c>
      <c r="N388" s="94">
        <f t="shared" si="402"/>
        <v>1.4296224999999996</v>
      </c>
      <c r="O388" s="94">
        <f t="shared" si="402"/>
        <v>1.6440658749999995</v>
      </c>
      <c r="P388" s="94">
        <f t="shared" si="402"/>
        <v>1.890675756249999</v>
      </c>
      <c r="Q388" s="94">
        <f t="shared" si="402"/>
        <v>2.1742771196874986</v>
      </c>
      <c r="R388" s="94">
        <f t="shared" si="402"/>
        <v>2.5004186876406234</v>
      </c>
      <c r="S388" s="94">
        <f t="shared" ref="S388:V388" si="403">(S122*$K$381)/$B388</f>
        <v>2.8754814907867168</v>
      </c>
      <c r="T388" s="94">
        <f t="shared" si="403"/>
        <v>3.3068037144047238</v>
      </c>
      <c r="U388" s="94">
        <f t="shared" si="403"/>
        <v>3.8028242715654321</v>
      </c>
      <c r="V388" s="94">
        <f t="shared" si="403"/>
        <v>4.373247912300247</v>
      </c>
      <c r="AA388" s="42">
        <f t="shared" si="387"/>
        <v>1.1499999999999999</v>
      </c>
      <c r="AN388" s="42">
        <f t="shared" si="388"/>
        <v>1.1499999999999999</v>
      </c>
    </row>
    <row r="389" spans="2:40" x14ac:dyDescent="0.25">
      <c r="B389" s="276">
        <v>10</v>
      </c>
      <c r="C389" s="163">
        <f t="shared" ref="C389" si="404">(C123*$K$381)/$B389</f>
        <v>0.22883124169231728</v>
      </c>
      <c r="D389" s="163">
        <f t="shared" ref="D389:R389" si="405">(D123*$K$381)/$B389</f>
        <v>0.26315592794616482</v>
      </c>
      <c r="E389" s="163">
        <f t="shared" si="405"/>
        <v>0.30262931713808949</v>
      </c>
      <c r="F389" s="163">
        <f t="shared" si="405"/>
        <v>0.34802371470880289</v>
      </c>
      <c r="G389" s="163">
        <f t="shared" si="405"/>
        <v>0.40022727191512331</v>
      </c>
      <c r="H389" s="163">
        <f t="shared" si="405"/>
        <v>0.46026136270239182</v>
      </c>
      <c r="I389" s="163">
        <f t="shared" si="405"/>
        <v>0.52930056710775053</v>
      </c>
      <c r="J389" s="163">
        <f t="shared" si="405"/>
        <v>0.60869565217391308</v>
      </c>
      <c r="K389" s="105">
        <f t="shared" si="405"/>
        <v>0.7</v>
      </c>
      <c r="L389" s="146">
        <f t="shared" si="405"/>
        <v>0.80499999999999994</v>
      </c>
      <c r="M389" s="146">
        <f t="shared" si="405"/>
        <v>0.92574999999999985</v>
      </c>
      <c r="N389" s="146">
        <f t="shared" si="405"/>
        <v>1.0646124999999997</v>
      </c>
      <c r="O389" s="146">
        <f t="shared" si="405"/>
        <v>1.2243043749999996</v>
      </c>
      <c r="P389" s="146">
        <f t="shared" si="405"/>
        <v>1.4079500312499995</v>
      </c>
      <c r="Q389" s="146">
        <f t="shared" si="405"/>
        <v>1.6191425359374993</v>
      </c>
      <c r="R389" s="146">
        <f t="shared" si="405"/>
        <v>1.8620139163281242</v>
      </c>
      <c r="S389" s="146">
        <f t="shared" ref="S389:V389" si="406">(S123*$K$381)/$B389</f>
        <v>2.1413160037773427</v>
      </c>
      <c r="T389" s="146">
        <f t="shared" si="406"/>
        <v>2.4625134043439436</v>
      </c>
      <c r="U389" s="146">
        <f t="shared" si="406"/>
        <v>2.8318904149955353</v>
      </c>
      <c r="V389" s="146">
        <f t="shared" si="406"/>
        <v>3.2566739772448647</v>
      </c>
      <c r="AA389" s="42">
        <f t="shared" si="387"/>
        <v>1.1499999999999999</v>
      </c>
      <c r="AN389" s="42">
        <f t="shared" si="388"/>
        <v>1.1499999999999999</v>
      </c>
    </row>
    <row r="390" spans="2:40" x14ac:dyDescent="0.25">
      <c r="B390" s="276">
        <v>20</v>
      </c>
      <c r="C390" s="160">
        <f t="shared" ref="C390" si="407">(C124*$K$381)/$B390</f>
        <v>0.15478798991616033</v>
      </c>
      <c r="D390" s="160">
        <f t="shared" ref="D390:R390" si="408">(D124*$K$381)/$B390</f>
        <v>0.17800618840358434</v>
      </c>
      <c r="E390" s="160">
        <f t="shared" si="408"/>
        <v>0.20470711666412197</v>
      </c>
      <c r="F390" s="160">
        <f t="shared" si="408"/>
        <v>0.23541318416374027</v>
      </c>
      <c r="G390" s="160">
        <f t="shared" si="408"/>
        <v>0.27072516178830125</v>
      </c>
      <c r="H390" s="160">
        <f t="shared" si="408"/>
        <v>0.31133393605654647</v>
      </c>
      <c r="I390" s="160">
        <f t="shared" si="408"/>
        <v>0.35803402646502841</v>
      </c>
      <c r="J390" s="160">
        <f t="shared" si="408"/>
        <v>0.41173913043478266</v>
      </c>
      <c r="K390" s="98">
        <f t="shared" si="408"/>
        <v>0.47350000000000003</v>
      </c>
      <c r="L390" s="94">
        <f t="shared" si="408"/>
        <v>0.54452499999999993</v>
      </c>
      <c r="M390" s="94">
        <f t="shared" si="408"/>
        <v>0.62620374999999995</v>
      </c>
      <c r="N390" s="94">
        <f t="shared" si="408"/>
        <v>0.72013431249999982</v>
      </c>
      <c r="O390" s="94">
        <f t="shared" si="408"/>
        <v>0.82815445937499965</v>
      </c>
      <c r="P390" s="94">
        <f t="shared" si="408"/>
        <v>0.9523776282812495</v>
      </c>
      <c r="Q390" s="94">
        <f t="shared" si="408"/>
        <v>1.0952342725234367</v>
      </c>
      <c r="R390" s="94">
        <f t="shared" si="408"/>
        <v>1.2595194134019523</v>
      </c>
      <c r="S390" s="94">
        <f t="shared" ref="S390:V390" si="409">(S124*$K$381)/$B390</f>
        <v>1.448447325412245</v>
      </c>
      <c r="T390" s="94">
        <f t="shared" si="409"/>
        <v>1.6657144242240816</v>
      </c>
      <c r="U390" s="94">
        <f t="shared" si="409"/>
        <v>1.9155715878576935</v>
      </c>
      <c r="V390" s="94">
        <f t="shared" si="409"/>
        <v>2.202907326036347</v>
      </c>
      <c r="AA390" s="42">
        <f t="shared" si="387"/>
        <v>1.1500000000000001</v>
      </c>
      <c r="AN390" s="42">
        <f t="shared" si="388"/>
        <v>1.1499999999999999</v>
      </c>
    </row>
    <row r="391" spans="2:40" x14ac:dyDescent="0.25">
      <c r="B391" s="276">
        <v>30</v>
      </c>
      <c r="C391" s="160">
        <f t="shared" ref="C391" si="410">(C125*$K$381)/$B391</f>
        <v>0.1214984926128256</v>
      </c>
      <c r="D391" s="160">
        <f t="shared" ref="D391:R391" si="411">(D125*$K$381)/$B391</f>
        <v>0.13972326650474942</v>
      </c>
      <c r="E391" s="160">
        <f t="shared" si="411"/>
        <v>0.16068175648046182</v>
      </c>
      <c r="F391" s="160">
        <f t="shared" si="411"/>
        <v>0.1847840199525311</v>
      </c>
      <c r="G391" s="160">
        <f t="shared" si="411"/>
        <v>0.21250162294541075</v>
      </c>
      <c r="H391" s="160">
        <f t="shared" si="411"/>
        <v>0.24437686638722234</v>
      </c>
      <c r="I391" s="160">
        <f t="shared" si="411"/>
        <v>0.28103339634530566</v>
      </c>
      <c r="J391" s="160">
        <f t="shared" si="411"/>
        <v>0.32318840579710151</v>
      </c>
      <c r="K391" s="98">
        <f t="shared" si="411"/>
        <v>0.3716666666666667</v>
      </c>
      <c r="L391" s="94">
        <f t="shared" si="411"/>
        <v>0.42741666666666667</v>
      </c>
      <c r="M391" s="94">
        <f t="shared" si="411"/>
        <v>0.49152916666666663</v>
      </c>
      <c r="N391" s="94">
        <f t="shared" si="411"/>
        <v>0.56525854166666656</v>
      </c>
      <c r="O391" s="94">
        <f t="shared" si="411"/>
        <v>0.65004732291666645</v>
      </c>
      <c r="P391" s="94">
        <f t="shared" si="411"/>
        <v>0.74755442135416639</v>
      </c>
      <c r="Q391" s="94">
        <f t="shared" si="411"/>
        <v>0.85968758455729122</v>
      </c>
      <c r="R391" s="94">
        <f t="shared" si="411"/>
        <v>0.98864072224088484</v>
      </c>
      <c r="S391" s="94">
        <f t="shared" ref="S391:V391" si="412">(S125*$K$381)/$B391</f>
        <v>1.1369368305770176</v>
      </c>
      <c r="T391" s="94">
        <f t="shared" si="412"/>
        <v>1.3074773551635701</v>
      </c>
      <c r="U391" s="94">
        <f t="shared" si="412"/>
        <v>1.5035989584381055</v>
      </c>
      <c r="V391" s="94">
        <f t="shared" si="412"/>
        <v>1.7291388022038212</v>
      </c>
      <c r="AA391" s="42">
        <f t="shared" si="387"/>
        <v>1.1499999999999999</v>
      </c>
      <c r="AN391" s="42">
        <f t="shared" si="388"/>
        <v>1.1499999999999999</v>
      </c>
    </row>
    <row r="392" spans="2:40" x14ac:dyDescent="0.25">
      <c r="B392" s="276">
        <v>40</v>
      </c>
      <c r="C392" s="160">
        <f t="shared" ref="C392" si="413">(C126*$K$381)/$B392</f>
        <v>0.10387303863961975</v>
      </c>
      <c r="D392" s="160">
        <f t="shared" ref="D392:R392" si="414">(D126*$K$381)/$B392</f>
        <v>0.11945399443556268</v>
      </c>
      <c r="E392" s="160">
        <f t="shared" si="414"/>
        <v>0.13737209360089708</v>
      </c>
      <c r="F392" s="160">
        <f t="shared" si="414"/>
        <v>0.15797790764103165</v>
      </c>
      <c r="G392" s="160">
        <f t="shared" si="414"/>
        <v>0.18167459378718637</v>
      </c>
      <c r="H392" s="160">
        <f t="shared" si="414"/>
        <v>0.20892578285526428</v>
      </c>
      <c r="I392" s="160">
        <f t="shared" si="414"/>
        <v>0.24026465028355393</v>
      </c>
      <c r="J392" s="160">
        <f t="shared" si="414"/>
        <v>0.27630434782608704</v>
      </c>
      <c r="K392" s="98">
        <f t="shared" si="414"/>
        <v>0.31775000000000003</v>
      </c>
      <c r="L392" s="94">
        <f t="shared" si="414"/>
        <v>0.36541250000000003</v>
      </c>
      <c r="M392" s="94">
        <f t="shared" si="414"/>
        <v>0.42022437499999998</v>
      </c>
      <c r="N392" s="94">
        <f t="shared" si="414"/>
        <v>0.48325803124999994</v>
      </c>
      <c r="O392" s="94">
        <f t="shared" si="414"/>
        <v>0.5557467359374999</v>
      </c>
      <c r="P392" s="94">
        <f t="shared" si="414"/>
        <v>0.63910874632812487</v>
      </c>
      <c r="Q392" s="94">
        <f t="shared" si="414"/>
        <v>0.73497505827734355</v>
      </c>
      <c r="R392" s="94">
        <f t="shared" si="414"/>
        <v>0.8452213170189451</v>
      </c>
      <c r="S392" s="94">
        <f t="shared" ref="S392:V392" si="415">(S126*$K$381)/$B392</f>
        <v>0.97200451457178672</v>
      </c>
      <c r="T392" s="94">
        <f t="shared" si="415"/>
        <v>1.1178051917575547</v>
      </c>
      <c r="U392" s="94">
        <f t="shared" si="415"/>
        <v>1.2854759705211878</v>
      </c>
      <c r="V392" s="94">
        <f t="shared" si="415"/>
        <v>1.4782973660993659</v>
      </c>
      <c r="AA392" s="42">
        <f t="shared" si="387"/>
        <v>1.1499999999999999</v>
      </c>
      <c r="AN392" s="42">
        <f t="shared" si="388"/>
        <v>1.1499999999999999</v>
      </c>
    </row>
    <row r="393" spans="2:40" x14ac:dyDescent="0.25">
      <c r="B393" s="276">
        <v>50</v>
      </c>
      <c r="C393" s="160">
        <f t="shared" ref="C393" si="416">(C127*$K$381)/$B393</f>
        <v>9.2905484127080828E-2</v>
      </c>
      <c r="D393" s="160">
        <f t="shared" ref="D393:R393" si="417">(D127*$K$381)/$B393</f>
        <v>0.10684130674614294</v>
      </c>
      <c r="E393" s="160">
        <f t="shared" si="417"/>
        <v>0.12286750275806436</v>
      </c>
      <c r="F393" s="160">
        <f t="shared" si="417"/>
        <v>0.14129762817177402</v>
      </c>
      <c r="G393" s="160">
        <f t="shared" si="417"/>
        <v>0.16249227239754011</v>
      </c>
      <c r="H393" s="160">
        <f t="shared" si="417"/>
        <v>0.18686611325717109</v>
      </c>
      <c r="I393" s="160">
        <f t="shared" si="417"/>
        <v>0.21489603024574674</v>
      </c>
      <c r="J393" s="160">
        <f t="shared" si="417"/>
        <v>0.24713043478260871</v>
      </c>
      <c r="K393" s="98">
        <f t="shared" si="417"/>
        <v>0.28420000000000001</v>
      </c>
      <c r="L393" s="94">
        <f t="shared" si="417"/>
        <v>0.32683000000000001</v>
      </c>
      <c r="M393" s="94">
        <f t="shared" si="417"/>
        <v>0.37585449999999992</v>
      </c>
      <c r="N393" s="94">
        <f t="shared" si="417"/>
        <v>0.4322326749999999</v>
      </c>
      <c r="O393" s="94">
        <f t="shared" si="417"/>
        <v>0.49706757624999987</v>
      </c>
      <c r="P393" s="94">
        <f t="shared" si="417"/>
        <v>0.57162771268749979</v>
      </c>
      <c r="Q393" s="94">
        <f t="shared" si="417"/>
        <v>0.65737186959062466</v>
      </c>
      <c r="R393" s="94">
        <f t="shared" si="417"/>
        <v>0.75597765002921835</v>
      </c>
      <c r="S393" s="94">
        <f t="shared" ref="S393:V393" si="418">(S127*$K$381)/$B393</f>
        <v>0.86937429753360107</v>
      </c>
      <c r="T393" s="94">
        <f t="shared" si="418"/>
        <v>0.99978044216364115</v>
      </c>
      <c r="U393" s="94">
        <f t="shared" si="418"/>
        <v>1.1497475084881872</v>
      </c>
      <c r="V393" s="94">
        <f t="shared" si="418"/>
        <v>1.3222096347614152</v>
      </c>
      <c r="AA393" s="42">
        <f t="shared" si="387"/>
        <v>1.1499999999999999</v>
      </c>
      <c r="AN393" s="42">
        <f t="shared" si="388"/>
        <v>1.1499999999999999</v>
      </c>
    </row>
    <row r="394" spans="2:40" x14ac:dyDescent="0.25">
      <c r="B394" s="276">
        <v>60</v>
      </c>
      <c r="C394" s="160">
        <f t="shared" ref="C394" si="419">(C128*$K$381)/$B394</f>
        <v>8.4776526684106124E-2</v>
      </c>
      <c r="D394" s="160">
        <f t="shared" ref="D394:R394" si="420">(D128*$K$381)/$B394</f>
        <v>9.7493005686722034E-2</v>
      </c>
      <c r="E394" s="160">
        <f t="shared" si="420"/>
        <v>0.11211695653973033</v>
      </c>
      <c r="F394" s="160">
        <f t="shared" si="420"/>
        <v>0.12893450002068987</v>
      </c>
      <c r="G394" s="160">
        <f t="shared" si="420"/>
        <v>0.14827467502379335</v>
      </c>
      <c r="H394" s="160">
        <f t="shared" si="420"/>
        <v>0.17051587627736231</v>
      </c>
      <c r="I394" s="160">
        <f t="shared" si="420"/>
        <v>0.19609325771896663</v>
      </c>
      <c r="J394" s="160">
        <f t="shared" si="420"/>
        <v>0.22550724637681163</v>
      </c>
      <c r="K394" s="98">
        <f t="shared" si="420"/>
        <v>0.25933333333333336</v>
      </c>
      <c r="L394" s="94">
        <f t="shared" si="420"/>
        <v>0.29823333333333329</v>
      </c>
      <c r="M394" s="94">
        <f t="shared" si="420"/>
        <v>0.34296833333333326</v>
      </c>
      <c r="N394" s="94">
        <f t="shared" si="420"/>
        <v>0.39441358333333321</v>
      </c>
      <c r="O394" s="94">
        <f t="shared" si="420"/>
        <v>0.45357562083333319</v>
      </c>
      <c r="P394" s="94">
        <f t="shared" si="420"/>
        <v>0.5216119639583332</v>
      </c>
      <c r="Q394" s="94">
        <f t="shared" si="420"/>
        <v>0.59985375855208312</v>
      </c>
      <c r="R394" s="94">
        <f t="shared" si="420"/>
        <v>0.68983182233489548</v>
      </c>
      <c r="S394" s="94">
        <f t="shared" ref="S394:V394" si="421">(S128*$K$381)/$B394</f>
        <v>0.79330659568512973</v>
      </c>
      <c r="T394" s="94">
        <f t="shared" si="421"/>
        <v>0.91230258503789918</v>
      </c>
      <c r="U394" s="94">
        <f t="shared" si="421"/>
        <v>1.049147972793584</v>
      </c>
      <c r="V394" s="94">
        <f t="shared" si="421"/>
        <v>1.2065201687126215</v>
      </c>
      <c r="AA394" s="42">
        <f t="shared" si="387"/>
        <v>1.1499999999999999</v>
      </c>
      <c r="AN394" s="42">
        <f t="shared" si="388"/>
        <v>1.1499999999999999</v>
      </c>
    </row>
    <row r="395" spans="2:40" x14ac:dyDescent="0.25">
      <c r="B395" s="276">
        <v>70</v>
      </c>
      <c r="C395" s="163">
        <f t="shared" ref="C395:D395" si="422">(C129*$K$381)/$B395</f>
        <v>7.8363025216267035E-2</v>
      </c>
      <c r="D395" s="163">
        <f t="shared" si="422"/>
        <v>9.0117478998707076E-2</v>
      </c>
      <c r="E395" s="163">
        <f t="shared" ref="E395" si="423">(E129*$K$381)/$B395</f>
        <v>0.10363510084851313</v>
      </c>
      <c r="F395" s="163">
        <f t="shared" ref="F395" si="424">(F129*$K$381)/$B395</f>
        <v>0.11918036597579008</v>
      </c>
      <c r="G395" s="163">
        <f t="shared" ref="G395" si="425">(G129*$K$381)/$B395</f>
        <v>0.13705742087215858</v>
      </c>
      <c r="H395" s="163">
        <f t="shared" ref="H395:N395" si="426">(H129*$K$381)/$B395</f>
        <v>0.15761603400298235</v>
      </c>
      <c r="I395" s="163">
        <f t="shared" si="426"/>
        <v>0.18125843910342967</v>
      </c>
      <c r="J395" s="163">
        <f t="shared" si="426"/>
        <v>0.20844720496894412</v>
      </c>
      <c r="K395" s="105">
        <f t="shared" si="426"/>
        <v>0.23971428571428574</v>
      </c>
      <c r="L395" s="146">
        <f t="shared" si="426"/>
        <v>0.27567142857142857</v>
      </c>
      <c r="M395" s="146">
        <f t="shared" si="426"/>
        <v>0.31702214285714286</v>
      </c>
      <c r="N395" s="146">
        <f t="shared" si="426"/>
        <v>0.36457546428571425</v>
      </c>
      <c r="O395" s="146">
        <f t="shared" ref="O395:R395" si="427">(O129*$K$381)/$B395</f>
        <v>0.41926178392857139</v>
      </c>
      <c r="P395" s="146">
        <f t="shared" si="427"/>
        <v>0.48215105151785703</v>
      </c>
      <c r="Q395" s="146">
        <f t="shared" si="427"/>
        <v>0.55447370924553552</v>
      </c>
      <c r="R395" s="146">
        <f t="shared" si="427"/>
        <v>0.63764476563236583</v>
      </c>
      <c r="S395" s="146">
        <f t="shared" ref="S395:V395" si="428">(S129*$K$381)/$B395</f>
        <v>0.7332914804772207</v>
      </c>
      <c r="T395" s="146">
        <f t="shared" si="428"/>
        <v>0.84328520254880368</v>
      </c>
      <c r="U395" s="146">
        <f t="shared" si="428"/>
        <v>0.96977798293112427</v>
      </c>
      <c r="V395" s="146">
        <f t="shared" si="428"/>
        <v>1.1152446803707927</v>
      </c>
      <c r="AA395" s="42">
        <f t="shared" si="387"/>
        <v>1.1499999999999999</v>
      </c>
      <c r="AN395" s="42">
        <f t="shared" si="388"/>
        <v>1.1499999999999999</v>
      </c>
    </row>
    <row r="396" spans="2:40" x14ac:dyDescent="0.25">
      <c r="B396" s="276">
        <v>80</v>
      </c>
      <c r="C396" s="241">
        <f t="shared" ref="C396:D396" si="429">(C130*$K$381)/$B396</f>
        <v>7.3471173671926154E-2</v>
      </c>
      <c r="D396" s="241">
        <f t="shared" si="429"/>
        <v>8.4491849722715062E-2</v>
      </c>
      <c r="E396" s="241">
        <f t="shared" ref="E396" si="430">(E130*$K$381)/$B396</f>
        <v>9.7165627181122316E-2</v>
      </c>
      <c r="F396" s="241">
        <f t="shared" ref="F396" si="431">(F130*$K$381)/$B396</f>
        <v>0.11174047125829065</v>
      </c>
      <c r="G396" s="241">
        <f t="shared" ref="G396" si="432">(G130*$K$381)/$B396</f>
        <v>0.12850154194703425</v>
      </c>
      <c r="H396" s="241">
        <f t="shared" ref="H396:N396" si="433">(H130*$K$381)/$B396</f>
        <v>0.14777677323908939</v>
      </c>
      <c r="I396" s="241">
        <f t="shared" si="433"/>
        <v>0.16994328922495278</v>
      </c>
      <c r="J396" s="241">
        <f t="shared" si="433"/>
        <v>0.19543478260869568</v>
      </c>
      <c r="K396" s="165">
        <f t="shared" si="433"/>
        <v>0.22475000000000001</v>
      </c>
      <c r="L396" s="144">
        <f t="shared" si="433"/>
        <v>0.25846249999999998</v>
      </c>
      <c r="M396" s="144">
        <f t="shared" si="433"/>
        <v>0.29723187499999998</v>
      </c>
      <c r="N396" s="144">
        <f t="shared" si="433"/>
        <v>0.34181665624999996</v>
      </c>
      <c r="O396" s="144">
        <f t="shared" ref="O396:R396" si="434">(O130*$K$381)/$B396</f>
        <v>0.39308915468749994</v>
      </c>
      <c r="P396" s="144">
        <f t="shared" si="434"/>
        <v>0.45205252789062494</v>
      </c>
      <c r="Q396" s="144">
        <f t="shared" si="434"/>
        <v>0.51986040707421854</v>
      </c>
      <c r="R396" s="144">
        <f t="shared" si="434"/>
        <v>0.59783946813535127</v>
      </c>
      <c r="S396" s="144">
        <f t="shared" ref="S396:V396" si="435">(S130*$K$381)/$B396</f>
        <v>0.68751538835565396</v>
      </c>
      <c r="T396" s="144">
        <f t="shared" si="435"/>
        <v>0.79064269660900188</v>
      </c>
      <c r="U396" s="144">
        <f t="shared" si="435"/>
        <v>0.90923910110035211</v>
      </c>
      <c r="V396" s="144">
        <f t="shared" si="435"/>
        <v>1.0456249662654049</v>
      </c>
      <c r="AA396" s="42">
        <f t="shared" si="387"/>
        <v>1.1499999999999999</v>
      </c>
      <c r="AN396" s="42">
        <f t="shared" si="388"/>
        <v>1.1499999999999999</v>
      </c>
    </row>
    <row r="397" spans="2:40" x14ac:dyDescent="0.25">
      <c r="B397" s="276">
        <v>90</v>
      </c>
      <c r="C397" s="241">
        <f t="shared" ref="C397:D397" si="436">(C131*$K$381)/$B397</f>
        <v>7.0247558957609785E-2</v>
      </c>
      <c r="D397" s="241">
        <f t="shared" si="436"/>
        <v>8.0784692801251237E-2</v>
      </c>
      <c r="E397" s="241">
        <f t="shared" ref="E397" si="437">(E131*$K$381)/$B397</f>
        <v>9.2902396721438921E-2</v>
      </c>
      <c r="F397" s="241">
        <f t="shared" ref="F397" si="438">(F131*$K$381)/$B397</f>
        <v>0.10683775622965475</v>
      </c>
      <c r="G397" s="241">
        <f t="shared" ref="G397" si="439">(G131*$K$381)/$B397</f>
        <v>0.12286341966410294</v>
      </c>
      <c r="H397" s="241">
        <f t="shared" ref="H397:N397" si="440">(H131*$K$381)/$B397</f>
        <v>0.14129293261371836</v>
      </c>
      <c r="I397" s="241">
        <f t="shared" si="440"/>
        <v>0.16248687250577612</v>
      </c>
      <c r="J397" s="241">
        <f t="shared" si="440"/>
        <v>0.18685990338164252</v>
      </c>
      <c r="K397" s="165">
        <f t="shared" si="440"/>
        <v>0.21488888888888888</v>
      </c>
      <c r="L397" s="144">
        <f t="shared" si="440"/>
        <v>0.24712222222222222</v>
      </c>
      <c r="M397" s="144">
        <f t="shared" si="440"/>
        <v>0.2841905555555555</v>
      </c>
      <c r="N397" s="144">
        <f t="shared" si="440"/>
        <v>0.3268191388888888</v>
      </c>
      <c r="O397" s="144">
        <f t="shared" ref="O397:R397" si="441">(O131*$K$381)/$B397</f>
        <v>0.37584200972222204</v>
      </c>
      <c r="P397" s="144">
        <f t="shared" si="441"/>
        <v>0.43221831118055537</v>
      </c>
      <c r="Q397" s="144">
        <f t="shared" si="441"/>
        <v>0.49705105785763859</v>
      </c>
      <c r="R397" s="144">
        <f t="shared" si="441"/>
        <v>0.57160871653628431</v>
      </c>
      <c r="S397" s="144">
        <f t="shared" ref="S397:V397" si="442">(S131*$K$381)/$B397</f>
        <v>0.65735002401672693</v>
      </c>
      <c r="T397" s="144">
        <f t="shared" si="442"/>
        <v>0.75595252761923593</v>
      </c>
      <c r="U397" s="144">
        <f t="shared" si="442"/>
        <v>0.86934540676212113</v>
      </c>
      <c r="V397" s="144">
        <f t="shared" si="442"/>
        <v>0.99974721777643916</v>
      </c>
      <c r="AA397" s="42">
        <f t="shared" si="387"/>
        <v>1.1499999999999997</v>
      </c>
      <c r="AN397" s="42">
        <f t="shared" si="388"/>
        <v>1.1499999999999999</v>
      </c>
    </row>
    <row r="398" spans="2:40" x14ac:dyDescent="0.25">
      <c r="B398" s="276">
        <v>100</v>
      </c>
      <c r="C398" s="163">
        <f t="shared" ref="C398:D398" si="443">(C132*$K$381)/$B398</f>
        <v>6.6720652042002782E-2</v>
      </c>
      <c r="D398" s="163">
        <f t="shared" si="443"/>
        <v>7.672874984830319E-2</v>
      </c>
      <c r="E398" s="163">
        <f t="shared" ref="E398" si="444">(E132*$K$381)/$B398</f>
        <v>8.8238062325548677E-2</v>
      </c>
      <c r="F398" s="163">
        <f t="shared" ref="F398" si="445">(F132*$K$381)/$B398</f>
        <v>0.10147377167438096</v>
      </c>
      <c r="G398" s="163">
        <f t="shared" ref="G398" si="446">(G132*$K$381)/$B398</f>
        <v>0.1166948374255381</v>
      </c>
      <c r="H398" s="163">
        <f t="shared" ref="H398:N398" si="447">(H132*$K$381)/$B398</f>
        <v>0.13419906303936879</v>
      </c>
      <c r="I398" s="163">
        <f t="shared" si="447"/>
        <v>0.15432892249527411</v>
      </c>
      <c r="J398" s="163">
        <f t="shared" si="447"/>
        <v>0.17747826086956522</v>
      </c>
      <c r="K398" s="105">
        <f t="shared" si="447"/>
        <v>0.2041</v>
      </c>
      <c r="L398" s="146">
        <f t="shared" si="447"/>
        <v>0.23471499999999998</v>
      </c>
      <c r="M398" s="146">
        <f t="shared" si="447"/>
        <v>0.26992224999999997</v>
      </c>
      <c r="N398" s="146">
        <f t="shared" si="447"/>
        <v>0.31041058749999995</v>
      </c>
      <c r="O398" s="146">
        <f t="shared" ref="O398:R398" si="448">(O132*$K$381)/$B398</f>
        <v>0.35697217562499994</v>
      </c>
      <c r="P398" s="146">
        <f t="shared" si="448"/>
        <v>0.41051800196874993</v>
      </c>
      <c r="Q398" s="146">
        <f t="shared" si="448"/>
        <v>0.47209570226406233</v>
      </c>
      <c r="R398" s="146">
        <f t="shared" si="448"/>
        <v>0.54291005760367161</v>
      </c>
      <c r="S398" s="146">
        <f t="shared" ref="S398:V398" si="449">(S132*$K$381)/$B398</f>
        <v>0.62434656624422236</v>
      </c>
      <c r="T398" s="146">
        <f t="shared" si="449"/>
        <v>0.71799855118085565</v>
      </c>
      <c r="U398" s="146">
        <f t="shared" si="449"/>
        <v>0.82569833385798386</v>
      </c>
      <c r="V398" s="146">
        <f t="shared" si="449"/>
        <v>0.94955308393668147</v>
      </c>
    </row>
    <row r="400" spans="2:40" x14ac:dyDescent="0.25">
      <c r="C400" s="137">
        <f>$H384/C384</f>
        <v>2.0113571874999994</v>
      </c>
      <c r="D400" s="137">
        <f>$H384/D384</f>
        <v>1.7490062499999994</v>
      </c>
      <c r="E400" s="137">
        <f>$H384/E384</f>
        <v>1.5208749999999995</v>
      </c>
      <c r="F400" s="137">
        <f>$H384/F384</f>
        <v>1.3224999999999998</v>
      </c>
      <c r="G400" s="137">
        <f>$H384/G384</f>
        <v>1.1499999999999999</v>
      </c>
      <c r="H400" s="57" t="s">
        <v>333</v>
      </c>
      <c r="R400" s="668" t="s">
        <v>332</v>
      </c>
      <c r="S400" s="239">
        <f>S384/$R384</f>
        <v>1.1499999999999999</v>
      </c>
      <c r="T400" s="239">
        <f t="shared" ref="T400:V400" si="450">T384/$R384</f>
        <v>1.3224999999999996</v>
      </c>
      <c r="U400" s="239">
        <f t="shared" si="450"/>
        <v>1.5208749999999993</v>
      </c>
      <c r="V400" s="239">
        <f t="shared" si="450"/>
        <v>1.7490062499999992</v>
      </c>
    </row>
    <row r="404" spans="1:22" x14ac:dyDescent="0.25">
      <c r="B404" s="44">
        <v>0.9</v>
      </c>
      <c r="C404" s="41" t="s">
        <v>42</v>
      </c>
      <c r="D404" s="47"/>
      <c r="E404" s="47"/>
      <c r="F404" s="47"/>
      <c r="G404" s="47"/>
      <c r="H404" s="47"/>
      <c r="I404" s="47"/>
      <c r="J404" s="47"/>
      <c r="K404" s="553"/>
      <c r="L404" s="47"/>
      <c r="M404" s="47"/>
      <c r="N404" s="47"/>
      <c r="O404" s="47"/>
      <c r="P404" s="47"/>
    </row>
    <row r="405" spans="1:22" x14ac:dyDescent="0.25">
      <c r="B405" s="44">
        <v>0.96</v>
      </c>
      <c r="C405" s="47" t="s">
        <v>43</v>
      </c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</row>
    <row r="406" spans="1:22" x14ac:dyDescent="0.25">
      <c r="B406" s="44">
        <v>85</v>
      </c>
      <c r="C406" s="41" t="s">
        <v>44</v>
      </c>
      <c r="D406" s="47"/>
      <c r="E406" s="47"/>
      <c r="F406" s="47"/>
      <c r="G406" s="47"/>
      <c r="H406" s="41" t="s">
        <v>121</v>
      </c>
      <c r="I406" s="47"/>
      <c r="J406" s="47"/>
      <c r="K406" s="47"/>
      <c r="L406" s="47"/>
      <c r="M406" s="47"/>
      <c r="N406" s="47"/>
      <c r="O406" s="47"/>
      <c r="P406" s="47"/>
    </row>
    <row r="407" spans="1:22" x14ac:dyDescent="0.25">
      <c r="B407" s="44"/>
      <c r="C407" s="41"/>
      <c r="D407" s="47"/>
      <c r="E407" s="47"/>
      <c r="F407" s="47"/>
      <c r="G407" s="47"/>
      <c r="H407" s="47"/>
      <c r="I407" s="47"/>
      <c r="J407" s="47"/>
      <c r="K407" s="47"/>
      <c r="L407" s="137">
        <f>L413/K413</f>
        <v>1.1500000000000001</v>
      </c>
      <c r="M407" s="137">
        <f t="shared" ref="M407:V407" si="451">M413/L413</f>
        <v>1.1499999999999999</v>
      </c>
      <c r="N407" s="137">
        <f t="shared" si="451"/>
        <v>1.1499999999999997</v>
      </c>
      <c r="O407" s="137">
        <f t="shared" si="451"/>
        <v>1.1499999999999999</v>
      </c>
      <c r="P407" s="137">
        <f t="shared" si="451"/>
        <v>1.1499999999999999</v>
      </c>
      <c r="Q407" s="137">
        <f t="shared" si="451"/>
        <v>1.1499999999999999</v>
      </c>
      <c r="R407" s="137">
        <f t="shared" si="451"/>
        <v>1.1500000000000001</v>
      </c>
      <c r="S407" s="137">
        <f t="shared" si="451"/>
        <v>1.1499999999999997</v>
      </c>
      <c r="T407" s="137">
        <f t="shared" si="451"/>
        <v>1.1499999999999999</v>
      </c>
      <c r="U407" s="137">
        <f t="shared" si="451"/>
        <v>1.1499999999999999</v>
      </c>
      <c r="V407" s="137">
        <f t="shared" si="451"/>
        <v>1.1499999999999999</v>
      </c>
    </row>
    <row r="408" spans="1:22" x14ac:dyDescent="0.25">
      <c r="B408" s="554" t="s">
        <v>75</v>
      </c>
      <c r="C408" s="41"/>
      <c r="D408" s="47"/>
      <c r="E408" s="47"/>
      <c r="F408" s="47"/>
      <c r="G408" s="47"/>
      <c r="H408" s="47"/>
      <c r="I408" s="47"/>
      <c r="J408" s="47"/>
      <c r="K408" s="343" t="s">
        <v>80</v>
      </c>
      <c r="L408" s="47"/>
      <c r="M408" s="47"/>
      <c r="N408" s="47"/>
      <c r="O408" s="47"/>
      <c r="P408" s="47"/>
    </row>
    <row r="409" spans="1:22" x14ac:dyDescent="0.25">
      <c r="B409" s="44"/>
      <c r="C409" s="41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</row>
    <row r="410" spans="1:22" x14ac:dyDescent="0.25">
      <c r="B410" s="363"/>
      <c r="C410" s="47"/>
      <c r="D410" s="202"/>
      <c r="E410" s="202"/>
      <c r="F410" s="202"/>
      <c r="G410" s="202"/>
      <c r="H410" s="202"/>
      <c r="I410" s="202"/>
      <c r="J410" s="202"/>
      <c r="K410" s="202"/>
      <c r="L410" s="202"/>
      <c r="M410" s="202"/>
      <c r="N410" s="202"/>
      <c r="O410" s="202"/>
      <c r="P410" s="202"/>
    </row>
    <row r="411" spans="1:22" x14ac:dyDescent="0.25">
      <c r="A411" s="346" t="s">
        <v>28</v>
      </c>
      <c r="B411" s="292"/>
      <c r="C411" s="641" t="s">
        <v>33</v>
      </c>
      <c r="D411" s="275" t="s">
        <v>16</v>
      </c>
      <c r="E411" s="275" t="s">
        <v>15</v>
      </c>
      <c r="F411" s="276" t="s">
        <v>14</v>
      </c>
      <c r="G411" s="276" t="s">
        <v>13</v>
      </c>
      <c r="H411" s="276" t="s">
        <v>3</v>
      </c>
      <c r="I411" s="276" t="s">
        <v>4</v>
      </c>
      <c r="J411" s="276" t="s">
        <v>5</v>
      </c>
      <c r="K411" s="276" t="s">
        <v>6</v>
      </c>
      <c r="L411" s="276" t="s">
        <v>20</v>
      </c>
      <c r="M411" s="276" t="s">
        <v>21</v>
      </c>
      <c r="N411" s="276" t="s">
        <v>22</v>
      </c>
      <c r="O411" s="276" t="s">
        <v>23</v>
      </c>
      <c r="P411" s="276" t="s">
        <v>24</v>
      </c>
      <c r="Q411" s="609" t="s">
        <v>25</v>
      </c>
      <c r="R411" s="609" t="s">
        <v>35</v>
      </c>
      <c r="S411" s="274" t="s">
        <v>36</v>
      </c>
      <c r="T411" s="274" t="s">
        <v>37</v>
      </c>
      <c r="U411" s="274" t="s">
        <v>38</v>
      </c>
      <c r="V411" s="274" t="s">
        <v>39</v>
      </c>
    </row>
    <row r="412" spans="1:22" x14ac:dyDescent="0.25">
      <c r="B412" s="294" t="s">
        <v>2</v>
      </c>
      <c r="C412" s="276" t="s">
        <v>41</v>
      </c>
      <c r="D412" s="276" t="s">
        <v>41</v>
      </c>
      <c r="E412" s="276" t="s">
        <v>41</v>
      </c>
      <c r="F412" s="276" t="s">
        <v>41</v>
      </c>
      <c r="G412" s="276" t="s">
        <v>41</v>
      </c>
      <c r="H412" s="276" t="s">
        <v>41</v>
      </c>
      <c r="I412" s="276" t="s">
        <v>41</v>
      </c>
      <c r="J412" s="276" t="s">
        <v>41</v>
      </c>
      <c r="K412" s="276" t="s">
        <v>41</v>
      </c>
      <c r="L412" s="276" t="s">
        <v>41</v>
      </c>
      <c r="M412" s="276" t="s">
        <v>41</v>
      </c>
      <c r="N412" s="276" t="s">
        <v>41</v>
      </c>
      <c r="O412" s="276" t="s">
        <v>41</v>
      </c>
      <c r="P412" s="276" t="s">
        <v>41</v>
      </c>
      <c r="Q412" s="610" t="s">
        <v>41</v>
      </c>
      <c r="R412" s="610" t="s">
        <v>41</v>
      </c>
      <c r="S412" s="610" t="s">
        <v>41</v>
      </c>
      <c r="T412" s="610" t="s">
        <v>41</v>
      </c>
      <c r="U412" s="610" t="s">
        <v>41</v>
      </c>
      <c r="V412" s="610" t="s">
        <v>41</v>
      </c>
    </row>
    <row r="413" spans="1:22" x14ac:dyDescent="0.25">
      <c r="B413" s="294">
        <v>1</v>
      </c>
      <c r="C413" s="300">
        <f t="shared" ref="C413" si="452">SQRT(12*32.2*C384^2/(4*$B$406*($B$405*56)*$B$404^2))</f>
        <v>3.6967686970668094E-2</v>
      </c>
      <c r="D413" s="300">
        <f t="shared" ref="D413:J413" si="453">SQRT(12*32.2*D384^2/(4*$B$406*($B$405*56)*$B$404^2))</f>
        <v>4.2512840016268302E-2</v>
      </c>
      <c r="E413" s="300">
        <f t="shared" si="453"/>
        <v>4.8889766018708557E-2</v>
      </c>
      <c r="F413" s="300">
        <f t="shared" si="453"/>
        <v>5.6223230921514829E-2</v>
      </c>
      <c r="G413" s="300">
        <f t="shared" si="453"/>
        <v>6.4656715559742048E-2</v>
      </c>
      <c r="H413" s="300">
        <f t="shared" si="453"/>
        <v>7.4355222893703346E-2</v>
      </c>
      <c r="I413" s="300">
        <f t="shared" si="453"/>
        <v>8.5508506327758846E-2</v>
      </c>
      <c r="J413" s="300">
        <f t="shared" si="453"/>
        <v>9.8334782276922661E-2</v>
      </c>
      <c r="K413" s="301">
        <f t="shared" ref="K413:R423" si="454">SQRT(12*32.2*K384^2/(4*$B$406*($B$405*56)*$B$404^2))</f>
        <v>0.11308499961846105</v>
      </c>
      <c r="L413" s="300">
        <f t="shared" si="454"/>
        <v>0.13004774956123022</v>
      </c>
      <c r="M413" s="300">
        <f t="shared" si="454"/>
        <v>0.14955491199541474</v>
      </c>
      <c r="N413" s="300">
        <f t="shared" si="454"/>
        <v>0.1719881487947269</v>
      </c>
      <c r="O413" s="300">
        <f t="shared" si="454"/>
        <v>0.19778637111393593</v>
      </c>
      <c r="P413" s="300">
        <f t="shared" si="454"/>
        <v>0.22745432678102628</v>
      </c>
      <c r="Q413" s="300">
        <f t="shared" si="454"/>
        <v>0.26157247579818022</v>
      </c>
      <c r="R413" s="300">
        <f t="shared" si="454"/>
        <v>0.30080834716790728</v>
      </c>
      <c r="S413" s="300">
        <f t="shared" ref="S413:V413" si="455">SQRT(12*32.2*S384^2/(4*$B$406*($B$405*56)*$B$404^2))</f>
        <v>0.34592959924309324</v>
      </c>
      <c r="T413" s="300">
        <f t="shared" si="455"/>
        <v>0.39781903912955718</v>
      </c>
      <c r="U413" s="300">
        <f t="shared" si="455"/>
        <v>0.45749189499899073</v>
      </c>
      <c r="V413" s="300">
        <f t="shared" si="455"/>
        <v>0.52611567924883929</v>
      </c>
    </row>
    <row r="414" spans="1:22" x14ac:dyDescent="0.25">
      <c r="B414" s="294">
        <v>2</v>
      </c>
      <c r="C414" s="300">
        <f t="shared" ref="C414" si="456">SQRT(12*32.2*C385^2/(4*$B$406*($B$405*56)*$B$404^2))</f>
        <v>5.2810981386668697E-2</v>
      </c>
      <c r="D414" s="300">
        <f t="shared" ref="D414:J424" si="457">SQRT(12*32.2*D385^2/(4*$B$406*($B$405*56)*$B$404^2))</f>
        <v>6.0732628594669005E-2</v>
      </c>
      <c r="E414" s="300">
        <f t="shared" si="457"/>
        <v>6.9842522883869357E-2</v>
      </c>
      <c r="F414" s="300">
        <f t="shared" si="457"/>
        <v>8.0318901316449753E-2</v>
      </c>
      <c r="G414" s="300">
        <f t="shared" si="457"/>
        <v>9.2366736513917205E-2</v>
      </c>
      <c r="H414" s="300">
        <f t="shared" si="457"/>
        <v>0.10622174699100478</v>
      </c>
      <c r="I414" s="300">
        <f t="shared" si="457"/>
        <v>0.12215500903965548</v>
      </c>
      <c r="J414" s="300">
        <f t="shared" si="457"/>
        <v>0.14047826039560379</v>
      </c>
      <c r="K414" s="301">
        <f t="shared" si="454"/>
        <v>0.16154999945494436</v>
      </c>
      <c r="L414" s="300">
        <f t="shared" si="454"/>
        <v>0.185782499373186</v>
      </c>
      <c r="M414" s="300">
        <f t="shared" si="454"/>
        <v>0.21364987427916388</v>
      </c>
      <c r="N414" s="300">
        <f t="shared" si="454"/>
        <v>0.24569735542103843</v>
      </c>
      <c r="O414" s="300">
        <f>SQRT(12*32.2*O385^2/(4*$B$406*($B$405*56)*$B$404^2))</f>
        <v>0.2825519587341942</v>
      </c>
      <c r="P414" s="300">
        <f t="shared" si="454"/>
        <v>0.3249347525443233</v>
      </c>
      <c r="Q414" s="300">
        <f t="shared" si="454"/>
        <v>0.37367496542597184</v>
      </c>
      <c r="R414" s="300">
        <f t="shared" si="454"/>
        <v>0.42972621023986757</v>
      </c>
      <c r="S414" s="300">
        <f t="shared" ref="S414:V414" si="458">SQRT(12*32.2*S385^2/(4*$B$406*($B$405*56)*$B$404^2))</f>
        <v>0.4941851417758476</v>
      </c>
      <c r="T414" s="300">
        <f t="shared" si="458"/>
        <v>0.56831291304222464</v>
      </c>
      <c r="U414" s="300">
        <f t="shared" si="458"/>
        <v>0.65355984999855843</v>
      </c>
      <c r="V414" s="300">
        <f t="shared" si="458"/>
        <v>0.75159382749834214</v>
      </c>
    </row>
    <row r="415" spans="1:22" x14ac:dyDescent="0.25">
      <c r="B415" s="294">
        <v>3</v>
      </c>
      <c r="C415" s="306">
        <f t="shared" ref="C415" si="459">SQRT(12*32.2*C386^2/(4*$B$406*($B$405*56)*$B$404^2))</f>
        <v>5.052250552657974E-2</v>
      </c>
      <c r="D415" s="306">
        <f t="shared" si="457"/>
        <v>5.8100881355566687E-2</v>
      </c>
      <c r="E415" s="306">
        <f t="shared" si="457"/>
        <v>6.6816013558901696E-2</v>
      </c>
      <c r="F415" s="306">
        <f t="shared" si="457"/>
        <v>7.6838415592736922E-2</v>
      </c>
      <c r="G415" s="306">
        <f t="shared" si="457"/>
        <v>8.8364177931647456E-2</v>
      </c>
      <c r="H415" s="306">
        <f t="shared" si="457"/>
        <v>0.10161880462139458</v>
      </c>
      <c r="I415" s="306">
        <f t="shared" si="457"/>
        <v>0.11686162531460374</v>
      </c>
      <c r="J415" s="306">
        <f t="shared" si="457"/>
        <v>0.13439086911179432</v>
      </c>
      <c r="K415" s="307">
        <f t="shared" si="454"/>
        <v>0.15454949947856345</v>
      </c>
      <c r="L415" s="306">
        <f t="shared" si="454"/>
        <v>0.17773192440034796</v>
      </c>
      <c r="M415" s="306">
        <f t="shared" si="454"/>
        <v>0.20439171306040013</v>
      </c>
      <c r="N415" s="306">
        <f t="shared" si="454"/>
        <v>0.23505047001946008</v>
      </c>
      <c r="O415" s="306">
        <f t="shared" si="454"/>
        <v>0.27030804052237911</v>
      </c>
      <c r="P415" s="306">
        <f t="shared" si="454"/>
        <v>0.31085424660073596</v>
      </c>
      <c r="Q415" s="306">
        <f t="shared" si="454"/>
        <v>0.35748238359084628</v>
      </c>
      <c r="R415" s="306">
        <f t="shared" si="454"/>
        <v>0.41110474112947321</v>
      </c>
      <c r="S415" s="306">
        <f t="shared" ref="S415:V415" si="460">SQRT(12*32.2*S386^2/(4*$B$406*($B$405*56)*$B$404^2))</f>
        <v>0.47277045229889414</v>
      </c>
      <c r="T415" s="306">
        <f t="shared" si="460"/>
        <v>0.54368602014372824</v>
      </c>
      <c r="U415" s="306">
        <f t="shared" si="460"/>
        <v>0.62523892316528751</v>
      </c>
      <c r="V415" s="306">
        <f t="shared" si="460"/>
        <v>0.71902476164008045</v>
      </c>
    </row>
    <row r="416" spans="1:22" x14ac:dyDescent="0.25">
      <c r="B416" s="294">
        <v>4</v>
      </c>
      <c r="C416" s="300">
        <f t="shared" ref="C416" si="461">SQRT(12*32.2*C387^2/(4*$B$406*($B$405*56)*$B$404^2))</f>
        <v>5.1490706852002001E-2</v>
      </c>
      <c r="D416" s="300">
        <f t="shared" si="457"/>
        <v>5.9214312879802292E-2</v>
      </c>
      <c r="E416" s="300">
        <f t="shared" si="457"/>
        <v>6.8096459811772633E-2</v>
      </c>
      <c r="F416" s="300">
        <f t="shared" si="457"/>
        <v>7.8310928783538528E-2</v>
      </c>
      <c r="G416" s="300">
        <f t="shared" si="457"/>
        <v>9.0057568101069282E-2</v>
      </c>
      <c r="H416" s="300">
        <f t="shared" si="457"/>
        <v>0.10356620331622968</v>
      </c>
      <c r="I416" s="300">
        <f t="shared" si="457"/>
        <v>0.11910113381366411</v>
      </c>
      <c r="J416" s="300">
        <f t="shared" si="457"/>
        <v>0.13696630388571371</v>
      </c>
      <c r="K416" s="301">
        <f t="shared" si="454"/>
        <v>0.15751124946857076</v>
      </c>
      <c r="L416" s="300">
        <f t="shared" si="454"/>
        <v>0.18113793688885635</v>
      </c>
      <c r="M416" s="300">
        <f t="shared" si="454"/>
        <v>0.20830862742218478</v>
      </c>
      <c r="N416" s="300">
        <f t="shared" si="454"/>
        <v>0.23955492153551247</v>
      </c>
      <c r="O416" s="300">
        <f t="shared" si="454"/>
        <v>0.27548815976583935</v>
      </c>
      <c r="P416" s="300">
        <f t="shared" si="454"/>
        <v>0.31681138373071521</v>
      </c>
      <c r="Q416" s="300">
        <f t="shared" si="454"/>
        <v>0.36433309129032249</v>
      </c>
      <c r="R416" s="300">
        <f t="shared" si="454"/>
        <v>0.41898305498387084</v>
      </c>
      <c r="S416" s="300">
        <f t="shared" ref="S416:V416" si="462">SQRT(12*32.2*S387^2/(4*$B$406*($B$405*56)*$B$404^2))</f>
        <v>0.48183051323145137</v>
      </c>
      <c r="T416" s="300">
        <f t="shared" si="462"/>
        <v>0.55410509021616905</v>
      </c>
      <c r="U416" s="300">
        <f t="shared" si="462"/>
        <v>0.63722085374859438</v>
      </c>
      <c r="V416" s="300">
        <f t="shared" si="462"/>
        <v>0.73280398181088346</v>
      </c>
    </row>
    <row r="417" spans="2:22" x14ac:dyDescent="0.25">
      <c r="B417" s="294">
        <v>5</v>
      </c>
      <c r="C417" s="300">
        <f t="shared" ref="C417" si="463">SQRT(12*32.2*C388^2/(4*$B$406*($B$405*56)*$B$404^2))</f>
        <v>4.9642322503468568E-2</v>
      </c>
      <c r="D417" s="300">
        <f t="shared" si="457"/>
        <v>5.7088670878988862E-2</v>
      </c>
      <c r="E417" s="300">
        <f t="shared" si="457"/>
        <v>6.5651971510837182E-2</v>
      </c>
      <c r="F417" s="300">
        <f t="shared" si="457"/>
        <v>7.5499767237462767E-2</v>
      </c>
      <c r="G417" s="300">
        <f t="shared" si="457"/>
        <v>8.6824732323082174E-2</v>
      </c>
      <c r="H417" s="300">
        <f t="shared" si="457"/>
        <v>9.9848442171544483E-2</v>
      </c>
      <c r="I417" s="300">
        <f t="shared" si="457"/>
        <v>0.11482570849727616</v>
      </c>
      <c r="J417" s="300">
        <f t="shared" si="457"/>
        <v>0.13204956477186758</v>
      </c>
      <c r="K417" s="301">
        <f t="shared" si="454"/>
        <v>0.15185699948764772</v>
      </c>
      <c r="L417" s="300">
        <f t="shared" si="454"/>
        <v>0.17463554941079484</v>
      </c>
      <c r="M417" s="300">
        <f t="shared" si="454"/>
        <v>0.20083088182241404</v>
      </c>
      <c r="N417" s="300">
        <f t="shared" si="454"/>
        <v>0.23095551409577614</v>
      </c>
      <c r="O417" s="300">
        <f t="shared" si="454"/>
        <v>0.26559884121014254</v>
      </c>
      <c r="P417" s="300">
        <f t="shared" si="454"/>
        <v>0.30543866739166387</v>
      </c>
      <c r="Q417" s="300">
        <f t="shared" si="454"/>
        <v>0.35125446750041339</v>
      </c>
      <c r="R417" s="300">
        <f t="shared" si="454"/>
        <v>0.40394263762547539</v>
      </c>
      <c r="S417" s="300">
        <f t="shared" ref="S417:V417" si="464">SQRT(12*32.2*S388^2/(4*$B$406*($B$405*56)*$B$404^2))</f>
        <v>0.46453403326929665</v>
      </c>
      <c r="T417" s="300">
        <f t="shared" si="464"/>
        <v>0.53421413825969111</v>
      </c>
      <c r="U417" s="300">
        <f t="shared" si="464"/>
        <v>0.61434625899864481</v>
      </c>
      <c r="V417" s="300">
        <f t="shared" si="464"/>
        <v>0.70649819784844148</v>
      </c>
    </row>
    <row r="418" spans="2:22" x14ac:dyDescent="0.25">
      <c r="B418" s="294">
        <v>10</v>
      </c>
      <c r="C418" s="306">
        <f t="shared" ref="C418" si="465">SQRT(12*32.2*C389^2/(4*$B$406*($B$405*56)*$B$404^2))</f>
        <v>3.6967686970668101E-2</v>
      </c>
      <c r="D418" s="306">
        <f t="shared" si="457"/>
        <v>4.2512840016268302E-2</v>
      </c>
      <c r="E418" s="306">
        <f t="shared" si="457"/>
        <v>4.8889766018708543E-2</v>
      </c>
      <c r="F418" s="306">
        <f t="shared" si="457"/>
        <v>5.6223230921514822E-2</v>
      </c>
      <c r="G418" s="306">
        <f t="shared" si="457"/>
        <v>6.4656715559742034E-2</v>
      </c>
      <c r="H418" s="306">
        <f t="shared" si="457"/>
        <v>7.4355222893703346E-2</v>
      </c>
      <c r="I418" s="306">
        <f t="shared" si="457"/>
        <v>8.5508506327758846E-2</v>
      </c>
      <c r="J418" s="306">
        <f t="shared" si="457"/>
        <v>9.8334782276922661E-2</v>
      </c>
      <c r="K418" s="307">
        <f t="shared" si="454"/>
        <v>0.11308499961846105</v>
      </c>
      <c r="L418" s="306">
        <f t="shared" si="454"/>
        <v>0.13004774956123022</v>
      </c>
      <c r="M418" s="306">
        <f t="shared" si="454"/>
        <v>0.14955491199541474</v>
      </c>
      <c r="N418" s="306">
        <f t="shared" si="454"/>
        <v>0.1719881487947269</v>
      </c>
      <c r="O418" s="306">
        <f t="shared" si="454"/>
        <v>0.19778637111393593</v>
      </c>
      <c r="P418" s="306">
        <f t="shared" si="454"/>
        <v>0.22745432678102634</v>
      </c>
      <c r="Q418" s="306">
        <f t="shared" si="454"/>
        <v>0.26157247579818027</v>
      </c>
      <c r="R418" s="306">
        <f t="shared" si="454"/>
        <v>0.30080834716790728</v>
      </c>
      <c r="S418" s="306">
        <f t="shared" ref="S418:V418" si="466">SQRT(12*32.2*S389^2/(4*$B$406*($B$405*56)*$B$404^2))</f>
        <v>0.34592959924309336</v>
      </c>
      <c r="T418" s="306">
        <f t="shared" si="466"/>
        <v>0.39781903912955724</v>
      </c>
      <c r="U418" s="306">
        <f t="shared" si="466"/>
        <v>0.4574918949989909</v>
      </c>
      <c r="V418" s="306">
        <f t="shared" si="466"/>
        <v>0.5261156792488394</v>
      </c>
    </row>
    <row r="419" spans="2:22" x14ac:dyDescent="0.25">
      <c r="B419" s="294">
        <v>20</v>
      </c>
      <c r="C419" s="300">
        <f t="shared" ref="C419" si="467">SQRT(12*32.2*C390^2/(4*$B$406*($B$405*56)*$B$404^2))</f>
        <v>2.5005999686587635E-2</v>
      </c>
      <c r="D419" s="300">
        <f t="shared" si="457"/>
        <v>2.8756899639575773E-2</v>
      </c>
      <c r="E419" s="300">
        <f t="shared" si="457"/>
        <v>3.3070434585512141E-2</v>
      </c>
      <c r="F419" s="300">
        <f t="shared" si="457"/>
        <v>3.8030999773338958E-2</v>
      </c>
      <c r="G419" s="300">
        <f t="shared" si="457"/>
        <v>4.3735649739339792E-2</v>
      </c>
      <c r="H419" s="300">
        <f t="shared" si="457"/>
        <v>5.0295997200240763E-2</v>
      </c>
      <c r="I419" s="300">
        <f t="shared" si="457"/>
        <v>5.7840396780276873E-2</v>
      </c>
      <c r="J419" s="300">
        <f t="shared" si="457"/>
        <v>6.6516456297318408E-2</v>
      </c>
      <c r="K419" s="301">
        <f t="shared" si="454"/>
        <v>7.6493924741916158E-2</v>
      </c>
      <c r="L419" s="300">
        <f t="shared" si="454"/>
        <v>8.796801345320357E-2</v>
      </c>
      <c r="M419" s="300">
        <f t="shared" si="454"/>
        <v>0.10116321547118411</v>
      </c>
      <c r="N419" s="300">
        <f t="shared" si="454"/>
        <v>0.11633769779186171</v>
      </c>
      <c r="O419" s="300">
        <f t="shared" si="454"/>
        <v>0.13378835246064094</v>
      </c>
      <c r="P419" s="300">
        <f t="shared" si="454"/>
        <v>0.15385660532973705</v>
      </c>
      <c r="Q419" s="300">
        <f t="shared" si="454"/>
        <v>0.17693509612919761</v>
      </c>
      <c r="R419" s="300">
        <f t="shared" si="454"/>
        <v>0.20347536054857723</v>
      </c>
      <c r="S419" s="300">
        <f t="shared" ref="S419:V419" si="468">SQRT(12*32.2*S390^2/(4*$B$406*($B$405*56)*$B$404^2))</f>
        <v>0.2339966646308638</v>
      </c>
      <c r="T419" s="300">
        <f t="shared" si="468"/>
        <v>0.26909616432549333</v>
      </c>
      <c r="U419" s="300">
        <f t="shared" si="468"/>
        <v>0.30946058897431733</v>
      </c>
      <c r="V419" s="300">
        <f t="shared" si="468"/>
        <v>0.35587967732046477</v>
      </c>
    </row>
    <row r="420" spans="2:22" x14ac:dyDescent="0.25">
      <c r="B420" s="294">
        <v>30</v>
      </c>
      <c r="C420" s="300">
        <f t="shared" ref="C420" si="469">SQRT(12*32.2*C391^2/(4*$B$406*($B$405*56)*$B$404^2))</f>
        <v>1.9628081415378536E-2</v>
      </c>
      <c r="D420" s="300">
        <f t="shared" si="457"/>
        <v>2.2572293627685314E-2</v>
      </c>
      <c r="E420" s="300">
        <f t="shared" si="457"/>
        <v>2.5958137671838109E-2</v>
      </c>
      <c r="F420" s="300">
        <f t="shared" si="457"/>
        <v>2.985185832261383E-2</v>
      </c>
      <c r="G420" s="300">
        <f t="shared" si="457"/>
        <v>3.4329637071005899E-2</v>
      </c>
      <c r="H420" s="300">
        <f t="shared" si="457"/>
        <v>3.9479082631656781E-2</v>
      </c>
      <c r="I420" s="300">
        <f t="shared" si="457"/>
        <v>4.54009450264053E-2</v>
      </c>
      <c r="J420" s="300">
        <f t="shared" si="457"/>
        <v>5.2211086780366081E-2</v>
      </c>
      <c r="K420" s="301">
        <f t="shared" si="454"/>
        <v>6.004274979742099E-2</v>
      </c>
      <c r="L420" s="300">
        <f t="shared" si="454"/>
        <v>6.9049162267034142E-2</v>
      </c>
      <c r="M420" s="300">
        <f t="shared" si="454"/>
        <v>7.9406536607089254E-2</v>
      </c>
      <c r="N420" s="300">
        <f t="shared" si="454"/>
        <v>9.1317517098152626E-2</v>
      </c>
      <c r="O420" s="300">
        <f t="shared" si="454"/>
        <v>0.10501514466287551</v>
      </c>
      <c r="P420" s="300">
        <f t="shared" si="454"/>
        <v>0.12076741636230683</v>
      </c>
      <c r="Q420" s="300">
        <f t="shared" si="454"/>
        <v>0.13888252881665283</v>
      </c>
      <c r="R420" s="300">
        <f t="shared" si="454"/>
        <v>0.15971490813915074</v>
      </c>
      <c r="S420" s="300">
        <f t="shared" ref="S420:V420" si="470">SQRT(12*32.2*S391^2/(4*$B$406*($B$405*56)*$B$404^2))</f>
        <v>0.18367214436002335</v>
      </c>
      <c r="T420" s="300">
        <f t="shared" si="470"/>
        <v>0.21122296601402685</v>
      </c>
      <c r="U420" s="300">
        <f t="shared" si="470"/>
        <v>0.24290641091613085</v>
      </c>
      <c r="V420" s="300">
        <f t="shared" si="470"/>
        <v>0.27934237255355049</v>
      </c>
    </row>
    <row r="421" spans="2:22" x14ac:dyDescent="0.25">
      <c r="B421" s="294">
        <v>40</v>
      </c>
      <c r="C421" s="300">
        <f t="shared" ref="C421" si="471">SQRT(12*32.2*C392^2/(4*$B$406*($B$405*56)*$B$404^2))</f>
        <v>1.6780689335613986E-2</v>
      </c>
      <c r="D421" s="300">
        <f t="shared" si="457"/>
        <v>1.9297792735956078E-2</v>
      </c>
      <c r="E421" s="300">
        <f t="shared" si="457"/>
        <v>2.2192461646349491E-2</v>
      </c>
      <c r="F421" s="300">
        <f t="shared" si="457"/>
        <v>2.5521330893301913E-2</v>
      </c>
      <c r="G421" s="300">
        <f t="shared" si="457"/>
        <v>2.9349530527297194E-2</v>
      </c>
      <c r="H421" s="300">
        <f t="shared" si="457"/>
        <v>3.3751960106391768E-2</v>
      </c>
      <c r="I421" s="300">
        <f t="shared" si="457"/>
        <v>3.8814754122350532E-2</v>
      </c>
      <c r="J421" s="300">
        <f t="shared" si="457"/>
        <v>4.4636967240703117E-2</v>
      </c>
      <c r="K421" s="301">
        <f t="shared" si="454"/>
        <v>5.1332512326808577E-2</v>
      </c>
      <c r="L421" s="300">
        <f t="shared" si="454"/>
        <v>5.9032389175829862E-2</v>
      </c>
      <c r="M421" s="300">
        <f t="shared" si="454"/>
        <v>6.7887247552204336E-2</v>
      </c>
      <c r="N421" s="300">
        <f t="shared" si="454"/>
        <v>7.8070334685034978E-2</v>
      </c>
      <c r="O421" s="300">
        <f t="shared" si="454"/>
        <v>8.9780884887790222E-2</v>
      </c>
      <c r="P421" s="300">
        <f t="shared" si="454"/>
        <v>0.10324801762095874</v>
      </c>
      <c r="Q421" s="300">
        <f t="shared" si="454"/>
        <v>0.11873522026410256</v>
      </c>
      <c r="R421" s="300">
        <f t="shared" si="454"/>
        <v>0.13654550330371795</v>
      </c>
      <c r="S421" s="300">
        <f t="shared" ref="S421:V421" si="472">SQRT(12*32.2*S392^2/(4*$B$406*($B$405*56)*$B$404^2))</f>
        <v>0.15702732879927561</v>
      </c>
      <c r="T421" s="300">
        <f t="shared" si="472"/>
        <v>0.18058142811916694</v>
      </c>
      <c r="U421" s="300">
        <f t="shared" si="472"/>
        <v>0.20766864233704196</v>
      </c>
      <c r="V421" s="300">
        <f t="shared" si="472"/>
        <v>0.23881893868759824</v>
      </c>
    </row>
    <row r="422" spans="2:22" x14ac:dyDescent="0.25">
      <c r="B422" s="294">
        <v>50</v>
      </c>
      <c r="C422" s="300">
        <f t="shared" ref="C422" si="473">SQRT(12*32.2*C393^2/(4*$B$406*($B$405*56)*$B$404^2))</f>
        <v>1.5008880910091249E-2</v>
      </c>
      <c r="D422" s="300">
        <f t="shared" si="457"/>
        <v>1.7260213046604935E-2</v>
      </c>
      <c r="E422" s="300">
        <f t="shared" si="457"/>
        <v>1.9849245003595674E-2</v>
      </c>
      <c r="F422" s="300">
        <f t="shared" si="457"/>
        <v>2.2826631754135022E-2</v>
      </c>
      <c r="G422" s="300">
        <f t="shared" si="457"/>
        <v>2.6250626517255276E-2</v>
      </c>
      <c r="H422" s="300">
        <f t="shared" si="457"/>
        <v>3.0188220494843564E-2</v>
      </c>
      <c r="I422" s="300">
        <f t="shared" si="457"/>
        <v>3.4716453569070098E-2</v>
      </c>
      <c r="J422" s="300">
        <f t="shared" si="457"/>
        <v>3.9923921604430604E-2</v>
      </c>
      <c r="K422" s="301">
        <f t="shared" si="454"/>
        <v>4.5912509845095192E-2</v>
      </c>
      <c r="L422" s="300">
        <f t="shared" si="454"/>
        <v>5.2799386321859466E-2</v>
      </c>
      <c r="M422" s="300">
        <f t="shared" si="454"/>
        <v>6.0719294270138377E-2</v>
      </c>
      <c r="N422" s="300">
        <f t="shared" si="454"/>
        <v>6.982718841065913E-2</v>
      </c>
      <c r="O422" s="300">
        <f t="shared" si="454"/>
        <v>8.0301266672257995E-2</v>
      </c>
      <c r="P422" s="300">
        <f t="shared" si="454"/>
        <v>9.2346456673096683E-2</v>
      </c>
      <c r="Q422" s="300">
        <f t="shared" si="454"/>
        <v>0.10619842517406117</v>
      </c>
      <c r="R422" s="300">
        <f t="shared" si="454"/>
        <v>0.12212818895017036</v>
      </c>
      <c r="S422" s="300">
        <f t="shared" ref="S422:V422" si="474">SQRT(12*32.2*S393^2/(4*$B$406*($B$405*56)*$B$404^2))</f>
        <v>0.14044741729269589</v>
      </c>
      <c r="T422" s="300">
        <f t="shared" si="474"/>
        <v>0.16151452988660026</v>
      </c>
      <c r="U422" s="300">
        <f t="shared" si="474"/>
        <v>0.18574170936959028</v>
      </c>
      <c r="V422" s="300">
        <f t="shared" si="474"/>
        <v>0.2136029657750288</v>
      </c>
    </row>
    <row r="423" spans="2:22" x14ac:dyDescent="0.25">
      <c r="B423" s="294">
        <v>60</v>
      </c>
      <c r="C423" s="300">
        <f t="shared" ref="C423" si="475">SQRT(12*32.2*C394^2/(4*$B$406*($B$405*56)*$B$404^2))</f>
        <v>1.369564783960942E-2</v>
      </c>
      <c r="D423" s="300">
        <f t="shared" si="457"/>
        <v>1.5749995015550834E-2</v>
      </c>
      <c r="E423" s="300">
        <f t="shared" si="457"/>
        <v>1.8112494267883455E-2</v>
      </c>
      <c r="F423" s="300">
        <f t="shared" si="457"/>
        <v>2.0829368408065974E-2</v>
      </c>
      <c r="G423" s="300">
        <f t="shared" si="457"/>
        <v>2.3953773669275865E-2</v>
      </c>
      <c r="H423" s="300">
        <f t="shared" si="457"/>
        <v>2.7546839719667243E-2</v>
      </c>
      <c r="I423" s="300">
        <f t="shared" si="457"/>
        <v>3.1678865677617324E-2</v>
      </c>
      <c r="J423" s="300">
        <f t="shared" si="457"/>
        <v>3.643069552925992E-2</v>
      </c>
      <c r="K423" s="301">
        <f t="shared" si="454"/>
        <v>4.1895299858648906E-2</v>
      </c>
      <c r="L423" s="300">
        <f t="shared" si="454"/>
        <v>4.8179594837446237E-2</v>
      </c>
      <c r="M423" s="300">
        <f t="shared" si="454"/>
        <v>5.5406534063063166E-2</v>
      </c>
      <c r="N423" s="300">
        <f t="shared" si="454"/>
        <v>6.3717514172522638E-2</v>
      </c>
      <c r="O423" s="300">
        <f t="shared" si="454"/>
        <v>7.3275141298401028E-2</v>
      </c>
      <c r="P423" s="300">
        <f t="shared" si="454"/>
        <v>8.4266412493161191E-2</v>
      </c>
      <c r="Q423" s="300">
        <f t="shared" si="454"/>
        <v>9.6906374367135353E-2</v>
      </c>
      <c r="R423" s="300">
        <f t="shared" si="454"/>
        <v>0.11144233052220565</v>
      </c>
      <c r="S423" s="300">
        <f t="shared" ref="S423:V423" si="476">SQRT(12*32.2*S394^2/(4*$B$406*($B$405*56)*$B$404^2))</f>
        <v>0.12815868010053647</v>
      </c>
      <c r="T423" s="300">
        <f t="shared" si="476"/>
        <v>0.14738248211561694</v>
      </c>
      <c r="U423" s="300">
        <f t="shared" si="476"/>
        <v>0.16948985443295947</v>
      </c>
      <c r="V423" s="300">
        <f t="shared" si="476"/>
        <v>0.19491333259790336</v>
      </c>
    </row>
    <row r="424" spans="2:22" x14ac:dyDescent="0.25">
      <c r="B424" s="294">
        <v>70</v>
      </c>
      <c r="C424" s="306">
        <f t="shared" ref="C424" si="477">SQRT(12*32.2*C395^2/(4*$B$406*($B$405*56)*$B$404^2))</f>
        <v>1.2659546680975731E-2</v>
      </c>
      <c r="D424" s="306">
        <f>SQRT(12*32.2*D395^2/(4*$B$406*($B$405*56)*$B$404^2))</f>
        <v>1.4558478683122088E-2</v>
      </c>
      <c r="E424" s="306">
        <f t="shared" si="457"/>
        <v>1.6742250485590401E-2</v>
      </c>
      <c r="F424" s="306">
        <f t="shared" ref="F424:G424" si="478">SQRT(12*32.2*F395^2/(4*$B$406*($B$405*56)*$B$404^2))</f>
        <v>1.9253588058428958E-2</v>
      </c>
      <c r="G424" s="306">
        <f t="shared" si="478"/>
        <v>2.21416262671933E-2</v>
      </c>
      <c r="H424" s="306">
        <f t="shared" si="457"/>
        <v>2.5462870207272292E-2</v>
      </c>
      <c r="I424" s="306">
        <f t="shared" si="457"/>
        <v>2.9282300738363128E-2</v>
      </c>
      <c r="J424" s="306">
        <f t="shared" si="457"/>
        <v>3.3674645849117599E-2</v>
      </c>
      <c r="K424" s="307">
        <f>SQRT(12*32.2*K395^2/(4*$B$406*($B$405*56)*$B$404^2))</f>
        <v>3.8725842726485236E-2</v>
      </c>
      <c r="L424" s="306">
        <f>SQRT(12*32.2*L395^2/(4*$B$406*($B$405*56)*$B$404^2))</f>
        <v>4.453471913545802E-2</v>
      </c>
      <c r="M424" s="306">
        <f>SQRT(12*32.2*M395^2/(4*$B$406*($B$405*56)*$B$404^2))</f>
        <v>5.1214927005776727E-2</v>
      </c>
      <c r="N424" s="306">
        <f>SQRT(12*32.2*N395^2/(4*$B$406*($B$405*56)*$B$404^2))</f>
        <v>5.8897166056643226E-2</v>
      </c>
      <c r="O424" s="306">
        <f t="shared" ref="O424:R424" si="479">SQRT(12*32.2*O395^2/(4*$B$406*($B$405*56)*$B$404^2))</f>
        <v>6.7731740965139717E-2</v>
      </c>
      <c r="P424" s="306">
        <f t="shared" si="479"/>
        <v>7.7891502109910651E-2</v>
      </c>
      <c r="Q424" s="306">
        <f t="shared" si="479"/>
        <v>8.9575227426397244E-2</v>
      </c>
      <c r="R424" s="306">
        <f t="shared" si="479"/>
        <v>0.10301151154035683</v>
      </c>
      <c r="S424" s="306">
        <f t="shared" ref="S424:V424" si="480">SQRT(12*32.2*S395^2/(4*$B$406*($B$405*56)*$B$404^2))</f>
        <v>0.11846323827141034</v>
      </c>
      <c r="T424" s="306">
        <f t="shared" si="480"/>
        <v>0.13623272401212189</v>
      </c>
      <c r="U424" s="306">
        <f t="shared" si="480"/>
        <v>0.15666763261394015</v>
      </c>
      <c r="V424" s="306">
        <f t="shared" si="480"/>
        <v>0.18016777750603116</v>
      </c>
    </row>
    <row r="425" spans="2:22" x14ac:dyDescent="0.25">
      <c r="B425" s="294">
        <v>80</v>
      </c>
      <c r="C425" s="556">
        <f t="shared" ref="C425:D425" si="481">SQRT(12*32.2*C396^2/(4*$B$406*($B$405*56)*$B$404^2))</f>
        <v>1.1869268066653792E-2</v>
      </c>
      <c r="D425" s="556">
        <f t="shared" si="481"/>
        <v>1.364965827665186E-2</v>
      </c>
      <c r="E425" s="556">
        <f t="shared" ref="E425" si="482">SQRT(12*32.2*E396^2/(4*$B$406*($B$405*56)*$B$404^2))</f>
        <v>1.5697107018149636E-2</v>
      </c>
      <c r="F425" s="556">
        <f t="shared" ref="F425:G425" si="483">SQRT(12*32.2*F396^2/(4*$B$406*($B$405*56)*$B$404^2))</f>
        <v>1.805167307087208E-2</v>
      </c>
      <c r="G425" s="556">
        <f t="shared" si="483"/>
        <v>2.0759424031502896E-2</v>
      </c>
      <c r="H425" s="556">
        <f t="shared" ref="H425:N425" si="484">SQRT(12*32.2*H396^2/(4*$B$406*($B$405*56)*$B$404^2))</f>
        <v>2.3873337636228328E-2</v>
      </c>
      <c r="I425" s="556">
        <f t="shared" si="484"/>
        <v>2.7454338281662573E-2</v>
      </c>
      <c r="J425" s="556">
        <f t="shared" si="484"/>
        <v>3.1572489023911958E-2</v>
      </c>
      <c r="K425" s="557">
        <f t="shared" si="484"/>
        <v>3.6308362377498751E-2</v>
      </c>
      <c r="L425" s="556">
        <f t="shared" si="484"/>
        <v>4.1754616734123562E-2</v>
      </c>
      <c r="M425" s="556">
        <f t="shared" si="484"/>
        <v>4.8017809244242086E-2</v>
      </c>
      <c r="N425" s="556">
        <f t="shared" si="484"/>
        <v>5.52204806308784E-2</v>
      </c>
      <c r="O425" s="556">
        <f t="shared" ref="O425:R425" si="485">SQRT(12*32.2*O396^2/(4*$B$406*($B$405*56)*$B$404^2))</f>
        <v>6.3503552725510157E-2</v>
      </c>
      <c r="P425" s="556">
        <f t="shared" si="485"/>
        <v>7.3029085634336674E-2</v>
      </c>
      <c r="Q425" s="556">
        <f t="shared" si="485"/>
        <v>8.3983448479487161E-2</v>
      </c>
      <c r="R425" s="556">
        <f t="shared" si="485"/>
        <v>9.6580965751410217E-2</v>
      </c>
      <c r="S425" s="556">
        <f t="shared" ref="S425:V425" si="486">SQRT(12*32.2*S396^2/(4*$B$406*($B$405*56)*$B$404^2))</f>
        <v>0.11106811061412177</v>
      </c>
      <c r="T425" s="556">
        <f t="shared" si="486"/>
        <v>0.12772832720624</v>
      </c>
      <c r="U425" s="556">
        <f t="shared" si="486"/>
        <v>0.146887576287176</v>
      </c>
      <c r="V425" s="556">
        <f t="shared" si="486"/>
        <v>0.16892071273025239</v>
      </c>
    </row>
    <row r="426" spans="2:22" x14ac:dyDescent="0.25">
      <c r="B426" s="294">
        <v>90</v>
      </c>
      <c r="C426" s="556">
        <f t="shared" ref="C426:D426" si="487">SQRT(12*32.2*C397^2/(4*$B$406*($B$405*56)*$B$404^2))</f>
        <v>1.1348493111313033E-2</v>
      </c>
      <c r="D426" s="556">
        <f t="shared" si="487"/>
        <v>1.3050767078009985E-2</v>
      </c>
      <c r="E426" s="556">
        <f t="shared" ref="E426" si="488">SQRT(12*32.2*E397^2/(4*$B$406*($B$405*56)*$B$404^2))</f>
        <v>1.5008382139711483E-2</v>
      </c>
      <c r="F426" s="556">
        <f t="shared" ref="F426:G426" si="489">SQRT(12*32.2*F397^2/(4*$B$406*($B$405*56)*$B$404^2))</f>
        <v>1.7259639460668202E-2</v>
      </c>
      <c r="G426" s="556">
        <f t="shared" si="489"/>
        <v>1.984858537976843E-2</v>
      </c>
      <c r="H426" s="556">
        <f t="shared" ref="H426:N426" si="490">SQRT(12*32.2*H397^2/(4*$B$406*($B$405*56)*$B$404^2))</f>
        <v>2.2825873186733694E-2</v>
      </c>
      <c r="I426" s="556">
        <f t="shared" si="490"/>
        <v>2.6249754164743747E-2</v>
      </c>
      <c r="J426" s="556">
        <f t="shared" si="490"/>
        <v>3.0187217289455306E-2</v>
      </c>
      <c r="K426" s="557">
        <f t="shared" si="490"/>
        <v>3.4715299882873599E-2</v>
      </c>
      <c r="L426" s="556">
        <f t="shared" si="490"/>
        <v>3.9922594865304639E-2</v>
      </c>
      <c r="M426" s="556">
        <f t="shared" si="490"/>
        <v>4.5910984095100325E-2</v>
      </c>
      <c r="N426" s="556">
        <f t="shared" si="490"/>
        <v>5.279763170936537E-2</v>
      </c>
      <c r="O426" s="556">
        <f t="shared" ref="O426:R426" si="491">SQRT(12*32.2*O397^2/(4*$B$406*($B$405*56)*$B$404^2))</f>
        <v>6.0717276465770166E-2</v>
      </c>
      <c r="P426" s="556">
        <f t="shared" si="491"/>
        <v>6.9824867935635693E-2</v>
      </c>
      <c r="Q426" s="556">
        <f t="shared" si="491"/>
        <v>8.029859812598103E-2</v>
      </c>
      <c r="R426" s="556">
        <f t="shared" si="491"/>
        <v>9.234338784487818E-2</v>
      </c>
      <c r="S426" s="556">
        <f t="shared" ref="S426:V426" si="492">SQRT(12*32.2*S397^2/(4*$B$406*($B$405*56)*$B$404^2))</f>
        <v>0.10619489602160991</v>
      </c>
      <c r="T426" s="556">
        <f t="shared" si="492"/>
        <v>0.12212413042485137</v>
      </c>
      <c r="U426" s="556">
        <f t="shared" si="492"/>
        <v>0.14044274998857906</v>
      </c>
      <c r="V426" s="556">
        <f t="shared" si="492"/>
        <v>0.16150916248686589</v>
      </c>
    </row>
    <row r="427" spans="2:22" x14ac:dyDescent="0.25">
      <c r="B427" s="294">
        <v>100</v>
      </c>
      <c r="C427" s="306">
        <f>SQRT(12*32.2*C398^2/(4*$B$406*($B$405*56)*$B$404^2))</f>
        <v>1.0778721301019081E-2</v>
      </c>
      <c r="D427" s="306">
        <f>SQRT(12*32.2*D398^2/(4*$B$406*($B$405*56)*$B$404^2))</f>
        <v>1.2395529496171943E-2</v>
      </c>
      <c r="E427" s="306">
        <f>SQRT(12*32.2*E398^2/(4*$B$406*($B$405*56)*$B$404^2))</f>
        <v>1.4254858920597736E-2</v>
      </c>
      <c r="F427" s="306">
        <f>SQRT(12*32.2*F398^2/(4*$B$406*($B$405*56)*$B$404^2))</f>
        <v>1.6393087758687391E-2</v>
      </c>
      <c r="G427" s="306">
        <f>SQRT(12*32.2*G398^2/(4*$B$406*($B$405*56)*$B$404^2))</f>
        <v>1.8852050922490503E-2</v>
      </c>
      <c r="H427" s="306">
        <f t="shared" ref="H427:N427" si="493">SQRT(12*32.2*H398^2/(4*$B$406*($B$405*56)*$B$404^2))</f>
        <v>2.1679858560864074E-2</v>
      </c>
      <c r="I427" s="306">
        <f t="shared" si="493"/>
        <v>2.4931837344993681E-2</v>
      </c>
      <c r="J427" s="306">
        <f t="shared" si="493"/>
        <v>2.8671612946742735E-2</v>
      </c>
      <c r="K427" s="307">
        <f t="shared" si="493"/>
        <v>3.2972354888754142E-2</v>
      </c>
      <c r="L427" s="306">
        <f t="shared" si="493"/>
        <v>3.7918208122067261E-2</v>
      </c>
      <c r="M427" s="306">
        <f t="shared" si="493"/>
        <v>4.3605939340377348E-2</v>
      </c>
      <c r="N427" s="306">
        <f t="shared" si="493"/>
        <v>5.0146830241433953E-2</v>
      </c>
      <c r="O427" s="306">
        <f t="shared" ref="O427:R427" si="494">SQRT(12*32.2*O398^2/(4*$B$406*($B$405*56)*$B$404^2))</f>
        <v>5.7668854777649041E-2</v>
      </c>
      <c r="P427" s="306">
        <f t="shared" si="494"/>
        <v>6.63191829942964E-2</v>
      </c>
      <c r="Q427" s="306">
        <f t="shared" si="494"/>
        <v>7.6267060443440851E-2</v>
      </c>
      <c r="R427" s="306">
        <f t="shared" si="494"/>
        <v>8.7707119509956966E-2</v>
      </c>
      <c r="S427" s="306">
        <f t="shared" ref="S427:V427" si="495">SQRT(12*32.2*S398^2/(4*$B$406*($B$405*56)*$B$404^2))</f>
        <v>0.10086318743645049</v>
      </c>
      <c r="T427" s="306">
        <f t="shared" si="495"/>
        <v>0.11599266555191808</v>
      </c>
      <c r="U427" s="306">
        <f t="shared" si="495"/>
        <v>0.13339156538470576</v>
      </c>
      <c r="V427" s="306">
        <f t="shared" si="495"/>
        <v>0.15340030019241163</v>
      </c>
    </row>
    <row r="429" spans="2:22" x14ac:dyDescent="0.25">
      <c r="D429" s="87"/>
      <c r="E429" s="87"/>
      <c r="F429" s="87"/>
      <c r="G429" s="87"/>
      <c r="H429" s="87"/>
      <c r="I429" s="87"/>
      <c r="J429" s="87"/>
      <c r="K429" s="315"/>
    </row>
    <row r="430" spans="2:22" x14ac:dyDescent="0.25">
      <c r="D430" s="87"/>
      <c r="E430" s="87"/>
      <c r="F430" s="87"/>
      <c r="G430" s="87"/>
      <c r="H430" s="87"/>
      <c r="I430" s="87"/>
      <c r="J430" s="87"/>
      <c r="K430" s="315"/>
      <c r="Q430" s="316"/>
    </row>
    <row r="431" spans="2:22" x14ac:dyDescent="0.25">
      <c r="D431" s="87"/>
      <c r="E431" s="87"/>
      <c r="F431" s="87"/>
      <c r="G431" s="87"/>
      <c r="H431" s="87"/>
      <c r="I431" s="87"/>
      <c r="J431" s="87"/>
      <c r="Q431" s="316"/>
    </row>
    <row r="432" spans="2:22" x14ac:dyDescent="0.25">
      <c r="B432" s="47"/>
      <c r="C432" s="47"/>
      <c r="D432" s="87"/>
      <c r="E432" s="87"/>
      <c r="F432" s="87"/>
      <c r="G432" s="87"/>
      <c r="H432" s="87"/>
      <c r="I432" s="87"/>
      <c r="J432" s="87"/>
      <c r="Q432" s="316"/>
    </row>
    <row r="433" spans="1:18" x14ac:dyDescent="0.25">
      <c r="A433" s="346" t="s">
        <v>28</v>
      </c>
      <c r="B433" s="317" t="s">
        <v>62</v>
      </c>
      <c r="C433" s="322">
        <v>0.9</v>
      </c>
      <c r="D433" s="87"/>
      <c r="E433" s="87"/>
      <c r="F433" s="87"/>
      <c r="G433" s="87"/>
      <c r="H433" s="87"/>
      <c r="I433" s="319" t="s">
        <v>64</v>
      </c>
      <c r="J433" s="320" t="s">
        <v>65</v>
      </c>
      <c r="K433" s="282"/>
      <c r="L433" s="67"/>
      <c r="N433" s="567" t="s">
        <v>66</v>
      </c>
      <c r="O433" s="568" t="s">
        <v>67</v>
      </c>
      <c r="P433" s="569"/>
      <c r="Q433" s="466" t="s">
        <v>263</v>
      </c>
    </row>
    <row r="434" spans="1:18" x14ac:dyDescent="0.25">
      <c r="B434" s="321" t="s">
        <v>43</v>
      </c>
      <c r="C434" s="322">
        <v>0.96</v>
      </c>
      <c r="D434" s="87"/>
      <c r="E434" s="76" t="s">
        <v>2</v>
      </c>
      <c r="F434" s="74"/>
      <c r="G434" s="74"/>
      <c r="I434" s="323" t="s">
        <v>68</v>
      </c>
      <c r="J434" s="182" t="s">
        <v>69</v>
      </c>
      <c r="K434" s="47"/>
      <c r="L434" s="70"/>
      <c r="N434" s="570" t="s">
        <v>70</v>
      </c>
      <c r="O434" s="183" t="s">
        <v>71</v>
      </c>
      <c r="P434" s="571"/>
      <c r="Q434" s="76"/>
      <c r="R434" s="365" t="s">
        <v>82</v>
      </c>
    </row>
    <row r="435" spans="1:18" x14ac:dyDescent="0.25">
      <c r="B435" s="317" t="s">
        <v>44</v>
      </c>
      <c r="C435" s="322">
        <v>85</v>
      </c>
      <c r="D435" s="87"/>
      <c r="E435" s="76">
        <v>1</v>
      </c>
      <c r="F435" s="234" t="s">
        <v>63</v>
      </c>
      <c r="G435" s="325">
        <f t="shared" ref="G435:G446" si="496">K413</f>
        <v>0.11308499961846105</v>
      </c>
      <c r="H435" s="345"/>
      <c r="I435" s="327">
        <f>C434*2.20462*25.4*12</f>
        <v>645.0894489599998</v>
      </c>
      <c r="J435" s="289">
        <f>(G435*C$433*SQRT(4*C$435*I$435/32.2)/12)</f>
        <v>0.69998342480375919</v>
      </c>
      <c r="K435" s="47"/>
      <c r="L435" s="70"/>
      <c r="N435" s="565">
        <v>1</v>
      </c>
      <c r="O435" s="561">
        <f t="shared" ref="O435:O446" si="497">N435*J435</f>
        <v>0.69998342480375919</v>
      </c>
      <c r="P435" s="566"/>
      <c r="Q435" s="84">
        <f t="shared" ref="Q435:Q449" si="498">K118</f>
        <v>0.7</v>
      </c>
      <c r="R435" s="501">
        <f>Q435/O435</f>
        <v>1.0000236794124737</v>
      </c>
    </row>
    <row r="436" spans="1:18" x14ac:dyDescent="0.25">
      <c r="B436" s="47"/>
      <c r="C436" s="47"/>
      <c r="D436" s="87"/>
      <c r="E436" s="76">
        <v>2</v>
      </c>
      <c r="F436" s="234" t="s">
        <v>63</v>
      </c>
      <c r="G436" s="289">
        <f t="shared" si="496"/>
        <v>0.16154999945494436</v>
      </c>
      <c r="I436" s="255"/>
      <c r="J436" s="289">
        <f t="shared" ref="J436:J446" si="499">(G436*C$433*SQRT(4*C$435*I$435/32.2)/12)</f>
        <v>0.99997632114822732</v>
      </c>
      <c r="K436" s="47"/>
      <c r="L436" s="70"/>
      <c r="N436" s="565">
        <v>2</v>
      </c>
      <c r="O436" s="561">
        <f t="shared" si="497"/>
        <v>1.9999526422964546</v>
      </c>
      <c r="P436" s="566"/>
      <c r="Q436" s="98">
        <f t="shared" si="498"/>
        <v>2</v>
      </c>
      <c r="R436" s="501">
        <f t="shared" ref="R436:R446" si="500">Q436/O436</f>
        <v>1.0000236794124739</v>
      </c>
    </row>
    <row r="437" spans="1:18" x14ac:dyDescent="0.25">
      <c r="B437" s="47"/>
      <c r="D437" s="87"/>
      <c r="E437" s="76">
        <v>3</v>
      </c>
      <c r="F437" s="234" t="s">
        <v>63</v>
      </c>
      <c r="G437" s="333">
        <f t="shared" si="496"/>
        <v>0.15454949947856345</v>
      </c>
      <c r="I437" s="255"/>
      <c r="J437" s="289">
        <f t="shared" si="499"/>
        <v>0.95664401389847076</v>
      </c>
      <c r="K437" s="47"/>
      <c r="L437" s="70"/>
      <c r="N437" s="565">
        <v>3</v>
      </c>
      <c r="O437" s="561">
        <f t="shared" si="497"/>
        <v>2.8699320416954124</v>
      </c>
      <c r="P437" s="566"/>
      <c r="Q437" s="105">
        <f t="shared" si="498"/>
        <v>2.87</v>
      </c>
      <c r="R437" s="501">
        <f t="shared" si="500"/>
        <v>1.0000236794124739</v>
      </c>
    </row>
    <row r="438" spans="1:18" x14ac:dyDescent="0.25">
      <c r="B438" s="47"/>
      <c r="E438" s="76">
        <v>4</v>
      </c>
      <c r="F438" s="234" t="s">
        <v>63</v>
      </c>
      <c r="G438" s="289">
        <f t="shared" si="496"/>
        <v>0.15751124946857076</v>
      </c>
      <c r="I438" s="255"/>
      <c r="J438" s="289">
        <f t="shared" si="499"/>
        <v>0.97497691311952162</v>
      </c>
      <c r="K438" s="47"/>
      <c r="L438" s="70"/>
      <c r="N438" s="565">
        <v>4</v>
      </c>
      <c r="O438" s="561">
        <f t="shared" si="497"/>
        <v>3.8999076524780865</v>
      </c>
      <c r="P438" s="566"/>
      <c r="Q438" s="98">
        <f t="shared" si="498"/>
        <v>3.9</v>
      </c>
      <c r="R438" s="501">
        <f t="shared" si="500"/>
        <v>1.0000236794124739</v>
      </c>
    </row>
    <row r="439" spans="1:18" x14ac:dyDescent="0.25">
      <c r="B439" s="47"/>
      <c r="E439" s="76">
        <v>5</v>
      </c>
      <c r="F439" s="234" t="s">
        <v>63</v>
      </c>
      <c r="G439" s="289">
        <f t="shared" si="496"/>
        <v>0.15185699948764772</v>
      </c>
      <c r="I439" s="255"/>
      <c r="J439" s="289">
        <f t="shared" si="499"/>
        <v>0.93997774187933381</v>
      </c>
      <c r="K439" s="47"/>
      <c r="L439" s="70"/>
      <c r="N439" s="565">
        <v>5</v>
      </c>
      <c r="O439" s="561">
        <f t="shared" si="497"/>
        <v>4.699888709396669</v>
      </c>
      <c r="P439" s="566"/>
      <c r="Q439" s="98">
        <f t="shared" si="498"/>
        <v>4.7</v>
      </c>
      <c r="R439" s="501">
        <f t="shared" si="500"/>
        <v>1.0000236794124739</v>
      </c>
    </row>
    <row r="440" spans="1:18" x14ac:dyDescent="0.25">
      <c r="B440" s="47"/>
      <c r="C440" s="235"/>
      <c r="E440" s="76">
        <v>10</v>
      </c>
      <c r="F440" s="234" t="s">
        <v>63</v>
      </c>
      <c r="G440" s="333">
        <f t="shared" si="496"/>
        <v>0.11308499961846105</v>
      </c>
      <c r="I440" s="255"/>
      <c r="J440" s="289">
        <f t="shared" si="499"/>
        <v>0.69998342480375919</v>
      </c>
      <c r="K440" s="47"/>
      <c r="L440" s="70"/>
      <c r="N440" s="565">
        <v>10</v>
      </c>
      <c r="O440" s="561">
        <f t="shared" si="497"/>
        <v>6.9998342480375921</v>
      </c>
      <c r="P440" s="566"/>
      <c r="Q440" s="105">
        <f t="shared" si="498"/>
        <v>7</v>
      </c>
      <c r="R440" s="501">
        <f t="shared" si="500"/>
        <v>1.0000236794124739</v>
      </c>
    </row>
    <row r="441" spans="1:18" x14ac:dyDescent="0.25">
      <c r="B441" s="47"/>
      <c r="C441" s="47"/>
      <c r="E441" s="76">
        <v>20</v>
      </c>
      <c r="F441" s="234" t="s">
        <v>63</v>
      </c>
      <c r="G441" s="289">
        <f t="shared" si="496"/>
        <v>7.6493924741916158E-2</v>
      </c>
      <c r="I441" s="255"/>
      <c r="J441" s="289">
        <f t="shared" si="499"/>
        <v>0.47348878806368572</v>
      </c>
      <c r="K441" s="47"/>
      <c r="L441" s="70"/>
      <c r="N441" s="565">
        <v>20</v>
      </c>
      <c r="O441" s="561">
        <f t="shared" si="497"/>
        <v>9.4697757612737146</v>
      </c>
      <c r="P441" s="566"/>
      <c r="Q441" s="98">
        <f t="shared" si="498"/>
        <v>9.4700000000000006</v>
      </c>
      <c r="R441" s="501">
        <f t="shared" si="500"/>
        <v>1.0000236794124739</v>
      </c>
    </row>
    <row r="442" spans="1:18" x14ac:dyDescent="0.25">
      <c r="E442" s="76">
        <v>30</v>
      </c>
      <c r="F442" s="234" t="s">
        <v>63</v>
      </c>
      <c r="G442" s="289">
        <f t="shared" si="496"/>
        <v>6.004274979742099E-2</v>
      </c>
      <c r="I442" s="255"/>
      <c r="J442" s="289">
        <f t="shared" si="499"/>
        <v>0.37165786602675782</v>
      </c>
      <c r="K442" s="47"/>
      <c r="L442" s="70"/>
      <c r="N442" s="565">
        <v>30</v>
      </c>
      <c r="O442" s="561">
        <f t="shared" si="497"/>
        <v>11.149735980802735</v>
      </c>
      <c r="P442" s="566"/>
      <c r="Q442" s="98">
        <f t="shared" si="498"/>
        <v>11.15</v>
      </c>
      <c r="R442" s="501">
        <f t="shared" si="500"/>
        <v>1.0000236794124739</v>
      </c>
    </row>
    <row r="443" spans="1:18" x14ac:dyDescent="0.25">
      <c r="E443" s="76">
        <v>40</v>
      </c>
      <c r="F443" s="234" t="s">
        <v>63</v>
      </c>
      <c r="G443" s="289">
        <f t="shared" si="496"/>
        <v>5.1332512326808577E-2</v>
      </c>
      <c r="I443" s="255"/>
      <c r="J443" s="289">
        <f t="shared" si="499"/>
        <v>0.31774247604484923</v>
      </c>
      <c r="K443" s="47"/>
      <c r="L443" s="70"/>
      <c r="N443" s="565">
        <v>40</v>
      </c>
      <c r="O443" s="561">
        <f t="shared" si="497"/>
        <v>12.70969904179397</v>
      </c>
      <c r="P443" s="566"/>
      <c r="Q443" s="98">
        <f t="shared" si="498"/>
        <v>12.71</v>
      </c>
      <c r="R443" s="501">
        <f t="shared" si="500"/>
        <v>1.0000236794124739</v>
      </c>
    </row>
    <row r="444" spans="1:18" x14ac:dyDescent="0.25">
      <c r="E444" s="76">
        <v>50</v>
      </c>
      <c r="F444" s="234" t="s">
        <v>63</v>
      </c>
      <c r="G444" s="289">
        <f t="shared" si="496"/>
        <v>4.5912509845095192E-2</v>
      </c>
      <c r="I444" s="255"/>
      <c r="J444" s="289">
        <f t="shared" si="499"/>
        <v>0.28419327047032622</v>
      </c>
      <c r="K444" s="47"/>
      <c r="L444" s="70"/>
      <c r="N444" s="565">
        <v>50</v>
      </c>
      <c r="O444" s="561">
        <f t="shared" si="497"/>
        <v>14.20966352351631</v>
      </c>
      <c r="P444" s="566"/>
      <c r="Q444" s="98">
        <f t="shared" si="498"/>
        <v>14.21</v>
      </c>
      <c r="R444" s="501">
        <f t="shared" si="500"/>
        <v>1.0000236794124739</v>
      </c>
    </row>
    <row r="445" spans="1:18" x14ac:dyDescent="0.25">
      <c r="E445" s="76">
        <v>60</v>
      </c>
      <c r="F445" s="234" t="s">
        <v>63</v>
      </c>
      <c r="G445" s="289">
        <f t="shared" si="496"/>
        <v>4.1895299858648906E-2</v>
      </c>
      <c r="I445" s="255"/>
      <c r="J445" s="289">
        <f t="shared" si="499"/>
        <v>0.25932719261777365</v>
      </c>
      <c r="K445" s="47"/>
      <c r="L445" s="70"/>
      <c r="N445" s="565">
        <v>60</v>
      </c>
      <c r="O445" s="561">
        <f t="shared" si="497"/>
        <v>15.559631557066419</v>
      </c>
      <c r="P445" s="566"/>
      <c r="Q445" s="98">
        <f t="shared" si="498"/>
        <v>15.56</v>
      </c>
      <c r="R445" s="501">
        <f t="shared" si="500"/>
        <v>1.0000236794124739</v>
      </c>
    </row>
    <row r="446" spans="1:18" x14ac:dyDescent="0.25">
      <c r="E446" s="76">
        <v>70</v>
      </c>
      <c r="F446" s="234" t="s">
        <v>63</v>
      </c>
      <c r="G446" s="333">
        <f t="shared" si="496"/>
        <v>3.8725842726485236E-2</v>
      </c>
      <c r="I446" s="255"/>
      <c r="J446" s="289">
        <f t="shared" si="499"/>
        <v>0.23970860955524653</v>
      </c>
      <c r="K446" s="47"/>
      <c r="L446" s="70"/>
      <c r="N446" s="565">
        <v>70</v>
      </c>
      <c r="O446" s="561">
        <f t="shared" si="497"/>
        <v>16.779602668867255</v>
      </c>
      <c r="P446" s="566"/>
      <c r="Q446" s="105">
        <f t="shared" si="498"/>
        <v>16.78</v>
      </c>
      <c r="R446" s="501">
        <f t="shared" si="500"/>
        <v>1.0000236794124739</v>
      </c>
    </row>
    <row r="447" spans="1:18" x14ac:dyDescent="0.25">
      <c r="E447" s="76">
        <v>80</v>
      </c>
      <c r="F447" s="234" t="s">
        <v>63</v>
      </c>
      <c r="G447" s="560">
        <f t="shared" ref="G447:G449" si="501">K425</f>
        <v>3.6308362377498751E-2</v>
      </c>
      <c r="H447" s="345"/>
      <c r="I447" s="563"/>
      <c r="J447" s="560">
        <f t="shared" ref="J447:J449" si="502">(G447*C$433*SQRT(4*C$435*I$435/32.2)/12)</f>
        <v>0.22474467817806412</v>
      </c>
      <c r="K447" s="49"/>
      <c r="L447" s="564"/>
      <c r="M447" s="345"/>
      <c r="N447" s="565">
        <v>80</v>
      </c>
      <c r="O447" s="561">
        <f t="shared" ref="O447:O449" si="503">N447*J447</f>
        <v>17.979574254245129</v>
      </c>
      <c r="P447" s="566"/>
      <c r="Q447" s="165">
        <f t="shared" si="498"/>
        <v>17.98</v>
      </c>
      <c r="R447" s="562">
        <f t="shared" ref="R447:R449" si="504">Q447/O447</f>
        <v>1.0000236794124739</v>
      </c>
    </row>
    <row r="448" spans="1:18" x14ac:dyDescent="0.25">
      <c r="E448" s="76">
        <v>90</v>
      </c>
      <c r="F448" s="234" t="s">
        <v>63</v>
      </c>
      <c r="G448" s="560">
        <f t="shared" si="501"/>
        <v>3.4715299882873599E-2</v>
      </c>
      <c r="H448" s="345"/>
      <c r="I448" s="563"/>
      <c r="J448" s="560">
        <f t="shared" si="502"/>
        <v>0.21488380056674128</v>
      </c>
      <c r="K448" s="49"/>
      <c r="L448" s="564"/>
      <c r="M448" s="345"/>
      <c r="N448" s="565">
        <v>90</v>
      </c>
      <c r="O448" s="561">
        <f t="shared" si="503"/>
        <v>19.339542051006717</v>
      </c>
      <c r="P448" s="566"/>
      <c r="Q448" s="165">
        <f t="shared" si="498"/>
        <v>19.34</v>
      </c>
      <c r="R448" s="562">
        <f t="shared" si="504"/>
        <v>1.0000236794124739</v>
      </c>
    </row>
    <row r="449" spans="1:22" x14ac:dyDescent="0.25">
      <c r="E449" s="76">
        <v>100</v>
      </c>
      <c r="F449" s="234" t="s">
        <v>63</v>
      </c>
      <c r="G449" s="333">
        <f t="shared" si="501"/>
        <v>3.2972354888754142E-2</v>
      </c>
      <c r="I449" s="260"/>
      <c r="J449" s="336">
        <f t="shared" si="502"/>
        <v>0.20409516714635315</v>
      </c>
      <c r="K449" s="145"/>
      <c r="L449" s="337"/>
      <c r="N449" s="572">
        <v>100</v>
      </c>
      <c r="O449" s="573">
        <f t="shared" si="503"/>
        <v>20.409516714635316</v>
      </c>
      <c r="P449" s="574"/>
      <c r="Q449" s="105">
        <f t="shared" si="498"/>
        <v>20.41</v>
      </c>
      <c r="R449" s="501">
        <f t="shared" si="504"/>
        <v>1.0000236794124742</v>
      </c>
    </row>
    <row r="450" spans="1:22" x14ac:dyDescent="0.25">
      <c r="B450" s="364" t="s">
        <v>295</v>
      </c>
      <c r="C450" s="364" t="s">
        <v>296</v>
      </c>
      <c r="D450" s="417"/>
      <c r="E450" s="417"/>
      <c r="F450" s="417"/>
      <c r="Q450" s="98"/>
    </row>
    <row r="451" spans="1:22" x14ac:dyDescent="0.25">
      <c r="B451" s="364"/>
      <c r="C451" s="364" t="s">
        <v>297</v>
      </c>
      <c r="Q451" s="98"/>
    </row>
    <row r="452" spans="1:22" ht="15.75" thickBot="1" x14ac:dyDescent="0.3">
      <c r="A452" s="268"/>
      <c r="B452" s="268"/>
      <c r="C452" s="268"/>
      <c r="D452" s="268"/>
      <c r="E452" s="268"/>
      <c r="F452" s="268"/>
      <c r="G452" s="268"/>
      <c r="H452" s="268"/>
      <c r="I452" s="268"/>
      <c r="J452" s="268"/>
      <c r="K452" s="268"/>
      <c r="L452" s="268"/>
      <c r="M452" s="268"/>
      <c r="N452" s="268"/>
      <c r="O452" s="268"/>
      <c r="P452" s="268"/>
      <c r="Q452" s="268"/>
      <c r="R452" s="268"/>
      <c r="S452" s="268"/>
      <c r="T452" s="268"/>
      <c r="U452" s="268"/>
      <c r="V452" s="268"/>
    </row>
    <row r="453" spans="1:22" ht="15.75" thickTop="1" x14ac:dyDescent="0.25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</row>
    <row r="454" spans="1:22" x14ac:dyDescent="0.25">
      <c r="A454"/>
      <c r="B454"/>
      <c r="C454"/>
      <c r="D454"/>
      <c r="L454" s="137">
        <f>L460/K460</f>
        <v>1.1499999999999997</v>
      </c>
      <c r="M454" s="137">
        <f t="shared" ref="M454:V454" si="505">M460/L460</f>
        <v>1.1499999999999999</v>
      </c>
      <c r="N454" s="137">
        <f t="shared" si="505"/>
        <v>1.1499999999999999</v>
      </c>
      <c r="O454" s="137">
        <f t="shared" si="505"/>
        <v>1.1500000000000001</v>
      </c>
      <c r="P454" s="137">
        <f t="shared" si="505"/>
        <v>1.1499999999999999</v>
      </c>
      <c r="Q454" s="137">
        <f t="shared" si="505"/>
        <v>1.1499999999999999</v>
      </c>
      <c r="R454" s="137">
        <f t="shared" si="505"/>
        <v>1.1499999999999999</v>
      </c>
      <c r="S454" s="137">
        <f t="shared" si="505"/>
        <v>1.1500000000000001</v>
      </c>
      <c r="T454" s="137">
        <f t="shared" si="505"/>
        <v>1.1499999999999999</v>
      </c>
      <c r="U454" s="137">
        <f t="shared" si="505"/>
        <v>1.1499999999999999</v>
      </c>
      <c r="V454" s="137">
        <f t="shared" si="505"/>
        <v>1.1499999999999997</v>
      </c>
    </row>
    <row r="455" spans="1:22" x14ac:dyDescent="0.25">
      <c r="A455" s="644"/>
      <c r="B455" s="644"/>
      <c r="C455" s="645"/>
      <c r="D455" s="646"/>
      <c r="E455" s="646"/>
      <c r="F455" s="646"/>
      <c r="G455" s="646"/>
      <c r="H455" s="647" t="s">
        <v>285</v>
      </c>
      <c r="I455" s="646"/>
      <c r="J455" s="648"/>
      <c r="K455" s="646"/>
      <c r="L455" s="649" t="s">
        <v>331</v>
      </c>
      <c r="M455" s="646"/>
      <c r="N455" s="650" t="s">
        <v>307</v>
      </c>
      <c r="O455" s="646"/>
      <c r="P455" s="646"/>
      <c r="Q455" s="646"/>
      <c r="R455" s="646"/>
      <c r="S455" s="646"/>
      <c r="T455" s="646"/>
      <c r="U455" s="646"/>
      <c r="V455" s="651"/>
    </row>
    <row r="456" spans="1:22" x14ac:dyDescent="0.25">
      <c r="A456" s="652"/>
      <c r="B456" s="652"/>
      <c r="C456" s="464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607" t="s">
        <v>295</v>
      </c>
      <c r="O456" s="47"/>
      <c r="P456" s="47"/>
      <c r="Q456" s="47"/>
      <c r="R456" s="47"/>
      <c r="S456" s="47"/>
      <c r="T456" s="47"/>
      <c r="U456" s="47"/>
      <c r="V456" s="653"/>
    </row>
    <row r="457" spans="1:22" x14ac:dyDescent="0.25">
      <c r="A457" s="652"/>
      <c r="B457" s="652"/>
      <c r="C457" s="643" t="str">
        <f>A335</f>
        <v>mv</v>
      </c>
      <c r="D457" s="464"/>
      <c r="E457" s="464"/>
      <c r="F457" s="464"/>
      <c r="G457" s="464"/>
      <c r="H457" s="464"/>
      <c r="I457" s="464"/>
      <c r="J457" s="464"/>
      <c r="K457" s="464"/>
      <c r="L457" s="464"/>
      <c r="M457" s="464"/>
      <c r="N457" s="642"/>
      <c r="O457" s="464"/>
      <c r="P457" s="47"/>
      <c r="Q457" s="47"/>
      <c r="R457" s="47"/>
      <c r="S457" s="47"/>
      <c r="T457" s="47"/>
      <c r="U457" s="47"/>
      <c r="V457" s="653"/>
    </row>
    <row r="458" spans="1:22" x14ac:dyDescent="0.25">
      <c r="A458" s="654"/>
      <c r="B458" s="652"/>
      <c r="C458" s="577" t="str">
        <f t="shared" ref="C458:D458" si="506">C335</f>
        <v>soft-7</v>
      </c>
      <c r="D458" s="577" t="str">
        <f t="shared" si="506"/>
        <v>soft-6</v>
      </c>
      <c r="E458" s="577" t="str">
        <f t="shared" ref="E458" si="507">E335</f>
        <v>soft-5</v>
      </c>
      <c r="F458" s="577" t="str">
        <f t="shared" ref="F458:G458" si="508">F335</f>
        <v>soft-4</v>
      </c>
      <c r="G458" s="577" t="str">
        <f t="shared" si="508"/>
        <v>soft-3</v>
      </c>
      <c r="H458" s="577" t="str">
        <f t="shared" ref="H458:N471" si="509">H335</f>
        <v>soft-2</v>
      </c>
      <c r="I458" s="577" t="str">
        <f t="shared" si="509"/>
        <v>soft-1</v>
      </c>
      <c r="J458" s="577" t="str">
        <f t="shared" si="509"/>
        <v>soft</v>
      </c>
      <c r="K458" s="577" t="str">
        <f t="shared" si="509"/>
        <v>aver</v>
      </c>
      <c r="L458" s="577" t="str">
        <f t="shared" si="509"/>
        <v xml:space="preserve"> stiff</v>
      </c>
      <c r="M458" s="577" t="str">
        <f t="shared" si="509"/>
        <v xml:space="preserve"> stiff+1</v>
      </c>
      <c r="N458" s="577" t="str">
        <f t="shared" si="509"/>
        <v xml:space="preserve"> stiff+2</v>
      </c>
      <c r="O458" s="577" t="str">
        <f t="shared" ref="O458:R458" si="510">O335</f>
        <v xml:space="preserve"> stiff+3</v>
      </c>
      <c r="P458" s="577" t="str">
        <f t="shared" si="510"/>
        <v xml:space="preserve"> stiff+4</v>
      </c>
      <c r="Q458" s="577" t="str">
        <f t="shared" si="510"/>
        <v xml:space="preserve"> stiff+5</v>
      </c>
      <c r="R458" s="577" t="str">
        <f t="shared" si="510"/>
        <v xml:space="preserve"> stiff+6</v>
      </c>
      <c r="S458" s="577" t="str">
        <f t="shared" ref="S458:V458" si="511">S335</f>
        <v xml:space="preserve"> stiff+7</v>
      </c>
      <c r="T458" s="577" t="str">
        <f t="shared" si="511"/>
        <v xml:space="preserve"> stiff+8</v>
      </c>
      <c r="U458" s="577" t="str">
        <f t="shared" si="511"/>
        <v xml:space="preserve"> stiff+9</v>
      </c>
      <c r="V458" s="655" t="str">
        <f t="shared" si="511"/>
        <v xml:space="preserve"> stiff+10</v>
      </c>
    </row>
    <row r="459" spans="1:22" x14ac:dyDescent="0.25">
      <c r="A459" s="652"/>
      <c r="B459" s="664">
        <f>A334</f>
        <v>0</v>
      </c>
      <c r="C459" s="289" t="str">
        <f t="shared" ref="C459:D459" si="512">C336</f>
        <v>c coeff</v>
      </c>
      <c r="D459" s="289" t="str">
        <f t="shared" si="512"/>
        <v>c coeff</v>
      </c>
      <c r="E459" s="289" t="str">
        <f t="shared" ref="E459" si="513">E336</f>
        <v>c coeff</v>
      </c>
      <c r="F459" s="289" t="str">
        <f t="shared" ref="F459:G459" si="514">F336</f>
        <v>c coeff</v>
      </c>
      <c r="G459" s="289" t="str">
        <f t="shared" si="514"/>
        <v>c coeff</v>
      </c>
      <c r="H459" s="289" t="str">
        <f t="shared" si="509"/>
        <v>c coeff</v>
      </c>
      <c r="I459" s="289" t="str">
        <f t="shared" si="509"/>
        <v>c coeff</v>
      </c>
      <c r="J459" s="289" t="str">
        <f t="shared" si="509"/>
        <v>c coeff</v>
      </c>
      <c r="K459" s="289" t="str">
        <f t="shared" si="509"/>
        <v>c coeff</v>
      </c>
      <c r="L459" s="289" t="str">
        <f t="shared" si="509"/>
        <v>c coeff</v>
      </c>
      <c r="M459" s="289" t="str">
        <f t="shared" si="509"/>
        <v>c coeff</v>
      </c>
      <c r="N459" s="289" t="str">
        <f t="shared" si="509"/>
        <v>c coeff</v>
      </c>
      <c r="O459" s="289" t="str">
        <f t="shared" ref="O459:R459" si="515">O336</f>
        <v>c coeff</v>
      </c>
      <c r="P459" s="289" t="str">
        <f t="shared" si="515"/>
        <v>c coeff</v>
      </c>
      <c r="Q459" s="289" t="str">
        <f t="shared" si="515"/>
        <v>c coeff</v>
      </c>
      <c r="R459" s="289" t="str">
        <f t="shared" si="515"/>
        <v>c coeff</v>
      </c>
      <c r="S459" s="289" t="str">
        <f t="shared" ref="S459:V459" si="516">S336</f>
        <v>c coeff</v>
      </c>
      <c r="T459" s="289" t="str">
        <f t="shared" si="516"/>
        <v>c coeff</v>
      </c>
      <c r="U459" s="289" t="str">
        <f t="shared" si="516"/>
        <v>c coeff</v>
      </c>
      <c r="V459" s="656" t="str">
        <f t="shared" si="516"/>
        <v>c coeff</v>
      </c>
    </row>
    <row r="460" spans="1:22" x14ac:dyDescent="0.25">
      <c r="A460" s="652"/>
      <c r="B460" s="665">
        <v>1</v>
      </c>
      <c r="C460" s="333">
        <f t="shared" ref="C460:D460" si="517">C337</f>
        <v>5.2810981386668711E-3</v>
      </c>
      <c r="D460" s="333">
        <f t="shared" si="517"/>
        <v>6.0732628594669024E-3</v>
      </c>
      <c r="E460" s="333">
        <f t="shared" ref="E460" si="518">E337</f>
        <v>6.9842522883869365E-3</v>
      </c>
      <c r="F460" s="333">
        <f t="shared" ref="F460:G460" si="519">F337</f>
        <v>8.031890131644976E-3</v>
      </c>
      <c r="G460" s="333">
        <f t="shared" si="519"/>
        <v>9.2366736513917209E-3</v>
      </c>
      <c r="H460" s="333">
        <f t="shared" si="509"/>
        <v>1.0622174699100479E-2</v>
      </c>
      <c r="I460" s="333">
        <f t="shared" si="509"/>
        <v>1.2215500903965551E-2</v>
      </c>
      <c r="J460" s="333">
        <f t="shared" si="509"/>
        <v>1.404782603956038E-2</v>
      </c>
      <c r="K460" s="333">
        <f t="shared" si="509"/>
        <v>1.6154999945494439E-2</v>
      </c>
      <c r="L460" s="333">
        <f t="shared" si="509"/>
        <v>1.8578249937318599E-2</v>
      </c>
      <c r="M460" s="333">
        <f t="shared" si="509"/>
        <v>2.1364987427916388E-2</v>
      </c>
      <c r="N460" s="333">
        <f t="shared" si="509"/>
        <v>2.4569735542103843E-2</v>
      </c>
      <c r="O460" s="333">
        <f t="shared" ref="O460:R460" si="520">O337</f>
        <v>2.825519587341942E-2</v>
      </c>
      <c r="P460" s="333">
        <f t="shared" si="520"/>
        <v>3.249347525443233E-2</v>
      </c>
      <c r="Q460" s="333">
        <f t="shared" si="520"/>
        <v>3.7367496542597176E-2</v>
      </c>
      <c r="R460" s="333">
        <f t="shared" si="520"/>
        <v>4.2972621023986746E-2</v>
      </c>
      <c r="S460" s="333">
        <f t="shared" ref="S460:V460" si="521">S337</f>
        <v>4.9418514177584763E-2</v>
      </c>
      <c r="T460" s="333">
        <f t="shared" si="521"/>
        <v>5.6831291304222473E-2</v>
      </c>
      <c r="U460" s="333">
        <f t="shared" si="521"/>
        <v>6.5355984999855843E-2</v>
      </c>
      <c r="V460" s="657">
        <f t="shared" si="521"/>
        <v>7.5159382749834205E-2</v>
      </c>
    </row>
    <row r="461" spans="1:22" x14ac:dyDescent="0.25">
      <c r="A461" s="658" t="s">
        <v>282</v>
      </c>
      <c r="B461" s="665">
        <v>2</v>
      </c>
      <c r="C461" s="289">
        <f t="shared" ref="C461:D461" si="522">C338</f>
        <v>2.6405490693334355E-3</v>
      </c>
      <c r="D461" s="289">
        <f t="shared" si="522"/>
        <v>3.0366314297334512E-3</v>
      </c>
      <c r="E461" s="289">
        <f t="shared" ref="E461" si="523">E338</f>
        <v>3.4921261441934683E-3</v>
      </c>
      <c r="F461" s="289">
        <f t="shared" ref="F461:G461" si="524">F338</f>
        <v>4.015945065822488E-3</v>
      </c>
      <c r="G461" s="289">
        <f t="shared" si="524"/>
        <v>4.6183368256958604E-3</v>
      </c>
      <c r="H461" s="289">
        <f t="shared" si="509"/>
        <v>5.3110873495502394E-3</v>
      </c>
      <c r="I461" s="289">
        <f t="shared" si="509"/>
        <v>6.1077504519827753E-3</v>
      </c>
      <c r="J461" s="289">
        <f t="shared" si="509"/>
        <v>7.0239130197801902E-3</v>
      </c>
      <c r="K461" s="560">
        <f t="shared" si="509"/>
        <v>8.0774999727472197E-3</v>
      </c>
      <c r="L461" s="289">
        <f t="shared" si="509"/>
        <v>9.2891249686592996E-3</v>
      </c>
      <c r="M461" s="289">
        <f t="shared" si="509"/>
        <v>1.0682493713958194E-2</v>
      </c>
      <c r="N461" s="289">
        <f t="shared" si="509"/>
        <v>1.2284867771051922E-2</v>
      </c>
      <c r="O461" s="289">
        <f t="shared" ref="O461:R461" si="525">O338</f>
        <v>1.412759793670971E-2</v>
      </c>
      <c r="P461" s="289">
        <f t="shared" si="525"/>
        <v>1.6246737627216165E-2</v>
      </c>
      <c r="Q461" s="289">
        <f t="shared" si="525"/>
        <v>1.8683748271298588E-2</v>
      </c>
      <c r="R461" s="289">
        <f t="shared" si="525"/>
        <v>2.1486310511993373E-2</v>
      </c>
      <c r="S461" s="289">
        <f t="shared" ref="S461:V461" si="526">S338</f>
        <v>2.4709257088792382E-2</v>
      </c>
      <c r="T461" s="289">
        <f t="shared" si="526"/>
        <v>2.8415645652111236E-2</v>
      </c>
      <c r="U461" s="289">
        <f t="shared" si="526"/>
        <v>3.2677992499927921E-2</v>
      </c>
      <c r="V461" s="656">
        <f t="shared" si="526"/>
        <v>3.7579691374917103E-2</v>
      </c>
    </row>
    <row r="462" spans="1:22" x14ac:dyDescent="0.25">
      <c r="A462" s="652"/>
      <c r="B462" s="665">
        <v>3</v>
      </c>
      <c r="C462" s="289">
        <f t="shared" ref="C462:D462" si="527">C339</f>
        <v>1.7603660462222905E-3</v>
      </c>
      <c r="D462" s="289">
        <f t="shared" si="527"/>
        <v>2.0244209531556337E-3</v>
      </c>
      <c r="E462" s="289">
        <f t="shared" ref="E462" si="528">E339</f>
        <v>2.3280840961289787E-3</v>
      </c>
      <c r="F462" s="289">
        <f t="shared" ref="F462:G462" si="529">F339</f>
        <v>2.6772967105483255E-3</v>
      </c>
      <c r="G462" s="289">
        <f t="shared" si="529"/>
        <v>3.0788912171305742E-3</v>
      </c>
      <c r="H462" s="289">
        <f t="shared" si="509"/>
        <v>3.5407248997001593E-3</v>
      </c>
      <c r="I462" s="289">
        <f t="shared" si="509"/>
        <v>4.071833634655183E-3</v>
      </c>
      <c r="J462" s="289">
        <f t="shared" si="509"/>
        <v>4.6826086798534604E-3</v>
      </c>
      <c r="K462" s="560">
        <f t="shared" si="509"/>
        <v>5.3849999818314787E-3</v>
      </c>
      <c r="L462" s="289">
        <f t="shared" si="509"/>
        <v>6.1927499791061998E-3</v>
      </c>
      <c r="M462" s="289">
        <f t="shared" si="509"/>
        <v>7.1216624759721297E-3</v>
      </c>
      <c r="N462" s="289">
        <f t="shared" si="509"/>
        <v>8.1899118473679478E-3</v>
      </c>
      <c r="O462" s="289">
        <f t="shared" ref="O462:R462" si="530">O339</f>
        <v>9.4183986244731396E-3</v>
      </c>
      <c r="P462" s="289">
        <f t="shared" si="530"/>
        <v>1.0831158418144108E-2</v>
      </c>
      <c r="Q462" s="289">
        <f t="shared" si="530"/>
        <v>1.2455832180865725E-2</v>
      </c>
      <c r="R462" s="289">
        <f t="shared" si="530"/>
        <v>1.4324207007995582E-2</v>
      </c>
      <c r="S462" s="289">
        <f t="shared" ref="S462:V462" si="531">S339</f>
        <v>1.6472838059194923E-2</v>
      </c>
      <c r="T462" s="289">
        <f t="shared" si="531"/>
        <v>1.8943763768074155E-2</v>
      </c>
      <c r="U462" s="289">
        <f t="shared" si="531"/>
        <v>2.1785328333285284E-2</v>
      </c>
      <c r="V462" s="656">
        <f t="shared" si="531"/>
        <v>2.5053127583278073E-2</v>
      </c>
    </row>
    <row r="463" spans="1:22" x14ac:dyDescent="0.25">
      <c r="A463" s="652"/>
      <c r="B463" s="665">
        <v>4</v>
      </c>
      <c r="C463" s="289">
        <f t="shared" ref="C463:D463" si="532">C340</f>
        <v>1.3202745346667178E-3</v>
      </c>
      <c r="D463" s="289">
        <f t="shared" si="532"/>
        <v>1.5183157148667256E-3</v>
      </c>
      <c r="E463" s="289">
        <f t="shared" ref="E463" si="533">E340</f>
        <v>1.7460630720967341E-3</v>
      </c>
      <c r="F463" s="289">
        <f t="shared" ref="F463:G463" si="534">F340</f>
        <v>2.007972532911244E-3</v>
      </c>
      <c r="G463" s="289">
        <f t="shared" si="534"/>
        <v>2.3091684128479302E-3</v>
      </c>
      <c r="H463" s="289">
        <f t="shared" si="509"/>
        <v>2.6555436747751197E-3</v>
      </c>
      <c r="I463" s="289">
        <f t="shared" si="509"/>
        <v>3.0538752259913877E-3</v>
      </c>
      <c r="J463" s="289">
        <f t="shared" si="509"/>
        <v>3.5119565098900951E-3</v>
      </c>
      <c r="K463" s="560">
        <f t="shared" si="509"/>
        <v>4.0387499863736099E-3</v>
      </c>
      <c r="L463" s="289">
        <f t="shared" si="509"/>
        <v>4.6445624843296498E-3</v>
      </c>
      <c r="M463" s="289">
        <f t="shared" si="509"/>
        <v>5.3412468569790971E-3</v>
      </c>
      <c r="N463" s="289">
        <f t="shared" si="509"/>
        <v>6.1424338855259608E-3</v>
      </c>
      <c r="O463" s="289">
        <f t="shared" ref="O463:R463" si="535">O340</f>
        <v>7.0637989683548551E-3</v>
      </c>
      <c r="P463" s="289">
        <f t="shared" si="535"/>
        <v>8.1233688136080826E-3</v>
      </c>
      <c r="Q463" s="289">
        <f t="shared" si="535"/>
        <v>9.3418741356492939E-3</v>
      </c>
      <c r="R463" s="289">
        <f t="shared" si="535"/>
        <v>1.0743155255996686E-2</v>
      </c>
      <c r="S463" s="289">
        <f t="shared" ref="S463:V463" si="536">S340</f>
        <v>1.2354628544396191E-2</v>
      </c>
      <c r="T463" s="289">
        <f t="shared" si="536"/>
        <v>1.4207822826055618E-2</v>
      </c>
      <c r="U463" s="289">
        <f t="shared" si="536"/>
        <v>1.6338996249963961E-2</v>
      </c>
      <c r="V463" s="656">
        <f t="shared" si="536"/>
        <v>1.8789845687458551E-2</v>
      </c>
    </row>
    <row r="464" spans="1:22" x14ac:dyDescent="0.25">
      <c r="A464" s="652"/>
      <c r="B464" s="665">
        <v>5</v>
      </c>
      <c r="C464" s="289">
        <f t="shared" ref="C464:D464" si="537">C341</f>
        <v>1.0562196277333741E-3</v>
      </c>
      <c r="D464" s="289">
        <f t="shared" si="537"/>
        <v>1.2146525718933804E-3</v>
      </c>
      <c r="E464" s="289">
        <f t="shared" ref="E464" si="538">E341</f>
        <v>1.3968504576773874E-3</v>
      </c>
      <c r="F464" s="289">
        <f t="shared" ref="F464:G464" si="539">F341</f>
        <v>1.6063780263289953E-3</v>
      </c>
      <c r="G464" s="289">
        <f t="shared" si="539"/>
        <v>1.8473347302783445E-3</v>
      </c>
      <c r="H464" s="289">
        <f t="shared" si="509"/>
        <v>2.1244349398200956E-3</v>
      </c>
      <c r="I464" s="289">
        <f t="shared" si="509"/>
        <v>2.4431001807931098E-3</v>
      </c>
      <c r="J464" s="289">
        <f t="shared" si="509"/>
        <v>2.8095652079120764E-3</v>
      </c>
      <c r="K464" s="560">
        <f t="shared" si="509"/>
        <v>3.2309999890988875E-3</v>
      </c>
      <c r="L464" s="289">
        <f t="shared" si="509"/>
        <v>3.7156499874637199E-3</v>
      </c>
      <c r="M464" s="289">
        <f t="shared" si="509"/>
        <v>4.2729974855832773E-3</v>
      </c>
      <c r="N464" s="289">
        <f t="shared" si="509"/>
        <v>4.9139471084207699E-3</v>
      </c>
      <c r="O464" s="289">
        <f t="shared" ref="O464:R464" si="540">O341</f>
        <v>5.6510391746838837E-3</v>
      </c>
      <c r="P464" s="289">
        <f t="shared" si="540"/>
        <v>6.4986950508864666E-3</v>
      </c>
      <c r="Q464" s="289">
        <f t="shared" si="540"/>
        <v>7.4734993085194355E-3</v>
      </c>
      <c r="R464" s="289">
        <f t="shared" si="540"/>
        <v>8.5945242047973502E-3</v>
      </c>
      <c r="S464" s="289">
        <f t="shared" ref="S464:V464" si="541">S341</f>
        <v>9.8837028355169519E-3</v>
      </c>
      <c r="T464" s="289">
        <f t="shared" si="541"/>
        <v>1.1366258260844496E-2</v>
      </c>
      <c r="U464" s="289">
        <f t="shared" si="541"/>
        <v>1.3071196999971169E-2</v>
      </c>
      <c r="V464" s="656">
        <f t="shared" si="541"/>
        <v>1.5031876549966842E-2</v>
      </c>
    </row>
    <row r="465" spans="1:22" x14ac:dyDescent="0.25">
      <c r="A465" s="652"/>
      <c r="B465" s="665">
        <v>10</v>
      </c>
      <c r="C465" s="333">
        <f t="shared" ref="C465:D465" si="542">C342</f>
        <v>4.5945553806401767E-3</v>
      </c>
      <c r="D465" s="333">
        <f t="shared" si="542"/>
        <v>5.2837386877362036E-3</v>
      </c>
      <c r="E465" s="333">
        <f t="shared" ref="E465" si="543">E342</f>
        <v>6.0762994908966335E-3</v>
      </c>
      <c r="F465" s="333">
        <f t="shared" ref="F465:G465" si="544">F342</f>
        <v>6.987744414531127E-3</v>
      </c>
      <c r="G465" s="333">
        <f t="shared" si="544"/>
        <v>8.0359060767107946E-3</v>
      </c>
      <c r="H465" s="333">
        <f t="shared" si="509"/>
        <v>9.2412919882174146E-3</v>
      </c>
      <c r="I465" s="333">
        <f t="shared" si="509"/>
        <v>1.0627485786450026E-2</v>
      </c>
      <c r="J465" s="333">
        <f t="shared" si="509"/>
        <v>1.2221608654417532E-2</v>
      </c>
      <c r="K465" s="333">
        <f t="shared" si="509"/>
        <v>1.4054849952580158E-2</v>
      </c>
      <c r="L465" s="333">
        <f t="shared" si="509"/>
        <v>1.6163077445467185E-2</v>
      </c>
      <c r="M465" s="333">
        <f t="shared" si="509"/>
        <v>1.8587539062287259E-2</v>
      </c>
      <c r="N465" s="333">
        <f t="shared" si="509"/>
        <v>2.1375669921630348E-2</v>
      </c>
      <c r="O465" s="333">
        <f t="shared" ref="O465:R465" si="545">O342</f>
        <v>2.4582020409874897E-2</v>
      </c>
      <c r="P465" s="333">
        <f t="shared" si="545"/>
        <v>2.8269323471356127E-2</v>
      </c>
      <c r="Q465" s="333">
        <f t="shared" si="545"/>
        <v>3.2509721992059544E-2</v>
      </c>
      <c r="R465" s="333">
        <f t="shared" si="545"/>
        <v>3.7386180290868473E-2</v>
      </c>
      <c r="S465" s="333">
        <f t="shared" ref="S465:V465" si="546">S342</f>
        <v>4.2994107334498738E-2</v>
      </c>
      <c r="T465" s="333">
        <f t="shared" si="546"/>
        <v>4.9443223434673549E-2</v>
      </c>
      <c r="U465" s="333">
        <f t="shared" si="546"/>
        <v>5.6859706949874585E-2</v>
      </c>
      <c r="V465" s="657">
        <f t="shared" si="546"/>
        <v>6.5388662992355753E-2</v>
      </c>
    </row>
    <row r="466" spans="1:22" x14ac:dyDescent="0.25">
      <c r="A466" s="652"/>
      <c r="B466" s="665">
        <v>20</v>
      </c>
      <c r="C466" s="289">
        <f t="shared" ref="C466:D466" si="547">C343</f>
        <v>8.1064856428536471E-3</v>
      </c>
      <c r="D466" s="289">
        <f t="shared" si="547"/>
        <v>9.3224584892816955E-3</v>
      </c>
      <c r="E466" s="289">
        <f t="shared" ref="E466" si="548">E343</f>
        <v>1.0720827262673947E-2</v>
      </c>
      <c r="F466" s="289">
        <f t="shared" ref="F466:G466" si="549">F343</f>
        <v>1.2328951352075039E-2</v>
      </c>
      <c r="G466" s="289">
        <f t="shared" si="549"/>
        <v>1.4178294054886293E-2</v>
      </c>
      <c r="H466" s="289">
        <f t="shared" si="509"/>
        <v>1.6305038163119234E-2</v>
      </c>
      <c r="I466" s="289">
        <f t="shared" si="509"/>
        <v>1.8750793887587117E-2</v>
      </c>
      <c r="J466" s="289">
        <f t="shared" si="509"/>
        <v>2.1563412970725181E-2</v>
      </c>
      <c r="K466" s="560">
        <f t="shared" si="509"/>
        <v>2.4797924916333959E-2</v>
      </c>
      <c r="L466" s="289">
        <f t="shared" si="509"/>
        <v>2.8517613653784052E-2</v>
      </c>
      <c r="M466" s="289">
        <f t="shared" si="509"/>
        <v>3.2795255701851662E-2</v>
      </c>
      <c r="N466" s="289">
        <f t="shared" si="509"/>
        <v>3.7714544057129401E-2</v>
      </c>
      <c r="O466" s="289">
        <f t="shared" ref="O466:R466" si="550">O343</f>
        <v>4.3371725665698808E-2</v>
      </c>
      <c r="P466" s="289">
        <f t="shared" si="550"/>
        <v>4.987748451555362E-2</v>
      </c>
      <c r="Q466" s="289">
        <f t="shared" si="550"/>
        <v>5.7359107192886664E-2</v>
      </c>
      <c r="R466" s="289">
        <f t="shared" si="550"/>
        <v>6.5962973271819658E-2</v>
      </c>
      <c r="S466" s="289">
        <f t="shared" ref="S466:V466" si="551">S343</f>
        <v>7.585741926259261E-2</v>
      </c>
      <c r="T466" s="289">
        <f t="shared" si="551"/>
        <v>8.7236032151981488E-2</v>
      </c>
      <c r="U466" s="289">
        <f t="shared" si="551"/>
        <v>0.10032143697477872</v>
      </c>
      <c r="V466" s="656">
        <f t="shared" si="551"/>
        <v>0.11536965252099553</v>
      </c>
    </row>
    <row r="467" spans="1:22" x14ac:dyDescent="0.25">
      <c r="A467" s="652"/>
      <c r="B467" s="665">
        <v>30</v>
      </c>
      <c r="C467" s="289">
        <f t="shared" ref="C467:D467" si="552">C344</f>
        <v>9.8932571797692732E-3</v>
      </c>
      <c r="D467" s="289">
        <f t="shared" si="552"/>
        <v>1.1377245756734664E-2</v>
      </c>
      <c r="E467" s="289">
        <f t="shared" ref="E467" si="553">E344</f>
        <v>1.3083832620244859E-2</v>
      </c>
      <c r="F467" s="289">
        <f t="shared" ref="F467:G467" si="554">F344</f>
        <v>1.5046407513281589E-2</v>
      </c>
      <c r="G467" s="289">
        <f t="shared" si="554"/>
        <v>1.7303368640273827E-2</v>
      </c>
      <c r="H467" s="289">
        <f t="shared" si="509"/>
        <v>1.9898873936314895E-2</v>
      </c>
      <c r="I467" s="289">
        <f t="shared" si="509"/>
        <v>2.2883705026762128E-2</v>
      </c>
      <c r="J467" s="289">
        <f t="shared" si="509"/>
        <v>2.6316260780776445E-2</v>
      </c>
      <c r="K467" s="560">
        <f t="shared" si="509"/>
        <v>3.0263699897892907E-2</v>
      </c>
      <c r="L467" s="289">
        <f t="shared" si="509"/>
        <v>3.4803254882576844E-2</v>
      </c>
      <c r="M467" s="289">
        <f t="shared" si="509"/>
        <v>4.0023743114963373E-2</v>
      </c>
      <c r="N467" s="289">
        <f t="shared" si="509"/>
        <v>4.602730458220787E-2</v>
      </c>
      <c r="O467" s="289">
        <f t="shared" ref="O467:R467" si="555">O344</f>
        <v>5.2931400269539047E-2</v>
      </c>
      <c r="P467" s="289">
        <f t="shared" si="555"/>
        <v>6.0871110309969896E-2</v>
      </c>
      <c r="Q467" s="289">
        <f t="shared" si="555"/>
        <v>7.0001776856465373E-2</v>
      </c>
      <c r="R467" s="289">
        <f t="shared" si="555"/>
        <v>8.0502043384935176E-2</v>
      </c>
      <c r="S467" s="289">
        <f t="shared" ref="S467:V467" si="556">S344</f>
        <v>9.2577349892675451E-2</v>
      </c>
      <c r="T467" s="289">
        <f t="shared" si="556"/>
        <v>0.10646395237657674</v>
      </c>
      <c r="U467" s="289">
        <f t="shared" si="556"/>
        <v>0.12243354523306325</v>
      </c>
      <c r="V467" s="656">
        <f t="shared" si="556"/>
        <v>0.14079857701802273</v>
      </c>
    </row>
    <row r="468" spans="1:22" x14ac:dyDescent="0.25">
      <c r="A468" s="652"/>
      <c r="B468" s="665">
        <v>40</v>
      </c>
      <c r="C468" s="289">
        <f t="shared" ref="C468:D468" si="557">C345</f>
        <v>1.1063900600507099E-2</v>
      </c>
      <c r="D468" s="289">
        <f t="shared" si="557"/>
        <v>1.272348569058316E-2</v>
      </c>
      <c r="E468" s="289">
        <f t="shared" ref="E468" si="558">E345</f>
        <v>1.4632008544170632E-2</v>
      </c>
      <c r="F468" s="289">
        <f t="shared" ref="F468:G468" si="559">F345</f>
        <v>1.6826809825796228E-2</v>
      </c>
      <c r="G468" s="289">
        <f t="shared" si="559"/>
        <v>1.9350831299665659E-2</v>
      </c>
      <c r="H468" s="289">
        <f t="shared" si="509"/>
        <v>2.2253455994615506E-2</v>
      </c>
      <c r="I468" s="289">
        <f t="shared" si="509"/>
        <v>2.559147439380783E-2</v>
      </c>
      <c r="J468" s="289">
        <f t="shared" si="509"/>
        <v>2.9430195552879002E-2</v>
      </c>
      <c r="K468" s="560">
        <f t="shared" si="509"/>
        <v>3.3844724885810848E-2</v>
      </c>
      <c r="L468" s="289">
        <f t="shared" si="509"/>
        <v>3.8921433618682472E-2</v>
      </c>
      <c r="M468" s="289">
        <f t="shared" si="509"/>
        <v>4.4759648661484845E-2</v>
      </c>
      <c r="N468" s="289">
        <f t="shared" si="509"/>
        <v>5.1473595960707566E-2</v>
      </c>
      <c r="O468" s="289">
        <f t="shared" ref="O468:R468" si="560">O345</f>
        <v>5.9194635354813695E-2</v>
      </c>
      <c r="P468" s="289">
        <f t="shared" si="560"/>
        <v>6.8073830658035739E-2</v>
      </c>
      <c r="Q468" s="289">
        <f t="shared" si="560"/>
        <v>7.8284905256741089E-2</v>
      </c>
      <c r="R468" s="289">
        <f t="shared" si="560"/>
        <v>9.0027641045252266E-2</v>
      </c>
      <c r="S468" s="289">
        <f t="shared" ref="S468:V468" si="561">S345</f>
        <v>0.10353178720204007</v>
      </c>
      <c r="T468" s="289">
        <f t="shared" si="561"/>
        <v>0.11906155528234608</v>
      </c>
      <c r="U468" s="289">
        <f t="shared" si="561"/>
        <v>0.13692078857469794</v>
      </c>
      <c r="V468" s="656">
        <f t="shared" si="561"/>
        <v>0.15745890686090266</v>
      </c>
    </row>
    <row r="469" spans="1:22" x14ac:dyDescent="0.25">
      <c r="A469" s="652"/>
      <c r="B469" s="665">
        <v>50</v>
      </c>
      <c r="C469" s="289">
        <f t="shared" ref="C469:D469" si="562">C346</f>
        <v>1.2526764784917818E-2</v>
      </c>
      <c r="D469" s="289">
        <f t="shared" si="562"/>
        <v>1.4405779502655487E-2</v>
      </c>
      <c r="E469" s="289">
        <f t="shared" ref="E469" si="563">E346</f>
        <v>1.6566646428053812E-2</v>
      </c>
      <c r="F469" s="289">
        <f t="shared" ref="F469:G469" si="564">F346</f>
        <v>1.9051643392261879E-2</v>
      </c>
      <c r="G469" s="289">
        <f t="shared" si="564"/>
        <v>2.190938990110116E-2</v>
      </c>
      <c r="H469" s="289">
        <f t="shared" si="509"/>
        <v>2.5195798386266333E-2</v>
      </c>
      <c r="I469" s="289">
        <f t="shared" si="509"/>
        <v>2.8975168144206278E-2</v>
      </c>
      <c r="J469" s="289">
        <f t="shared" si="509"/>
        <v>3.3321443365837221E-2</v>
      </c>
      <c r="K469" s="560">
        <f t="shared" si="509"/>
        <v>3.8319659870712799E-2</v>
      </c>
      <c r="L469" s="289">
        <f t="shared" si="509"/>
        <v>4.4067608851319717E-2</v>
      </c>
      <c r="M469" s="289">
        <f t="shared" si="509"/>
        <v>5.0677750179017662E-2</v>
      </c>
      <c r="N469" s="289">
        <f t="shared" si="509"/>
        <v>5.8279412705870316E-2</v>
      </c>
      <c r="O469" s="289">
        <f t="shared" ref="O469:R469" si="565">O346</f>
        <v>6.7021324611750852E-2</v>
      </c>
      <c r="P469" s="289">
        <f t="shared" si="565"/>
        <v>7.7074523303513484E-2</v>
      </c>
      <c r="Q469" s="289">
        <f t="shared" si="565"/>
        <v>8.8635701799040484E-2</v>
      </c>
      <c r="R469" s="289">
        <f t="shared" si="565"/>
        <v>0.10193105706889657</v>
      </c>
      <c r="S469" s="289">
        <f t="shared" ref="S469:V469" si="566">S346</f>
        <v>0.11722071562923106</v>
      </c>
      <c r="T469" s="289">
        <f t="shared" si="566"/>
        <v>0.13480382297361573</v>
      </c>
      <c r="U469" s="289">
        <f t="shared" si="566"/>
        <v>0.15502439641965807</v>
      </c>
      <c r="V469" s="656">
        <f t="shared" si="566"/>
        <v>0.17827805588260676</v>
      </c>
    </row>
    <row r="470" spans="1:22" x14ac:dyDescent="0.25">
      <c r="A470" s="652"/>
      <c r="B470" s="665">
        <v>60</v>
      </c>
      <c r="C470" s="289">
        <f t="shared" ref="C470:D470" si="567">C347</f>
        <v>1.3898089934924982E-2</v>
      </c>
      <c r="D470" s="289">
        <f t="shared" si="567"/>
        <v>1.5982803425163727E-2</v>
      </c>
      <c r="E470" s="289">
        <f t="shared" ref="E470" si="568">E347</f>
        <v>1.8380223938938286E-2</v>
      </c>
      <c r="F470" s="289">
        <f t="shared" ref="F470:G470" si="569">F347</f>
        <v>2.1137257529779026E-2</v>
      </c>
      <c r="G470" s="289">
        <f t="shared" si="569"/>
        <v>2.4307846159245878E-2</v>
      </c>
      <c r="H470" s="289">
        <f t="shared" si="509"/>
        <v>2.7954023083132752E-2</v>
      </c>
      <c r="I470" s="289">
        <f t="shared" si="509"/>
        <v>3.2147126545602672E-2</v>
      </c>
      <c r="J470" s="289">
        <f t="shared" si="509"/>
        <v>3.6969195527443072E-2</v>
      </c>
      <c r="K470" s="560">
        <f t="shared" si="509"/>
        <v>4.2514574856559524E-2</v>
      </c>
      <c r="L470" s="289">
        <f t="shared" si="509"/>
        <v>4.8891761085043443E-2</v>
      </c>
      <c r="M470" s="289">
        <f t="shared" si="509"/>
        <v>5.6225525247799953E-2</v>
      </c>
      <c r="N470" s="289">
        <f t="shared" si="509"/>
        <v>6.4659354034969946E-2</v>
      </c>
      <c r="O470" s="289">
        <f t="shared" ref="O470:R470" si="570">O347</f>
        <v>7.435825714021542E-2</v>
      </c>
      <c r="P470" s="289">
        <f t="shared" si="570"/>
        <v>8.5511995711247721E-2</v>
      </c>
      <c r="Q470" s="289">
        <f t="shared" si="570"/>
        <v>9.8338795067934873E-2</v>
      </c>
      <c r="R470" s="289">
        <f t="shared" si="570"/>
        <v>0.11308961432812509</v>
      </c>
      <c r="S470" s="289">
        <f t="shared" ref="S470:V470" si="571">S347</f>
        <v>0.13005305647734383</v>
      </c>
      <c r="T470" s="289">
        <f t="shared" si="571"/>
        <v>0.14956101494894544</v>
      </c>
      <c r="U470" s="289">
        <f t="shared" si="571"/>
        <v>0.17199516719128721</v>
      </c>
      <c r="V470" s="656">
        <f t="shared" si="571"/>
        <v>0.19779444226998025</v>
      </c>
    </row>
    <row r="471" spans="1:22" x14ac:dyDescent="0.25">
      <c r="A471" s="652"/>
      <c r="B471" s="665">
        <v>70</v>
      </c>
      <c r="C471" s="333">
        <f t="shared" ref="C471:D471" si="572">C348</f>
        <v>1.4839885769653905E-2</v>
      </c>
      <c r="D471" s="333">
        <f t="shared" si="572"/>
        <v>1.706586863510199E-2</v>
      </c>
      <c r="E471" s="333">
        <f t="shared" ref="E471" si="573">E348</f>
        <v>1.9625748930367289E-2</v>
      </c>
      <c r="F471" s="333">
        <f t="shared" ref="F471:G471" si="574">F348</f>
        <v>2.2569611269922383E-2</v>
      </c>
      <c r="G471" s="333">
        <f t="shared" si="574"/>
        <v>2.595505296041074E-2</v>
      </c>
      <c r="H471" s="333">
        <f t="shared" si="509"/>
        <v>2.9848310904472344E-2</v>
      </c>
      <c r="I471" s="333">
        <f t="shared" si="509"/>
        <v>3.4325557540143194E-2</v>
      </c>
      <c r="J471" s="333">
        <f t="shared" si="509"/>
        <v>3.947439117116467E-2</v>
      </c>
      <c r="K471" s="333">
        <f t="shared" si="509"/>
        <v>4.539554984683937E-2</v>
      </c>
      <c r="L471" s="333">
        <f t="shared" si="509"/>
        <v>5.2204882323865269E-2</v>
      </c>
      <c r="M471" s="333">
        <f t="shared" si="509"/>
        <v>6.0035614672445059E-2</v>
      </c>
      <c r="N471" s="333">
        <f t="shared" si="509"/>
        <v>6.9040956873311812E-2</v>
      </c>
      <c r="O471" s="333">
        <f t="shared" ref="O471:R471" si="575">O348</f>
        <v>7.9397100404308585E-2</v>
      </c>
      <c r="P471" s="333">
        <f t="shared" si="575"/>
        <v>9.1306665464954875E-2</v>
      </c>
      <c r="Q471" s="333">
        <f t="shared" si="575"/>
        <v>0.10500266528469809</v>
      </c>
      <c r="R471" s="333">
        <f t="shared" si="575"/>
        <v>0.1207530650774028</v>
      </c>
      <c r="S471" s="333">
        <f t="shared" ref="S471:V471" si="576">S348</f>
        <v>0.13886602483901322</v>
      </c>
      <c r="T471" s="333">
        <f t="shared" si="576"/>
        <v>0.1596959285648652</v>
      </c>
      <c r="U471" s="333">
        <f t="shared" si="576"/>
        <v>0.18365031784959496</v>
      </c>
      <c r="V471" s="657">
        <f t="shared" si="576"/>
        <v>0.21119786552703418</v>
      </c>
    </row>
    <row r="472" spans="1:22" x14ac:dyDescent="0.25">
      <c r="A472" s="654"/>
      <c r="B472" s="666">
        <v>80</v>
      </c>
      <c r="C472" s="560">
        <f t="shared" ref="C472:D472" si="577">C349</f>
        <v>1.5922510888080617E-2</v>
      </c>
      <c r="D472" s="560">
        <f t="shared" si="577"/>
        <v>1.8310887521292708E-2</v>
      </c>
      <c r="E472" s="560">
        <f t="shared" ref="E472" si="578">E349</f>
        <v>2.105752064948661E-2</v>
      </c>
      <c r="F472" s="560">
        <f t="shared" ref="F472:G472" si="579">F349</f>
        <v>2.4216148746909603E-2</v>
      </c>
      <c r="G472" s="560">
        <f t="shared" si="579"/>
        <v>2.7848571058946042E-2</v>
      </c>
      <c r="H472" s="560">
        <f t="shared" ref="H472:N472" si="580">H349</f>
        <v>3.2025856717787946E-2</v>
      </c>
      <c r="I472" s="560">
        <f t="shared" si="580"/>
        <v>3.6829735225456135E-2</v>
      </c>
      <c r="J472" s="560">
        <f t="shared" si="580"/>
        <v>4.2354195509274543E-2</v>
      </c>
      <c r="K472" s="560">
        <f t="shared" si="580"/>
        <v>4.870732483566572E-2</v>
      </c>
      <c r="L472" s="560">
        <f t="shared" si="580"/>
        <v>5.6013423561015588E-2</v>
      </c>
      <c r="M472" s="560">
        <f t="shared" si="580"/>
        <v>6.4415437095167921E-2</v>
      </c>
      <c r="N472" s="560">
        <f t="shared" si="580"/>
        <v>7.4077752659443108E-2</v>
      </c>
      <c r="O472" s="560">
        <f t="shared" ref="O472:R472" si="581">O349</f>
        <v>8.5189415558359557E-2</v>
      </c>
      <c r="P472" s="560">
        <f t="shared" si="581"/>
        <v>9.7967827892113502E-2</v>
      </c>
      <c r="Q472" s="560">
        <f t="shared" si="581"/>
        <v>0.11266300207593048</v>
      </c>
      <c r="R472" s="560">
        <f t="shared" si="581"/>
        <v>0.12956245238732006</v>
      </c>
      <c r="S472" s="560">
        <f t="shared" ref="S472:V472" si="582">S349</f>
        <v>0.14899682024541808</v>
      </c>
      <c r="T472" s="560">
        <f t="shared" si="582"/>
        <v>0.17134634328223075</v>
      </c>
      <c r="U472" s="560">
        <f t="shared" si="582"/>
        <v>0.19704829477456534</v>
      </c>
      <c r="V472" s="659">
        <f t="shared" si="582"/>
        <v>0.22660553899075014</v>
      </c>
    </row>
    <row r="473" spans="1:22" x14ac:dyDescent="0.25">
      <c r="A473" s="654"/>
      <c r="B473" s="666">
        <v>90</v>
      </c>
      <c r="C473" s="560">
        <f t="shared" ref="C473:D473" si="583">C350</f>
        <v>1.6758684760036203E-2</v>
      </c>
      <c r="D473" s="560">
        <f t="shared" si="583"/>
        <v>1.9272487474041634E-2</v>
      </c>
      <c r="E473" s="560">
        <f t="shared" ref="E473" si="584">E350</f>
        <v>2.2163360595147879E-2</v>
      </c>
      <c r="F473" s="560">
        <f t="shared" ref="F473:G473" si="585">F350</f>
        <v>2.5487864684420058E-2</v>
      </c>
      <c r="G473" s="560">
        <f t="shared" si="585"/>
        <v>2.9311044387083068E-2</v>
      </c>
      <c r="H473" s="560">
        <f t="shared" ref="H473:N473" si="586">H350</f>
        <v>3.3707701045145519E-2</v>
      </c>
      <c r="I473" s="560">
        <f t="shared" si="586"/>
        <v>3.8763856201917343E-2</v>
      </c>
      <c r="J473" s="560">
        <f t="shared" si="586"/>
        <v>4.4578434632204948E-2</v>
      </c>
      <c r="K473" s="560">
        <f t="shared" si="586"/>
        <v>5.1265199827035673E-2</v>
      </c>
      <c r="L473" s="560">
        <f t="shared" si="586"/>
        <v>5.8954979801091018E-2</v>
      </c>
      <c r="M473" s="560">
        <f t="shared" si="586"/>
        <v>6.779822677125466E-2</v>
      </c>
      <c r="N473" s="560">
        <f t="shared" si="586"/>
        <v>7.7967960786942861E-2</v>
      </c>
      <c r="O473" s="560">
        <f t="shared" ref="O473:R473" si="587">O350</f>
        <v>8.9663154904984277E-2</v>
      </c>
      <c r="P473" s="560">
        <f t="shared" si="587"/>
        <v>0.10311262814073191</v>
      </c>
      <c r="Q473" s="560">
        <f t="shared" si="587"/>
        <v>0.11857952236184169</v>
      </c>
      <c r="R473" s="560">
        <f t="shared" si="587"/>
        <v>0.13636645071611794</v>
      </c>
      <c r="S473" s="560">
        <f t="shared" ref="S473:V473" si="588">S350</f>
        <v>0.15682141832353563</v>
      </c>
      <c r="T473" s="560">
        <f t="shared" si="588"/>
        <v>0.18034463107206594</v>
      </c>
      <c r="U473" s="560">
        <f t="shared" si="588"/>
        <v>0.20739632573287578</v>
      </c>
      <c r="V473" s="659">
        <f t="shared" si="588"/>
        <v>0.23850577459280717</v>
      </c>
    </row>
    <row r="474" spans="1:22" x14ac:dyDescent="0.25">
      <c r="A474" s="654"/>
      <c r="B474" s="665">
        <v>100</v>
      </c>
      <c r="C474" s="333">
        <f t="shared" ref="C474:D474" si="589">C351</f>
        <v>1.7189974441360664E-2</v>
      </c>
      <c r="D474" s="333">
        <f t="shared" si="589"/>
        <v>1.9768470607564766E-2</v>
      </c>
      <c r="E474" s="333">
        <f t="shared" ref="E474" si="590">E351</f>
        <v>2.2733741198699475E-2</v>
      </c>
      <c r="F474" s="333">
        <f t="shared" ref="F474:G474" si="591">F351</f>
        <v>2.6143802378504395E-2</v>
      </c>
      <c r="G474" s="333">
        <f t="shared" si="591"/>
        <v>3.0065372735280052E-2</v>
      </c>
      <c r="H474" s="333">
        <f t="shared" ref="H474:N474" si="592">H351</f>
        <v>3.4575178645572059E-2</v>
      </c>
      <c r="I474" s="333">
        <f t="shared" si="592"/>
        <v>3.9761455442407855E-2</v>
      </c>
      <c r="J474" s="333">
        <f t="shared" si="592"/>
        <v>4.5725673758769035E-2</v>
      </c>
      <c r="K474" s="333">
        <f t="shared" si="592"/>
        <v>5.2584524822584383E-2</v>
      </c>
      <c r="L474" s="333">
        <f t="shared" si="592"/>
        <v>6.0472203545972034E-2</v>
      </c>
      <c r="M474" s="333">
        <f t="shared" si="592"/>
        <v>6.9543034077867841E-2</v>
      </c>
      <c r="N474" s="333">
        <f t="shared" si="592"/>
        <v>7.9974489189548012E-2</v>
      </c>
      <c r="O474" s="333">
        <f t="shared" ref="O474:R474" si="593">O351</f>
        <v>9.1970662567980199E-2</v>
      </c>
      <c r="P474" s="333">
        <f t="shared" si="593"/>
        <v>0.10576626195317722</v>
      </c>
      <c r="Q474" s="333">
        <f t="shared" si="593"/>
        <v>0.12163120124615379</v>
      </c>
      <c r="R474" s="333">
        <f t="shared" si="593"/>
        <v>0.13987588143307686</v>
      </c>
      <c r="S474" s="333">
        <f t="shared" ref="S474:V474" si="594">S351</f>
        <v>0.16085726364803837</v>
      </c>
      <c r="T474" s="333">
        <f t="shared" si="594"/>
        <v>0.1849858531952441</v>
      </c>
      <c r="U474" s="333">
        <f t="shared" si="594"/>
        <v>0.21273373117453073</v>
      </c>
      <c r="V474" s="657">
        <f t="shared" si="594"/>
        <v>0.24464379085071031</v>
      </c>
    </row>
    <row r="475" spans="1:22" x14ac:dyDescent="0.25">
      <c r="A475" s="654"/>
      <c r="B475" s="665"/>
      <c r="C475" s="464"/>
      <c r="D475" s="560"/>
      <c r="E475" s="560"/>
      <c r="F475" s="560"/>
      <c r="G475" s="560"/>
      <c r="H475" s="560"/>
      <c r="I475" s="560"/>
      <c r="J475" s="560"/>
      <c r="K475" s="560"/>
      <c r="L475" s="560"/>
      <c r="M475" s="560"/>
      <c r="N475" s="560"/>
      <c r="O475" s="560"/>
      <c r="P475" s="560"/>
      <c r="Q475" s="560"/>
      <c r="R475" s="560"/>
      <c r="S475" s="560"/>
      <c r="T475" s="560"/>
      <c r="U475" s="560"/>
      <c r="V475" s="659"/>
    </row>
    <row r="476" spans="1:22" x14ac:dyDescent="0.25">
      <c r="A476" s="654"/>
      <c r="B476" s="654"/>
      <c r="C476" s="643" t="str">
        <f>A411</f>
        <v>bv</v>
      </c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653"/>
    </row>
    <row r="477" spans="1:22" x14ac:dyDescent="0.25">
      <c r="A477" s="654"/>
      <c r="B477" s="664"/>
      <c r="C477" s="577" t="str">
        <f t="shared" ref="C477:D477" si="595">C411</f>
        <v>soft-7</v>
      </c>
      <c r="D477" s="577" t="str">
        <f t="shared" si="595"/>
        <v>soft-6</v>
      </c>
      <c r="E477" s="577" t="str">
        <f t="shared" ref="E477" si="596">E411</f>
        <v>soft-5</v>
      </c>
      <c r="F477" s="577" t="str">
        <f t="shared" ref="F477:G477" si="597">F411</f>
        <v>soft-4</v>
      </c>
      <c r="G477" s="577" t="str">
        <f t="shared" si="597"/>
        <v>soft-3</v>
      </c>
      <c r="H477" s="577" t="str">
        <f t="shared" ref="H477:N490" si="598">H411</f>
        <v>soft-2</v>
      </c>
      <c r="I477" s="577" t="str">
        <f t="shared" si="598"/>
        <v>soft-1</v>
      </c>
      <c r="J477" s="577" t="str">
        <f t="shared" si="598"/>
        <v>soft</v>
      </c>
      <c r="K477" s="577" t="str">
        <f t="shared" si="598"/>
        <v>aver</v>
      </c>
      <c r="L477" s="577" t="str">
        <f t="shared" si="598"/>
        <v xml:space="preserve"> stiff</v>
      </c>
      <c r="M477" s="577" t="str">
        <f t="shared" si="598"/>
        <v xml:space="preserve"> stiff+1</v>
      </c>
      <c r="N477" s="577" t="str">
        <f t="shared" si="598"/>
        <v xml:space="preserve"> stiff+2</v>
      </c>
      <c r="O477" s="577" t="str">
        <f t="shared" ref="O477:R477" si="599">O411</f>
        <v xml:space="preserve"> stiff+3</v>
      </c>
      <c r="P477" s="577" t="str">
        <f t="shared" si="599"/>
        <v xml:space="preserve"> stiff+4</v>
      </c>
      <c r="Q477" s="577" t="str">
        <f t="shared" si="599"/>
        <v xml:space="preserve"> stiff+5</v>
      </c>
      <c r="R477" s="577" t="str">
        <f t="shared" si="599"/>
        <v xml:space="preserve"> stiff+6</v>
      </c>
      <c r="S477" s="577" t="str">
        <f t="shared" ref="S477:V477" si="600">S411</f>
        <v xml:space="preserve"> stiff+7</v>
      </c>
      <c r="T477" s="577" t="str">
        <f t="shared" si="600"/>
        <v xml:space="preserve"> stiff+8</v>
      </c>
      <c r="U477" s="577" t="str">
        <f t="shared" si="600"/>
        <v xml:space="preserve"> stiff+9</v>
      </c>
      <c r="V477" s="655" t="str">
        <f t="shared" si="600"/>
        <v xml:space="preserve"> stiff+10</v>
      </c>
    </row>
    <row r="478" spans="1:22" x14ac:dyDescent="0.25">
      <c r="A478" s="652"/>
      <c r="B478" s="664">
        <f>A410</f>
        <v>0</v>
      </c>
      <c r="C478" s="289" t="str">
        <f t="shared" ref="C478:D478" si="601">C412</f>
        <v>c coeff</v>
      </c>
      <c r="D478" s="289" t="str">
        <f t="shared" si="601"/>
        <v>c coeff</v>
      </c>
      <c r="E478" s="289" t="str">
        <f t="shared" ref="E478" si="602">E412</f>
        <v>c coeff</v>
      </c>
      <c r="F478" s="289" t="str">
        <f t="shared" ref="F478:G478" si="603">F412</f>
        <v>c coeff</v>
      </c>
      <c r="G478" s="289" t="str">
        <f t="shared" si="603"/>
        <v>c coeff</v>
      </c>
      <c r="H478" s="289" t="str">
        <f t="shared" si="598"/>
        <v>c coeff</v>
      </c>
      <c r="I478" s="289" t="str">
        <f t="shared" si="598"/>
        <v>c coeff</v>
      </c>
      <c r="J478" s="289" t="str">
        <f t="shared" si="598"/>
        <v>c coeff</v>
      </c>
      <c r="K478" s="289" t="str">
        <f t="shared" si="598"/>
        <v>c coeff</v>
      </c>
      <c r="L478" s="289" t="str">
        <f t="shared" si="598"/>
        <v>c coeff</v>
      </c>
      <c r="M478" s="289" t="str">
        <f t="shared" si="598"/>
        <v>c coeff</v>
      </c>
      <c r="N478" s="289" t="str">
        <f t="shared" si="598"/>
        <v>c coeff</v>
      </c>
      <c r="O478" s="289" t="str">
        <f t="shared" ref="O478:R478" si="604">O412</f>
        <v>c coeff</v>
      </c>
      <c r="P478" s="289" t="str">
        <f t="shared" si="604"/>
        <v>c coeff</v>
      </c>
      <c r="Q478" s="289" t="str">
        <f t="shared" si="604"/>
        <v>c coeff</v>
      </c>
      <c r="R478" s="289" t="str">
        <f t="shared" si="604"/>
        <v>c coeff</v>
      </c>
      <c r="S478" s="289" t="str">
        <f t="shared" ref="S478:V478" si="605">S412</f>
        <v>c coeff</v>
      </c>
      <c r="T478" s="289" t="str">
        <f t="shared" si="605"/>
        <v>c coeff</v>
      </c>
      <c r="U478" s="289" t="str">
        <f t="shared" si="605"/>
        <v>c coeff</v>
      </c>
      <c r="V478" s="656" t="str">
        <f t="shared" si="605"/>
        <v>c coeff</v>
      </c>
    </row>
    <row r="479" spans="1:22" x14ac:dyDescent="0.25">
      <c r="A479" s="652"/>
      <c r="B479" s="665">
        <v>1</v>
      </c>
      <c r="C479" s="333">
        <f t="shared" ref="C479:D479" si="606">C413</f>
        <v>3.6967686970668094E-2</v>
      </c>
      <c r="D479" s="333">
        <f t="shared" si="606"/>
        <v>4.2512840016268302E-2</v>
      </c>
      <c r="E479" s="333">
        <f t="shared" ref="E479" si="607">E413</f>
        <v>4.8889766018708557E-2</v>
      </c>
      <c r="F479" s="333">
        <f t="shared" ref="F479:G479" si="608">F413</f>
        <v>5.6223230921514829E-2</v>
      </c>
      <c r="G479" s="333">
        <f t="shared" si="608"/>
        <v>6.4656715559742048E-2</v>
      </c>
      <c r="H479" s="333">
        <f t="shared" si="598"/>
        <v>7.4355222893703346E-2</v>
      </c>
      <c r="I479" s="333">
        <f t="shared" si="598"/>
        <v>8.5508506327758846E-2</v>
      </c>
      <c r="J479" s="333">
        <f t="shared" si="598"/>
        <v>9.8334782276922661E-2</v>
      </c>
      <c r="K479" s="333">
        <f t="shared" si="598"/>
        <v>0.11308499961846105</v>
      </c>
      <c r="L479" s="333">
        <f t="shared" si="598"/>
        <v>0.13004774956123022</v>
      </c>
      <c r="M479" s="333">
        <f t="shared" si="598"/>
        <v>0.14955491199541474</v>
      </c>
      <c r="N479" s="333">
        <f t="shared" si="598"/>
        <v>0.1719881487947269</v>
      </c>
      <c r="O479" s="333">
        <f t="shared" ref="O479:R479" si="609">O413</f>
        <v>0.19778637111393593</v>
      </c>
      <c r="P479" s="333">
        <f t="shared" si="609"/>
        <v>0.22745432678102628</v>
      </c>
      <c r="Q479" s="333">
        <f t="shared" si="609"/>
        <v>0.26157247579818022</v>
      </c>
      <c r="R479" s="333">
        <f t="shared" si="609"/>
        <v>0.30080834716790728</v>
      </c>
      <c r="S479" s="333">
        <f t="shared" ref="S479:V479" si="610">S413</f>
        <v>0.34592959924309324</v>
      </c>
      <c r="T479" s="333">
        <f t="shared" si="610"/>
        <v>0.39781903912955718</v>
      </c>
      <c r="U479" s="333">
        <f t="shared" si="610"/>
        <v>0.45749189499899073</v>
      </c>
      <c r="V479" s="657">
        <f t="shared" si="610"/>
        <v>0.52611567924883929</v>
      </c>
    </row>
    <row r="480" spans="1:22" x14ac:dyDescent="0.25">
      <c r="A480" s="658" t="s">
        <v>283</v>
      </c>
      <c r="B480" s="665">
        <v>2</v>
      </c>
      <c r="C480" s="289">
        <f t="shared" ref="C480:D480" si="611">C414</f>
        <v>5.2810981386668697E-2</v>
      </c>
      <c r="D480" s="289">
        <f t="shared" si="611"/>
        <v>6.0732628594669005E-2</v>
      </c>
      <c r="E480" s="289">
        <f t="shared" ref="E480" si="612">E414</f>
        <v>6.9842522883869357E-2</v>
      </c>
      <c r="F480" s="289">
        <f t="shared" ref="F480:G480" si="613">F414</f>
        <v>8.0318901316449753E-2</v>
      </c>
      <c r="G480" s="289">
        <f t="shared" si="613"/>
        <v>9.2366736513917205E-2</v>
      </c>
      <c r="H480" s="289">
        <f t="shared" si="598"/>
        <v>0.10622174699100478</v>
      </c>
      <c r="I480" s="289">
        <f t="shared" si="598"/>
        <v>0.12215500903965548</v>
      </c>
      <c r="J480" s="289">
        <f t="shared" si="598"/>
        <v>0.14047826039560379</v>
      </c>
      <c r="K480" s="560">
        <f t="shared" si="598"/>
        <v>0.16154999945494436</v>
      </c>
      <c r="L480" s="289">
        <f t="shared" si="598"/>
        <v>0.185782499373186</v>
      </c>
      <c r="M480" s="289">
        <f t="shared" si="598"/>
        <v>0.21364987427916388</v>
      </c>
      <c r="N480" s="289">
        <f t="shared" si="598"/>
        <v>0.24569735542103843</v>
      </c>
      <c r="O480" s="289">
        <f t="shared" ref="O480:R480" si="614">O414</f>
        <v>0.2825519587341942</v>
      </c>
      <c r="P480" s="289">
        <f t="shared" si="614"/>
        <v>0.3249347525443233</v>
      </c>
      <c r="Q480" s="289">
        <f t="shared" si="614"/>
        <v>0.37367496542597184</v>
      </c>
      <c r="R480" s="289">
        <f t="shared" si="614"/>
        <v>0.42972621023986757</v>
      </c>
      <c r="S480" s="289">
        <f t="shared" ref="S480:V480" si="615">S414</f>
        <v>0.4941851417758476</v>
      </c>
      <c r="T480" s="289">
        <f t="shared" si="615"/>
        <v>0.56831291304222464</v>
      </c>
      <c r="U480" s="289">
        <f t="shared" si="615"/>
        <v>0.65355984999855843</v>
      </c>
      <c r="V480" s="656">
        <f t="shared" si="615"/>
        <v>0.75159382749834214</v>
      </c>
    </row>
    <row r="481" spans="1:22" x14ac:dyDescent="0.25">
      <c r="A481" s="652"/>
      <c r="B481" s="665">
        <v>3</v>
      </c>
      <c r="C481" s="289">
        <f t="shared" ref="C481:D481" si="616">C415</f>
        <v>5.052250552657974E-2</v>
      </c>
      <c r="D481" s="289">
        <f t="shared" si="616"/>
        <v>5.8100881355566687E-2</v>
      </c>
      <c r="E481" s="289">
        <f t="shared" ref="E481" si="617">E415</f>
        <v>6.6816013558901696E-2</v>
      </c>
      <c r="F481" s="289">
        <f t="shared" ref="F481:G481" si="618">F415</f>
        <v>7.6838415592736922E-2</v>
      </c>
      <c r="G481" s="289">
        <f t="shared" si="618"/>
        <v>8.8364177931647456E-2</v>
      </c>
      <c r="H481" s="289">
        <f t="shared" si="598"/>
        <v>0.10161880462139458</v>
      </c>
      <c r="I481" s="289">
        <f t="shared" si="598"/>
        <v>0.11686162531460374</v>
      </c>
      <c r="J481" s="289">
        <f t="shared" si="598"/>
        <v>0.13439086911179432</v>
      </c>
      <c r="K481" s="560">
        <f t="shared" si="598"/>
        <v>0.15454949947856345</v>
      </c>
      <c r="L481" s="289">
        <f t="shared" si="598"/>
        <v>0.17773192440034796</v>
      </c>
      <c r="M481" s="289">
        <f t="shared" si="598"/>
        <v>0.20439171306040013</v>
      </c>
      <c r="N481" s="289">
        <f t="shared" si="598"/>
        <v>0.23505047001946008</v>
      </c>
      <c r="O481" s="289">
        <f t="shared" ref="O481:R481" si="619">O415</f>
        <v>0.27030804052237911</v>
      </c>
      <c r="P481" s="289">
        <f t="shared" si="619"/>
        <v>0.31085424660073596</v>
      </c>
      <c r="Q481" s="289">
        <f t="shared" si="619"/>
        <v>0.35748238359084628</v>
      </c>
      <c r="R481" s="289">
        <f t="shared" si="619"/>
        <v>0.41110474112947321</v>
      </c>
      <c r="S481" s="289">
        <f t="shared" ref="S481:V481" si="620">S415</f>
        <v>0.47277045229889414</v>
      </c>
      <c r="T481" s="289">
        <f t="shared" si="620"/>
        <v>0.54368602014372824</v>
      </c>
      <c r="U481" s="289">
        <f t="shared" si="620"/>
        <v>0.62523892316528751</v>
      </c>
      <c r="V481" s="656">
        <f t="shared" si="620"/>
        <v>0.71902476164008045</v>
      </c>
    </row>
    <row r="482" spans="1:22" x14ac:dyDescent="0.25">
      <c r="A482" s="652"/>
      <c r="B482" s="665">
        <v>4</v>
      </c>
      <c r="C482" s="289">
        <f t="shared" ref="C482:D482" si="621">C416</f>
        <v>5.1490706852002001E-2</v>
      </c>
      <c r="D482" s="289">
        <f t="shared" si="621"/>
        <v>5.9214312879802292E-2</v>
      </c>
      <c r="E482" s="289">
        <f t="shared" ref="E482" si="622">E416</f>
        <v>6.8096459811772633E-2</v>
      </c>
      <c r="F482" s="289">
        <f t="shared" ref="F482:G482" si="623">F416</f>
        <v>7.8310928783538528E-2</v>
      </c>
      <c r="G482" s="289">
        <f t="shared" si="623"/>
        <v>9.0057568101069282E-2</v>
      </c>
      <c r="H482" s="289">
        <f t="shared" si="598"/>
        <v>0.10356620331622968</v>
      </c>
      <c r="I482" s="289">
        <f t="shared" si="598"/>
        <v>0.11910113381366411</v>
      </c>
      <c r="J482" s="289">
        <f t="shared" si="598"/>
        <v>0.13696630388571371</v>
      </c>
      <c r="K482" s="560">
        <f t="shared" si="598"/>
        <v>0.15751124946857076</v>
      </c>
      <c r="L482" s="289">
        <f t="shared" si="598"/>
        <v>0.18113793688885635</v>
      </c>
      <c r="M482" s="289">
        <f t="shared" si="598"/>
        <v>0.20830862742218478</v>
      </c>
      <c r="N482" s="289">
        <f t="shared" si="598"/>
        <v>0.23955492153551247</v>
      </c>
      <c r="O482" s="289">
        <f t="shared" ref="O482:R482" si="624">O416</f>
        <v>0.27548815976583935</v>
      </c>
      <c r="P482" s="289">
        <f t="shared" si="624"/>
        <v>0.31681138373071521</v>
      </c>
      <c r="Q482" s="289">
        <f t="shared" si="624"/>
        <v>0.36433309129032249</v>
      </c>
      <c r="R482" s="289">
        <f t="shared" si="624"/>
        <v>0.41898305498387084</v>
      </c>
      <c r="S482" s="289">
        <f t="shared" ref="S482:V482" si="625">S416</f>
        <v>0.48183051323145137</v>
      </c>
      <c r="T482" s="289">
        <f t="shared" si="625"/>
        <v>0.55410509021616905</v>
      </c>
      <c r="U482" s="289">
        <f t="shared" si="625"/>
        <v>0.63722085374859438</v>
      </c>
      <c r="V482" s="656">
        <f t="shared" si="625"/>
        <v>0.73280398181088346</v>
      </c>
    </row>
    <row r="483" spans="1:22" x14ac:dyDescent="0.25">
      <c r="A483" s="652"/>
      <c r="B483" s="665">
        <v>5</v>
      </c>
      <c r="C483" s="289">
        <f t="shared" ref="C483:D483" si="626">C417</f>
        <v>4.9642322503468568E-2</v>
      </c>
      <c r="D483" s="289">
        <f t="shared" si="626"/>
        <v>5.7088670878988862E-2</v>
      </c>
      <c r="E483" s="289">
        <f t="shared" ref="E483" si="627">E417</f>
        <v>6.5651971510837182E-2</v>
      </c>
      <c r="F483" s="289">
        <f t="shared" ref="F483:G483" si="628">F417</f>
        <v>7.5499767237462767E-2</v>
      </c>
      <c r="G483" s="289">
        <f t="shared" si="628"/>
        <v>8.6824732323082174E-2</v>
      </c>
      <c r="H483" s="289">
        <f t="shared" si="598"/>
        <v>9.9848442171544483E-2</v>
      </c>
      <c r="I483" s="289">
        <f t="shared" si="598"/>
        <v>0.11482570849727616</v>
      </c>
      <c r="J483" s="289">
        <f t="shared" si="598"/>
        <v>0.13204956477186758</v>
      </c>
      <c r="K483" s="560">
        <f t="shared" si="598"/>
        <v>0.15185699948764772</v>
      </c>
      <c r="L483" s="289">
        <f t="shared" si="598"/>
        <v>0.17463554941079484</v>
      </c>
      <c r="M483" s="289">
        <f t="shared" si="598"/>
        <v>0.20083088182241404</v>
      </c>
      <c r="N483" s="289">
        <f t="shared" si="598"/>
        <v>0.23095551409577614</v>
      </c>
      <c r="O483" s="289">
        <f t="shared" ref="O483:R483" si="629">O417</f>
        <v>0.26559884121014254</v>
      </c>
      <c r="P483" s="289">
        <f t="shared" si="629"/>
        <v>0.30543866739166387</v>
      </c>
      <c r="Q483" s="289">
        <f t="shared" si="629"/>
        <v>0.35125446750041339</v>
      </c>
      <c r="R483" s="289">
        <f t="shared" si="629"/>
        <v>0.40394263762547539</v>
      </c>
      <c r="S483" s="289">
        <f t="shared" ref="S483:V483" si="630">S417</f>
        <v>0.46453403326929665</v>
      </c>
      <c r="T483" s="289">
        <f t="shared" si="630"/>
        <v>0.53421413825969111</v>
      </c>
      <c r="U483" s="289">
        <f t="shared" si="630"/>
        <v>0.61434625899864481</v>
      </c>
      <c r="V483" s="656">
        <f t="shared" si="630"/>
        <v>0.70649819784844148</v>
      </c>
    </row>
    <row r="484" spans="1:22" x14ac:dyDescent="0.25">
      <c r="A484" s="652"/>
      <c r="B484" s="665">
        <v>10</v>
      </c>
      <c r="C484" s="333">
        <f t="shared" ref="C484:D484" si="631">C418</f>
        <v>3.6967686970668101E-2</v>
      </c>
      <c r="D484" s="333">
        <f t="shared" si="631"/>
        <v>4.2512840016268302E-2</v>
      </c>
      <c r="E484" s="333">
        <f t="shared" ref="E484" si="632">E418</f>
        <v>4.8889766018708543E-2</v>
      </c>
      <c r="F484" s="333">
        <f t="shared" ref="F484:G484" si="633">F418</f>
        <v>5.6223230921514822E-2</v>
      </c>
      <c r="G484" s="333">
        <f t="shared" si="633"/>
        <v>6.4656715559742034E-2</v>
      </c>
      <c r="H484" s="333">
        <f t="shared" si="598"/>
        <v>7.4355222893703346E-2</v>
      </c>
      <c r="I484" s="333">
        <f t="shared" si="598"/>
        <v>8.5508506327758846E-2</v>
      </c>
      <c r="J484" s="333">
        <f t="shared" si="598"/>
        <v>9.8334782276922661E-2</v>
      </c>
      <c r="K484" s="333">
        <f t="shared" si="598"/>
        <v>0.11308499961846105</v>
      </c>
      <c r="L484" s="333">
        <f t="shared" si="598"/>
        <v>0.13004774956123022</v>
      </c>
      <c r="M484" s="333">
        <f t="shared" si="598"/>
        <v>0.14955491199541474</v>
      </c>
      <c r="N484" s="333">
        <f t="shared" si="598"/>
        <v>0.1719881487947269</v>
      </c>
      <c r="O484" s="333">
        <f t="shared" ref="O484:R484" si="634">O418</f>
        <v>0.19778637111393593</v>
      </c>
      <c r="P484" s="333">
        <f t="shared" si="634"/>
        <v>0.22745432678102634</v>
      </c>
      <c r="Q484" s="333">
        <f t="shared" si="634"/>
        <v>0.26157247579818027</v>
      </c>
      <c r="R484" s="333">
        <f t="shared" si="634"/>
        <v>0.30080834716790728</v>
      </c>
      <c r="S484" s="333">
        <f t="shared" ref="S484:V484" si="635">S418</f>
        <v>0.34592959924309336</v>
      </c>
      <c r="T484" s="333">
        <f t="shared" si="635"/>
        <v>0.39781903912955724</v>
      </c>
      <c r="U484" s="333">
        <f t="shared" si="635"/>
        <v>0.4574918949989909</v>
      </c>
      <c r="V484" s="657">
        <f t="shared" si="635"/>
        <v>0.5261156792488394</v>
      </c>
    </row>
    <row r="485" spans="1:22" x14ac:dyDescent="0.25">
      <c r="A485" s="652"/>
      <c r="B485" s="665">
        <v>20</v>
      </c>
      <c r="C485" s="289">
        <f t="shared" ref="C485:D485" si="636">C419</f>
        <v>2.5005999686587635E-2</v>
      </c>
      <c r="D485" s="289">
        <f t="shared" si="636"/>
        <v>2.8756899639575773E-2</v>
      </c>
      <c r="E485" s="289">
        <f t="shared" ref="E485" si="637">E419</f>
        <v>3.3070434585512141E-2</v>
      </c>
      <c r="F485" s="289">
        <f t="shared" ref="F485:G485" si="638">F419</f>
        <v>3.8030999773338958E-2</v>
      </c>
      <c r="G485" s="289">
        <f t="shared" si="638"/>
        <v>4.3735649739339792E-2</v>
      </c>
      <c r="H485" s="289">
        <f t="shared" si="598"/>
        <v>5.0295997200240763E-2</v>
      </c>
      <c r="I485" s="289">
        <f t="shared" si="598"/>
        <v>5.7840396780276873E-2</v>
      </c>
      <c r="J485" s="289">
        <f t="shared" si="598"/>
        <v>6.6516456297318408E-2</v>
      </c>
      <c r="K485" s="560">
        <f t="shared" si="598"/>
        <v>7.6493924741916158E-2</v>
      </c>
      <c r="L485" s="289">
        <f t="shared" si="598"/>
        <v>8.796801345320357E-2</v>
      </c>
      <c r="M485" s="289">
        <f t="shared" si="598"/>
        <v>0.10116321547118411</v>
      </c>
      <c r="N485" s="289">
        <f t="shared" si="598"/>
        <v>0.11633769779186171</v>
      </c>
      <c r="O485" s="289">
        <f t="shared" ref="O485:R485" si="639">O419</f>
        <v>0.13378835246064094</v>
      </c>
      <c r="P485" s="289">
        <f t="shared" si="639"/>
        <v>0.15385660532973705</v>
      </c>
      <c r="Q485" s="289">
        <f t="shared" si="639"/>
        <v>0.17693509612919761</v>
      </c>
      <c r="R485" s="289">
        <f t="shared" si="639"/>
        <v>0.20347536054857723</v>
      </c>
      <c r="S485" s="289">
        <f t="shared" ref="S485:V485" si="640">S419</f>
        <v>0.2339966646308638</v>
      </c>
      <c r="T485" s="289">
        <f t="shared" si="640"/>
        <v>0.26909616432549333</v>
      </c>
      <c r="U485" s="289">
        <f t="shared" si="640"/>
        <v>0.30946058897431733</v>
      </c>
      <c r="V485" s="656">
        <f t="shared" si="640"/>
        <v>0.35587967732046477</v>
      </c>
    </row>
    <row r="486" spans="1:22" x14ac:dyDescent="0.25">
      <c r="A486" s="652"/>
      <c r="B486" s="665">
        <v>30</v>
      </c>
      <c r="C486" s="289">
        <f t="shared" ref="C486:D486" si="641">C420</f>
        <v>1.9628081415378536E-2</v>
      </c>
      <c r="D486" s="289">
        <f t="shared" si="641"/>
        <v>2.2572293627685314E-2</v>
      </c>
      <c r="E486" s="289">
        <f t="shared" ref="E486" si="642">E420</f>
        <v>2.5958137671838109E-2</v>
      </c>
      <c r="F486" s="289">
        <f t="shared" ref="F486:G486" si="643">F420</f>
        <v>2.985185832261383E-2</v>
      </c>
      <c r="G486" s="289">
        <f t="shared" si="643"/>
        <v>3.4329637071005899E-2</v>
      </c>
      <c r="H486" s="289">
        <f t="shared" si="598"/>
        <v>3.9479082631656781E-2</v>
      </c>
      <c r="I486" s="289">
        <f t="shared" si="598"/>
        <v>4.54009450264053E-2</v>
      </c>
      <c r="J486" s="289">
        <f t="shared" si="598"/>
        <v>5.2211086780366081E-2</v>
      </c>
      <c r="K486" s="560">
        <f t="shared" si="598"/>
        <v>6.004274979742099E-2</v>
      </c>
      <c r="L486" s="289">
        <f t="shared" si="598"/>
        <v>6.9049162267034142E-2</v>
      </c>
      <c r="M486" s="289">
        <f t="shared" si="598"/>
        <v>7.9406536607089254E-2</v>
      </c>
      <c r="N486" s="289">
        <f t="shared" si="598"/>
        <v>9.1317517098152626E-2</v>
      </c>
      <c r="O486" s="289">
        <f t="shared" ref="O486:R486" si="644">O420</f>
        <v>0.10501514466287551</v>
      </c>
      <c r="P486" s="289">
        <f t="shared" si="644"/>
        <v>0.12076741636230683</v>
      </c>
      <c r="Q486" s="289">
        <f t="shared" si="644"/>
        <v>0.13888252881665283</v>
      </c>
      <c r="R486" s="289">
        <f t="shared" si="644"/>
        <v>0.15971490813915074</v>
      </c>
      <c r="S486" s="289">
        <f t="shared" ref="S486:V486" si="645">S420</f>
        <v>0.18367214436002335</v>
      </c>
      <c r="T486" s="289">
        <f t="shared" si="645"/>
        <v>0.21122296601402685</v>
      </c>
      <c r="U486" s="289">
        <f t="shared" si="645"/>
        <v>0.24290641091613085</v>
      </c>
      <c r="V486" s="656">
        <f t="shared" si="645"/>
        <v>0.27934237255355049</v>
      </c>
    </row>
    <row r="487" spans="1:22" x14ac:dyDescent="0.25">
      <c r="A487" s="652"/>
      <c r="B487" s="665">
        <v>40</v>
      </c>
      <c r="C487" s="289">
        <f t="shared" ref="C487:D487" si="646">C421</f>
        <v>1.6780689335613986E-2</v>
      </c>
      <c r="D487" s="289">
        <f t="shared" si="646"/>
        <v>1.9297792735956078E-2</v>
      </c>
      <c r="E487" s="289">
        <f t="shared" ref="E487" si="647">E421</f>
        <v>2.2192461646349491E-2</v>
      </c>
      <c r="F487" s="289">
        <f t="shared" ref="F487:G487" si="648">F421</f>
        <v>2.5521330893301913E-2</v>
      </c>
      <c r="G487" s="289">
        <f t="shared" si="648"/>
        <v>2.9349530527297194E-2</v>
      </c>
      <c r="H487" s="289">
        <f t="shared" si="598"/>
        <v>3.3751960106391768E-2</v>
      </c>
      <c r="I487" s="289">
        <f t="shared" si="598"/>
        <v>3.8814754122350532E-2</v>
      </c>
      <c r="J487" s="289">
        <f t="shared" si="598"/>
        <v>4.4636967240703117E-2</v>
      </c>
      <c r="K487" s="560">
        <f t="shared" si="598"/>
        <v>5.1332512326808577E-2</v>
      </c>
      <c r="L487" s="289">
        <f t="shared" si="598"/>
        <v>5.9032389175829862E-2</v>
      </c>
      <c r="M487" s="289">
        <f t="shared" si="598"/>
        <v>6.7887247552204336E-2</v>
      </c>
      <c r="N487" s="289">
        <f t="shared" si="598"/>
        <v>7.8070334685034978E-2</v>
      </c>
      <c r="O487" s="289">
        <f t="shared" ref="O487:R487" si="649">O421</f>
        <v>8.9780884887790222E-2</v>
      </c>
      <c r="P487" s="289">
        <f t="shared" si="649"/>
        <v>0.10324801762095874</v>
      </c>
      <c r="Q487" s="289">
        <f t="shared" si="649"/>
        <v>0.11873522026410256</v>
      </c>
      <c r="R487" s="289">
        <f t="shared" si="649"/>
        <v>0.13654550330371795</v>
      </c>
      <c r="S487" s="289">
        <f t="shared" ref="S487:V487" si="650">S421</f>
        <v>0.15702732879927561</v>
      </c>
      <c r="T487" s="289">
        <f t="shared" si="650"/>
        <v>0.18058142811916694</v>
      </c>
      <c r="U487" s="289">
        <f t="shared" si="650"/>
        <v>0.20766864233704196</v>
      </c>
      <c r="V487" s="656">
        <f t="shared" si="650"/>
        <v>0.23881893868759824</v>
      </c>
    </row>
    <row r="488" spans="1:22" x14ac:dyDescent="0.25">
      <c r="A488" s="652"/>
      <c r="B488" s="665">
        <v>50</v>
      </c>
      <c r="C488" s="289">
        <f t="shared" ref="C488:D488" si="651">C422</f>
        <v>1.5008880910091249E-2</v>
      </c>
      <c r="D488" s="289">
        <f t="shared" si="651"/>
        <v>1.7260213046604935E-2</v>
      </c>
      <c r="E488" s="289">
        <f t="shared" ref="E488" si="652">E422</f>
        <v>1.9849245003595674E-2</v>
      </c>
      <c r="F488" s="289">
        <f t="shared" ref="F488:G488" si="653">F422</f>
        <v>2.2826631754135022E-2</v>
      </c>
      <c r="G488" s="289">
        <f t="shared" si="653"/>
        <v>2.6250626517255276E-2</v>
      </c>
      <c r="H488" s="289">
        <f t="shared" si="598"/>
        <v>3.0188220494843564E-2</v>
      </c>
      <c r="I488" s="289">
        <f t="shared" si="598"/>
        <v>3.4716453569070098E-2</v>
      </c>
      <c r="J488" s="289">
        <f t="shared" si="598"/>
        <v>3.9923921604430604E-2</v>
      </c>
      <c r="K488" s="560">
        <f t="shared" si="598"/>
        <v>4.5912509845095192E-2</v>
      </c>
      <c r="L488" s="289">
        <f t="shared" si="598"/>
        <v>5.2799386321859466E-2</v>
      </c>
      <c r="M488" s="289">
        <f t="shared" si="598"/>
        <v>6.0719294270138377E-2</v>
      </c>
      <c r="N488" s="289">
        <f t="shared" si="598"/>
        <v>6.982718841065913E-2</v>
      </c>
      <c r="O488" s="289">
        <f t="shared" ref="O488:R488" si="654">O422</f>
        <v>8.0301266672257995E-2</v>
      </c>
      <c r="P488" s="289">
        <f t="shared" si="654"/>
        <v>9.2346456673096683E-2</v>
      </c>
      <c r="Q488" s="289">
        <f t="shared" si="654"/>
        <v>0.10619842517406117</v>
      </c>
      <c r="R488" s="289">
        <f t="shared" si="654"/>
        <v>0.12212818895017036</v>
      </c>
      <c r="S488" s="289">
        <f t="shared" ref="S488:V488" si="655">S422</f>
        <v>0.14044741729269589</v>
      </c>
      <c r="T488" s="289">
        <f t="shared" si="655"/>
        <v>0.16151452988660026</v>
      </c>
      <c r="U488" s="289">
        <f t="shared" si="655"/>
        <v>0.18574170936959028</v>
      </c>
      <c r="V488" s="656">
        <f t="shared" si="655"/>
        <v>0.2136029657750288</v>
      </c>
    </row>
    <row r="489" spans="1:22" x14ac:dyDescent="0.25">
      <c r="A489" s="652"/>
      <c r="B489" s="665">
        <v>60</v>
      </c>
      <c r="C489" s="289">
        <f t="shared" ref="C489:D489" si="656">C423</f>
        <v>1.369564783960942E-2</v>
      </c>
      <c r="D489" s="289">
        <f t="shared" si="656"/>
        <v>1.5749995015550834E-2</v>
      </c>
      <c r="E489" s="289">
        <f t="shared" ref="E489" si="657">E423</f>
        <v>1.8112494267883455E-2</v>
      </c>
      <c r="F489" s="289">
        <f t="shared" ref="F489:G489" si="658">F423</f>
        <v>2.0829368408065974E-2</v>
      </c>
      <c r="G489" s="289">
        <f t="shared" si="658"/>
        <v>2.3953773669275865E-2</v>
      </c>
      <c r="H489" s="289">
        <f t="shared" si="598"/>
        <v>2.7546839719667243E-2</v>
      </c>
      <c r="I489" s="289">
        <f t="shared" si="598"/>
        <v>3.1678865677617324E-2</v>
      </c>
      <c r="J489" s="289">
        <f t="shared" si="598"/>
        <v>3.643069552925992E-2</v>
      </c>
      <c r="K489" s="560">
        <f t="shared" si="598"/>
        <v>4.1895299858648906E-2</v>
      </c>
      <c r="L489" s="289">
        <f t="shared" si="598"/>
        <v>4.8179594837446237E-2</v>
      </c>
      <c r="M489" s="289">
        <f t="shared" si="598"/>
        <v>5.5406534063063166E-2</v>
      </c>
      <c r="N489" s="289">
        <f t="shared" si="598"/>
        <v>6.3717514172522638E-2</v>
      </c>
      <c r="O489" s="289">
        <f t="shared" ref="O489:R489" si="659">O423</f>
        <v>7.3275141298401028E-2</v>
      </c>
      <c r="P489" s="289">
        <f t="shared" si="659"/>
        <v>8.4266412493161191E-2</v>
      </c>
      <c r="Q489" s="289">
        <f t="shared" si="659"/>
        <v>9.6906374367135353E-2</v>
      </c>
      <c r="R489" s="289">
        <f t="shared" si="659"/>
        <v>0.11144233052220565</v>
      </c>
      <c r="S489" s="289">
        <f t="shared" ref="S489:V489" si="660">S423</f>
        <v>0.12815868010053647</v>
      </c>
      <c r="T489" s="289">
        <f t="shared" si="660"/>
        <v>0.14738248211561694</v>
      </c>
      <c r="U489" s="289">
        <f t="shared" si="660"/>
        <v>0.16948985443295947</v>
      </c>
      <c r="V489" s="656">
        <f t="shared" si="660"/>
        <v>0.19491333259790336</v>
      </c>
    </row>
    <row r="490" spans="1:22" x14ac:dyDescent="0.25">
      <c r="A490" s="652"/>
      <c r="B490" s="665">
        <v>70</v>
      </c>
      <c r="C490" s="333">
        <f t="shared" ref="C490:D490" si="661">C424</f>
        <v>1.2659546680975731E-2</v>
      </c>
      <c r="D490" s="333">
        <f t="shared" si="661"/>
        <v>1.4558478683122088E-2</v>
      </c>
      <c r="E490" s="333">
        <f t="shared" ref="E490" si="662">E424</f>
        <v>1.6742250485590401E-2</v>
      </c>
      <c r="F490" s="333">
        <f t="shared" ref="F490:G490" si="663">F424</f>
        <v>1.9253588058428958E-2</v>
      </c>
      <c r="G490" s="333">
        <f t="shared" si="663"/>
        <v>2.21416262671933E-2</v>
      </c>
      <c r="H490" s="333">
        <f t="shared" si="598"/>
        <v>2.5462870207272292E-2</v>
      </c>
      <c r="I490" s="333">
        <f t="shared" si="598"/>
        <v>2.9282300738363128E-2</v>
      </c>
      <c r="J490" s="333">
        <f t="shared" si="598"/>
        <v>3.3674645849117599E-2</v>
      </c>
      <c r="K490" s="333">
        <f t="shared" si="598"/>
        <v>3.8725842726485236E-2</v>
      </c>
      <c r="L490" s="333">
        <f t="shared" si="598"/>
        <v>4.453471913545802E-2</v>
      </c>
      <c r="M490" s="333">
        <f t="shared" si="598"/>
        <v>5.1214927005776727E-2</v>
      </c>
      <c r="N490" s="333">
        <f t="shared" si="598"/>
        <v>5.8897166056643226E-2</v>
      </c>
      <c r="O490" s="333">
        <f t="shared" ref="O490:R490" si="664">O424</f>
        <v>6.7731740965139717E-2</v>
      </c>
      <c r="P490" s="333">
        <f t="shared" si="664"/>
        <v>7.7891502109910651E-2</v>
      </c>
      <c r="Q490" s="333">
        <f t="shared" si="664"/>
        <v>8.9575227426397244E-2</v>
      </c>
      <c r="R490" s="333">
        <f t="shared" si="664"/>
        <v>0.10301151154035683</v>
      </c>
      <c r="S490" s="333">
        <f t="shared" ref="S490:V490" si="665">S424</f>
        <v>0.11846323827141034</v>
      </c>
      <c r="T490" s="333">
        <f t="shared" si="665"/>
        <v>0.13623272401212189</v>
      </c>
      <c r="U490" s="333">
        <f t="shared" si="665"/>
        <v>0.15666763261394015</v>
      </c>
      <c r="V490" s="657">
        <f t="shared" si="665"/>
        <v>0.18016777750603116</v>
      </c>
    </row>
    <row r="491" spans="1:22" x14ac:dyDescent="0.25">
      <c r="A491" s="652"/>
      <c r="B491" s="666">
        <v>80</v>
      </c>
      <c r="C491" s="560">
        <f t="shared" ref="C491:D491" si="666">C425</f>
        <v>1.1869268066653792E-2</v>
      </c>
      <c r="D491" s="560">
        <f t="shared" si="666"/>
        <v>1.364965827665186E-2</v>
      </c>
      <c r="E491" s="560">
        <f t="shared" ref="E491" si="667">E425</f>
        <v>1.5697107018149636E-2</v>
      </c>
      <c r="F491" s="560">
        <f t="shared" ref="F491:G491" si="668">F425</f>
        <v>1.805167307087208E-2</v>
      </c>
      <c r="G491" s="560">
        <f t="shared" si="668"/>
        <v>2.0759424031502896E-2</v>
      </c>
      <c r="H491" s="560">
        <f t="shared" ref="H491:N491" si="669">H425</f>
        <v>2.3873337636228328E-2</v>
      </c>
      <c r="I491" s="560">
        <f t="shared" si="669"/>
        <v>2.7454338281662573E-2</v>
      </c>
      <c r="J491" s="560">
        <f t="shared" si="669"/>
        <v>3.1572489023911958E-2</v>
      </c>
      <c r="K491" s="560">
        <f t="shared" si="669"/>
        <v>3.6308362377498751E-2</v>
      </c>
      <c r="L491" s="560">
        <f t="shared" si="669"/>
        <v>4.1754616734123562E-2</v>
      </c>
      <c r="M491" s="560">
        <f t="shared" si="669"/>
        <v>4.8017809244242086E-2</v>
      </c>
      <c r="N491" s="560">
        <f t="shared" si="669"/>
        <v>5.52204806308784E-2</v>
      </c>
      <c r="O491" s="560">
        <f t="shared" ref="O491:R491" si="670">O425</f>
        <v>6.3503552725510157E-2</v>
      </c>
      <c r="P491" s="560">
        <f t="shared" si="670"/>
        <v>7.3029085634336674E-2</v>
      </c>
      <c r="Q491" s="560">
        <f t="shared" si="670"/>
        <v>8.3983448479487161E-2</v>
      </c>
      <c r="R491" s="560">
        <f t="shared" si="670"/>
        <v>9.6580965751410217E-2</v>
      </c>
      <c r="S491" s="560">
        <f t="shared" ref="S491:V491" si="671">S425</f>
        <v>0.11106811061412177</v>
      </c>
      <c r="T491" s="560">
        <f t="shared" si="671"/>
        <v>0.12772832720624</v>
      </c>
      <c r="U491" s="560">
        <f t="shared" si="671"/>
        <v>0.146887576287176</v>
      </c>
      <c r="V491" s="659">
        <f t="shared" si="671"/>
        <v>0.16892071273025239</v>
      </c>
    </row>
    <row r="492" spans="1:22" x14ac:dyDescent="0.25">
      <c r="A492" s="652"/>
      <c r="B492" s="666">
        <v>90</v>
      </c>
      <c r="C492" s="560">
        <f t="shared" ref="C492:D492" si="672">C426</f>
        <v>1.1348493111313033E-2</v>
      </c>
      <c r="D492" s="560">
        <f t="shared" si="672"/>
        <v>1.3050767078009985E-2</v>
      </c>
      <c r="E492" s="560">
        <f t="shared" ref="E492" si="673">E426</f>
        <v>1.5008382139711483E-2</v>
      </c>
      <c r="F492" s="560">
        <f t="shared" ref="F492:G492" si="674">F426</f>
        <v>1.7259639460668202E-2</v>
      </c>
      <c r="G492" s="560">
        <f t="shared" si="674"/>
        <v>1.984858537976843E-2</v>
      </c>
      <c r="H492" s="560">
        <f t="shared" ref="H492:N492" si="675">H426</f>
        <v>2.2825873186733694E-2</v>
      </c>
      <c r="I492" s="560">
        <f t="shared" si="675"/>
        <v>2.6249754164743747E-2</v>
      </c>
      <c r="J492" s="560">
        <f t="shared" si="675"/>
        <v>3.0187217289455306E-2</v>
      </c>
      <c r="K492" s="560">
        <f t="shared" si="675"/>
        <v>3.4715299882873599E-2</v>
      </c>
      <c r="L492" s="560">
        <f t="shared" si="675"/>
        <v>3.9922594865304639E-2</v>
      </c>
      <c r="M492" s="560">
        <f t="shared" si="675"/>
        <v>4.5910984095100325E-2</v>
      </c>
      <c r="N492" s="560">
        <f t="shared" si="675"/>
        <v>5.279763170936537E-2</v>
      </c>
      <c r="O492" s="560">
        <f t="shared" ref="O492:R492" si="676">O426</f>
        <v>6.0717276465770166E-2</v>
      </c>
      <c r="P492" s="560">
        <f t="shared" si="676"/>
        <v>6.9824867935635693E-2</v>
      </c>
      <c r="Q492" s="560">
        <f t="shared" si="676"/>
        <v>8.029859812598103E-2</v>
      </c>
      <c r="R492" s="560">
        <f t="shared" si="676"/>
        <v>9.234338784487818E-2</v>
      </c>
      <c r="S492" s="560">
        <f t="shared" ref="S492:V492" si="677">S426</f>
        <v>0.10619489602160991</v>
      </c>
      <c r="T492" s="560">
        <f t="shared" si="677"/>
        <v>0.12212413042485137</v>
      </c>
      <c r="U492" s="560">
        <f t="shared" si="677"/>
        <v>0.14044274998857906</v>
      </c>
      <c r="V492" s="659">
        <f t="shared" si="677"/>
        <v>0.16150916248686589</v>
      </c>
    </row>
    <row r="493" spans="1:22" x14ac:dyDescent="0.25">
      <c r="A493" s="652"/>
      <c r="B493" s="665">
        <v>100</v>
      </c>
      <c r="C493" s="333">
        <f t="shared" ref="C493:D493" si="678">C427</f>
        <v>1.0778721301019081E-2</v>
      </c>
      <c r="D493" s="333">
        <f t="shared" si="678"/>
        <v>1.2395529496171943E-2</v>
      </c>
      <c r="E493" s="333">
        <f t="shared" ref="E493" si="679">E427</f>
        <v>1.4254858920597736E-2</v>
      </c>
      <c r="F493" s="333">
        <f t="shared" ref="F493:G493" si="680">F427</f>
        <v>1.6393087758687391E-2</v>
      </c>
      <c r="G493" s="333">
        <f t="shared" si="680"/>
        <v>1.8852050922490503E-2</v>
      </c>
      <c r="H493" s="333">
        <f t="shared" ref="H493:N493" si="681">H427</f>
        <v>2.1679858560864074E-2</v>
      </c>
      <c r="I493" s="333">
        <f t="shared" si="681"/>
        <v>2.4931837344993681E-2</v>
      </c>
      <c r="J493" s="333">
        <f t="shared" si="681"/>
        <v>2.8671612946742735E-2</v>
      </c>
      <c r="K493" s="333">
        <f t="shared" si="681"/>
        <v>3.2972354888754142E-2</v>
      </c>
      <c r="L493" s="333">
        <f t="shared" si="681"/>
        <v>3.7918208122067261E-2</v>
      </c>
      <c r="M493" s="333">
        <f t="shared" si="681"/>
        <v>4.3605939340377348E-2</v>
      </c>
      <c r="N493" s="333">
        <f t="shared" si="681"/>
        <v>5.0146830241433953E-2</v>
      </c>
      <c r="O493" s="333">
        <f t="shared" ref="O493:R493" si="682">O427</f>
        <v>5.7668854777649041E-2</v>
      </c>
      <c r="P493" s="333">
        <f t="shared" si="682"/>
        <v>6.63191829942964E-2</v>
      </c>
      <c r="Q493" s="333">
        <f t="shared" si="682"/>
        <v>7.6267060443440851E-2</v>
      </c>
      <c r="R493" s="333">
        <f t="shared" si="682"/>
        <v>8.7707119509956966E-2</v>
      </c>
      <c r="S493" s="333">
        <f t="shared" ref="S493:V493" si="683">S427</f>
        <v>0.10086318743645049</v>
      </c>
      <c r="T493" s="333">
        <f t="shared" si="683"/>
        <v>0.11599266555191808</v>
      </c>
      <c r="U493" s="333">
        <f t="shared" si="683"/>
        <v>0.13339156538470576</v>
      </c>
      <c r="V493" s="657">
        <f t="shared" si="683"/>
        <v>0.15340030019241163</v>
      </c>
    </row>
    <row r="494" spans="1:22" x14ac:dyDescent="0.25">
      <c r="A494" s="660"/>
      <c r="B494" s="667"/>
      <c r="C494" s="662"/>
      <c r="D494" s="661"/>
      <c r="E494" s="661"/>
      <c r="F494" s="661"/>
      <c r="G494" s="661"/>
      <c r="H494" s="661"/>
      <c r="I494" s="661"/>
      <c r="J494" s="661"/>
      <c r="K494" s="661"/>
      <c r="L494" s="661"/>
      <c r="M494" s="661"/>
      <c r="N494" s="661"/>
      <c r="O494" s="661"/>
      <c r="P494" s="661"/>
      <c r="Q494" s="661"/>
      <c r="R494" s="661"/>
      <c r="S494" s="661"/>
      <c r="T494" s="661"/>
      <c r="U494" s="661"/>
      <c r="V494" s="663"/>
    </row>
    <row r="495" spans="1:22" x14ac:dyDescent="0.25">
      <c r="A495"/>
      <c r="C495" s="464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</row>
    <row r="496" spans="1:22" x14ac:dyDescent="0.25">
      <c r="A496"/>
      <c r="B496"/>
      <c r="C496" s="464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64"/>
      <c r="Q496" s="47"/>
      <c r="R496" s="47"/>
      <c r="S496" s="47"/>
    </row>
    <row r="497" spans="1:19" x14ac:dyDescent="0.25">
      <c r="A497"/>
      <c r="B497"/>
      <c r="C497" s="464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64"/>
      <c r="Q497" s="47"/>
      <c r="R497" s="47"/>
      <c r="S497" s="47"/>
    </row>
    <row r="498" spans="1:19" x14ac:dyDescent="0.25">
      <c r="A498"/>
      <c r="B498"/>
      <c r="C498" s="464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64"/>
      <c r="Q498" s="47"/>
      <c r="R498" s="47"/>
      <c r="S498" s="47"/>
    </row>
    <row r="499" spans="1:19" x14ac:dyDescent="0.25">
      <c r="A499"/>
      <c r="B499"/>
      <c r="C499" s="464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64"/>
      <c r="Q499" s="47"/>
      <c r="R499" s="47"/>
      <c r="S499" s="47"/>
    </row>
    <row r="500" spans="1:19" x14ac:dyDescent="0.25">
      <c r="A500"/>
      <c r="B500"/>
      <c r="C500" s="464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64"/>
      <c r="Q500" s="47"/>
      <c r="R500" s="47"/>
      <c r="S500" s="47"/>
    </row>
    <row r="501" spans="1:19" x14ac:dyDescent="0.25">
      <c r="A501"/>
      <c r="B501"/>
      <c r="C501"/>
      <c r="P501"/>
    </row>
    <row r="502" spans="1:19" x14ac:dyDescent="0.25">
      <c r="A502"/>
      <c r="B502"/>
      <c r="C502"/>
      <c r="D502"/>
      <c r="E502"/>
      <c r="F502"/>
      <c r="G502"/>
      <c r="O502"/>
      <c r="P502"/>
    </row>
    <row r="503" spans="1:19" x14ac:dyDescent="0.25">
      <c r="A503"/>
      <c r="B503"/>
      <c r="C503"/>
      <c r="D503"/>
      <c r="E503"/>
      <c r="F503"/>
      <c r="G503"/>
      <c r="O503"/>
      <c r="P503"/>
    </row>
    <row r="504" spans="1:19" x14ac:dyDescent="0.25">
      <c r="A504"/>
      <c r="B504"/>
      <c r="C504"/>
      <c r="D504"/>
      <c r="E504"/>
      <c r="F504"/>
      <c r="G504"/>
      <c r="O504"/>
      <c r="P504"/>
    </row>
    <row r="505" spans="1:19" x14ac:dyDescent="0.25">
      <c r="A505"/>
      <c r="B505"/>
      <c r="C505"/>
      <c r="D505"/>
      <c r="E505"/>
      <c r="F505"/>
      <c r="G505"/>
      <c r="O505"/>
      <c r="P505"/>
    </row>
    <row r="506" spans="1:19" x14ac:dyDescent="0.25">
      <c r="A506"/>
      <c r="B506"/>
      <c r="C506"/>
      <c r="D506"/>
      <c r="E506"/>
      <c r="F506"/>
      <c r="G506"/>
      <c r="O506"/>
      <c r="P506"/>
    </row>
    <row r="507" spans="1:19" x14ac:dyDescent="0.25">
      <c r="A507"/>
      <c r="B507"/>
      <c r="C507"/>
      <c r="D507"/>
      <c r="E507"/>
      <c r="F507"/>
      <c r="G507"/>
      <c r="O507"/>
      <c r="P507"/>
    </row>
    <row r="508" spans="1:19" x14ac:dyDescent="0.25">
      <c r="A508"/>
      <c r="B508"/>
      <c r="C508"/>
      <c r="D508"/>
      <c r="E508"/>
      <c r="F508"/>
      <c r="G508"/>
      <c r="O508"/>
      <c r="P508"/>
    </row>
    <row r="509" spans="1:19" x14ac:dyDescent="0.25">
      <c r="A509"/>
      <c r="B509"/>
      <c r="C509"/>
      <c r="D509"/>
      <c r="E509"/>
      <c r="F509"/>
      <c r="G509"/>
      <c r="O509"/>
      <c r="P509"/>
    </row>
    <row r="510" spans="1:19" x14ac:dyDescent="0.25">
      <c r="A510"/>
      <c r="B510"/>
      <c r="C510"/>
      <c r="D510"/>
      <c r="E510"/>
      <c r="F510"/>
      <c r="G510"/>
      <c r="O510"/>
      <c r="P510"/>
    </row>
    <row r="511" spans="1:19" x14ac:dyDescent="0.25">
      <c r="A511"/>
      <c r="B511"/>
      <c r="C511"/>
      <c r="D511"/>
      <c r="E511"/>
      <c r="F511"/>
      <c r="G511"/>
      <c r="O511"/>
      <c r="P511"/>
    </row>
    <row r="512" spans="1:19" x14ac:dyDescent="0.25">
      <c r="A512"/>
      <c r="B512"/>
      <c r="C512"/>
      <c r="D512"/>
      <c r="E512"/>
      <c r="F512"/>
      <c r="G512"/>
      <c r="O512"/>
      <c r="P512"/>
    </row>
    <row r="513" spans="1:16" x14ac:dyDescent="0.25">
      <c r="A513"/>
      <c r="B513"/>
      <c r="C513"/>
      <c r="D513"/>
      <c r="E513"/>
      <c r="F513"/>
      <c r="G513"/>
      <c r="O513"/>
      <c r="P513"/>
    </row>
    <row r="514" spans="1:16" x14ac:dyDescent="0.25">
      <c r="A514"/>
      <c r="B514"/>
      <c r="C514"/>
      <c r="D514"/>
      <c r="E514"/>
      <c r="F514"/>
      <c r="G514"/>
      <c r="O514"/>
      <c r="P514"/>
    </row>
    <row r="515" spans="1:16" x14ac:dyDescent="0.25">
      <c r="E515"/>
      <c r="F515"/>
      <c r="G515"/>
      <c r="O515"/>
      <c r="P515"/>
    </row>
    <row r="516" spans="1:16" x14ac:dyDescent="0.25">
      <c r="E516"/>
      <c r="F516"/>
      <c r="G516"/>
      <c r="O516"/>
      <c r="P516"/>
    </row>
    <row r="517" spans="1:16" x14ac:dyDescent="0.25">
      <c r="E517"/>
      <c r="F517"/>
      <c r="G517"/>
      <c r="O517"/>
      <c r="P517"/>
    </row>
    <row r="518" spans="1:16" x14ac:dyDescent="0.25">
      <c r="O518"/>
      <c r="P518"/>
    </row>
    <row r="519" spans="1:16" x14ac:dyDescent="0.25">
      <c r="O519"/>
      <c r="P519"/>
    </row>
    <row r="525" spans="1:16" x14ac:dyDescent="0.25">
      <c r="A525" s="42" t="s">
        <v>12</v>
      </c>
    </row>
  </sheetData>
  <pageMargins left="0.25" right="0.25" top="0.75" bottom="0.75" header="0.3" footer="0.3"/>
  <pageSetup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AD65-6601-43D1-927B-BDDD0962C63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6CE57-2CA3-40A8-A72E-8AB966034CAF}">
  <sheetPr transitionEvaluation="1" transitionEntry="1">
    <pageSetUpPr fitToPage="1"/>
  </sheetPr>
  <dimension ref="A2:CQ506"/>
  <sheetViews>
    <sheetView showGridLines="0" topLeftCell="A76" zoomScale="80" zoomScaleNormal="80" workbookViewId="0">
      <selection activeCell="L93" sqref="L93"/>
    </sheetView>
  </sheetViews>
  <sheetFormatPr defaultRowHeight="15" x14ac:dyDescent="0.25"/>
  <cols>
    <col min="1" max="1" width="12" style="42" customWidth="1"/>
    <col min="2" max="2" width="10.85546875" style="42" customWidth="1"/>
    <col min="3" max="3" width="11.7109375" style="42" customWidth="1"/>
    <col min="4" max="22" width="9.7109375" style="42" customWidth="1"/>
    <col min="23" max="33" width="11.7109375" style="42" customWidth="1"/>
    <col min="34" max="34" width="11.5703125" style="42" customWidth="1"/>
    <col min="35" max="35" width="11.28515625" style="42" customWidth="1"/>
    <col min="36" max="36" width="12" style="42" customWidth="1"/>
    <col min="37" max="41" width="10.7109375" style="42" customWidth="1"/>
    <col min="42" max="42" width="11.85546875" style="42" customWidth="1"/>
    <col min="43" max="52" width="10.7109375" style="42" customWidth="1"/>
    <col min="53" max="16384" width="9.140625" style="42"/>
  </cols>
  <sheetData>
    <row r="2" spans="1:95" s="417" customFormat="1" x14ac:dyDescent="0.25">
      <c r="B2" s="470" t="s">
        <v>235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2"/>
    </row>
    <row r="3" spans="1:95" x14ac:dyDescent="0.25">
      <c r="B3" s="393" t="s">
        <v>236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70"/>
    </row>
    <row r="4" spans="1:95" x14ac:dyDescent="0.25">
      <c r="B4" s="393" t="s">
        <v>237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70"/>
    </row>
    <row r="5" spans="1:95" x14ac:dyDescent="0.25">
      <c r="B5" s="393"/>
      <c r="C5" s="473" t="s">
        <v>230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70"/>
    </row>
    <row r="6" spans="1:95" x14ac:dyDescent="0.25">
      <c r="B6" s="393"/>
      <c r="C6" s="473" t="s">
        <v>231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70"/>
    </row>
    <row r="7" spans="1:95" x14ac:dyDescent="0.25">
      <c r="B7" s="393"/>
      <c r="C7" s="41" t="s">
        <v>232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70"/>
    </row>
    <row r="8" spans="1:95" s="417" customFormat="1" x14ac:dyDescent="0.25">
      <c r="B8" s="393"/>
      <c r="C8" s="47" t="s">
        <v>233</v>
      </c>
      <c r="D8" s="474"/>
      <c r="E8" s="474"/>
      <c r="F8" s="474"/>
      <c r="G8" s="475"/>
      <c r="H8" s="474"/>
      <c r="I8" s="474"/>
      <c r="J8" s="474"/>
      <c r="K8" s="474"/>
      <c r="L8" s="474"/>
      <c r="M8" s="474"/>
      <c r="N8" s="474"/>
      <c r="O8" s="474"/>
      <c r="P8" s="474"/>
      <c r="Q8" s="474"/>
      <c r="R8" s="474"/>
      <c r="S8" s="474"/>
      <c r="T8" s="474"/>
      <c r="U8" s="474"/>
      <c r="V8" s="476"/>
    </row>
    <row r="9" spans="1:95" s="417" customFormat="1" x14ac:dyDescent="0.25">
      <c r="B9" s="477"/>
      <c r="C9" s="478" t="s">
        <v>234</v>
      </c>
      <c r="D9" s="478"/>
      <c r="E9" s="478"/>
      <c r="F9" s="478"/>
      <c r="G9" s="479"/>
      <c r="H9" s="478"/>
      <c r="I9" s="478"/>
      <c r="J9" s="478"/>
      <c r="K9" s="478"/>
      <c r="L9" s="478"/>
      <c r="M9" s="478"/>
      <c r="N9" s="478"/>
      <c r="O9" s="478"/>
      <c r="P9" s="478"/>
      <c r="Q9" s="478"/>
      <c r="R9" s="478"/>
      <c r="S9" s="478"/>
      <c r="T9" s="478"/>
      <c r="U9" s="478"/>
      <c r="V9" s="480"/>
    </row>
    <row r="10" spans="1:95" s="417" customFormat="1" x14ac:dyDescent="0.25">
      <c r="B10" s="41"/>
      <c r="G10" s="364" t="s">
        <v>295</v>
      </c>
      <c r="H10" s="364" t="s">
        <v>296</v>
      </c>
      <c r="Q10" s="419"/>
    </row>
    <row r="11" spans="1:95" x14ac:dyDescent="0.25">
      <c r="A11" s="422" t="s">
        <v>240</v>
      </c>
      <c r="G11" s="364"/>
      <c r="H11" s="364" t="s">
        <v>297</v>
      </c>
      <c r="O11"/>
      <c r="P11"/>
      <c r="Q11"/>
      <c r="R11"/>
      <c r="S11"/>
      <c r="T11"/>
      <c r="U11"/>
      <c r="V11"/>
      <c r="W11"/>
    </row>
    <row r="12" spans="1:95" x14ac:dyDescent="0.25">
      <c r="A12" s="481" t="s">
        <v>264</v>
      </c>
      <c r="O12"/>
      <c r="P12"/>
      <c r="Q12"/>
      <c r="R12"/>
      <c r="S12"/>
      <c r="T12"/>
      <c r="U12"/>
      <c r="V12"/>
      <c r="W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95" x14ac:dyDescent="0.25">
      <c r="A13" s="423" t="s">
        <v>241</v>
      </c>
      <c r="O13"/>
      <c r="P13"/>
      <c r="Q13"/>
      <c r="R13"/>
      <c r="S13"/>
      <c r="T13"/>
      <c r="U13"/>
      <c r="V13"/>
      <c r="W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95" x14ac:dyDescent="0.25">
      <c r="A14" s="422"/>
      <c r="G14" s="620" t="s">
        <v>301</v>
      </c>
      <c r="O14"/>
      <c r="P14"/>
      <c r="Q14"/>
      <c r="R14"/>
      <c r="S14"/>
      <c r="T14"/>
      <c r="U14"/>
      <c r="V14"/>
      <c r="W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95" x14ac:dyDescent="0.25">
      <c r="A15" s="482" t="s">
        <v>265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O15"/>
      <c r="P15"/>
      <c r="Q15"/>
      <c r="R15"/>
      <c r="S15"/>
      <c r="T15"/>
      <c r="U15"/>
      <c r="V15"/>
      <c r="W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95" x14ac:dyDescent="0.25">
      <c r="A16" s="483" t="s">
        <v>266</v>
      </c>
      <c r="B16"/>
      <c r="C16"/>
      <c r="D16"/>
      <c r="E16"/>
      <c r="F16"/>
      <c r="G16"/>
      <c r="H16"/>
      <c r="I16"/>
      <c r="J16"/>
      <c r="K16"/>
      <c r="L16"/>
      <c r="M16"/>
      <c r="N16" s="47"/>
      <c r="O16"/>
      <c r="P16"/>
      <c r="Q16"/>
      <c r="R16"/>
      <c r="S16"/>
      <c r="T16"/>
      <c r="U16"/>
      <c r="V16"/>
      <c r="W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CQ16" s="42" t="s">
        <v>12</v>
      </c>
    </row>
    <row r="17" spans="1:51" x14ac:dyDescent="0.25">
      <c r="A17" s="482" t="s">
        <v>267</v>
      </c>
      <c r="B17"/>
      <c r="C17"/>
      <c r="D17"/>
      <c r="E17"/>
      <c r="F17"/>
      <c r="G17"/>
      <c r="H17"/>
      <c r="I17"/>
      <c r="J17"/>
      <c r="K17"/>
      <c r="L17"/>
      <c r="M17"/>
      <c r="N17" s="47"/>
      <c r="O17"/>
      <c r="P17"/>
      <c r="Q17"/>
      <c r="R17"/>
      <c r="S17"/>
      <c r="T17"/>
      <c r="U17"/>
      <c r="V17"/>
      <c r="W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5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 s="47"/>
      <c r="O18"/>
      <c r="P18"/>
      <c r="Q18"/>
      <c r="R18"/>
      <c r="S18"/>
      <c r="T18"/>
      <c r="U18"/>
      <c r="V18"/>
      <c r="W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51" x14ac:dyDescent="0.25">
      <c r="A19" s="1" t="s">
        <v>268</v>
      </c>
      <c r="B19"/>
      <c r="C19"/>
      <c r="D19"/>
      <c r="E19"/>
      <c r="F19"/>
      <c r="G19"/>
      <c r="H19"/>
      <c r="I19"/>
      <c r="J19"/>
      <c r="K19"/>
      <c r="L19"/>
      <c r="M19"/>
      <c r="N19" s="47"/>
      <c r="O19"/>
      <c r="P19"/>
      <c r="Q19"/>
      <c r="R19"/>
      <c r="S19"/>
      <c r="T19"/>
      <c r="U19"/>
      <c r="V19"/>
      <c r="W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51" x14ac:dyDescent="0.25">
      <c r="A20" s="1" t="s">
        <v>269</v>
      </c>
      <c r="B20"/>
      <c r="C20"/>
      <c r="D20"/>
      <c r="E20"/>
      <c r="F20"/>
      <c r="G20"/>
      <c r="H20"/>
      <c r="I20"/>
      <c r="J20"/>
      <c r="K20"/>
      <c r="L20"/>
      <c r="M20"/>
      <c r="N20" s="47"/>
      <c r="O20"/>
      <c r="P20"/>
      <c r="Q20"/>
      <c r="R20"/>
      <c r="S20"/>
      <c r="T20"/>
      <c r="U20"/>
      <c r="V20"/>
      <c r="W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5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 s="47"/>
      <c r="O21"/>
      <c r="P21"/>
      <c r="Q21"/>
      <c r="R21"/>
      <c r="S21"/>
      <c r="T21"/>
      <c r="U21"/>
      <c r="V21"/>
      <c r="W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5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 s="47"/>
      <c r="O22"/>
      <c r="P22"/>
      <c r="Q22"/>
      <c r="R22"/>
      <c r="S22"/>
      <c r="T22"/>
      <c r="U22"/>
      <c r="V22"/>
      <c r="W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5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 s="47"/>
      <c r="O23"/>
      <c r="P23"/>
      <c r="Q23"/>
      <c r="R23"/>
      <c r="S23"/>
      <c r="T23"/>
      <c r="U23"/>
      <c r="V23"/>
      <c r="W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5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 s="47"/>
      <c r="O24"/>
      <c r="P24"/>
      <c r="Q24"/>
      <c r="R24"/>
      <c r="S24"/>
      <c r="T24"/>
      <c r="U24"/>
      <c r="V24"/>
      <c r="W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51" x14ac:dyDescent="0.25">
      <c r="A25"/>
      <c r="B25"/>
      <c r="C25"/>
      <c r="D25"/>
      <c r="F25"/>
      <c r="G25"/>
      <c r="H25"/>
      <c r="O25"/>
      <c r="P25"/>
      <c r="Q25"/>
      <c r="R25"/>
      <c r="S25"/>
      <c r="T25"/>
      <c r="U25"/>
      <c r="V25"/>
      <c r="W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51" x14ac:dyDescent="0.25">
      <c r="A26"/>
      <c r="B26"/>
      <c r="C26"/>
      <c r="D26"/>
      <c r="F26"/>
      <c r="G26"/>
      <c r="H26"/>
      <c r="O26"/>
      <c r="P26"/>
      <c r="Q26"/>
      <c r="R26"/>
      <c r="S26"/>
      <c r="T26"/>
      <c r="U26"/>
      <c r="V26"/>
      <c r="W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51" x14ac:dyDescent="0.25">
      <c r="A27" s="59"/>
      <c r="B27" s="60"/>
      <c r="F27"/>
      <c r="O27"/>
      <c r="P27"/>
      <c r="Q27"/>
      <c r="R27"/>
      <c r="S27"/>
      <c r="T27"/>
      <c r="U27"/>
      <c r="V27"/>
      <c r="W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51" x14ac:dyDescent="0.25">
      <c r="B28" s="60"/>
      <c r="F28" s="1"/>
      <c r="L28" s="43"/>
      <c r="O28"/>
      <c r="P28" s="1"/>
      <c r="Q28"/>
      <c r="R28"/>
      <c r="S28"/>
      <c r="T28"/>
      <c r="U28"/>
      <c r="V28"/>
      <c r="W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51" x14ac:dyDescent="0.25">
      <c r="A29" s="62"/>
      <c r="B29" s="60"/>
      <c r="E29" s="63"/>
      <c r="O29" s="64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51" x14ac:dyDescent="0.25">
      <c r="E30"/>
      <c r="F30"/>
      <c r="G30"/>
      <c r="H30"/>
      <c r="I30"/>
      <c r="J30"/>
      <c r="K30"/>
      <c r="L30"/>
      <c r="M30"/>
      <c r="N30"/>
      <c r="O30"/>
      <c r="Q30"/>
      <c r="R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51" x14ac:dyDescent="0.25">
      <c r="A31" s="433" t="s">
        <v>259</v>
      </c>
      <c r="E31"/>
      <c r="G31"/>
      <c r="H31"/>
      <c r="I31"/>
      <c r="J31"/>
      <c r="K31"/>
      <c r="L31"/>
      <c r="M31"/>
      <c r="N31"/>
      <c r="O31"/>
      <c r="Q31"/>
      <c r="R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51" x14ac:dyDescent="0.25">
      <c r="E32"/>
      <c r="G32"/>
      <c r="H32"/>
      <c r="I32"/>
      <c r="J32"/>
      <c r="K32"/>
      <c r="L32"/>
      <c r="M32"/>
      <c r="N32"/>
      <c r="O32"/>
      <c r="Q32"/>
      <c r="R32"/>
      <c r="AF32"/>
      <c r="AG32"/>
      <c r="AK32"/>
      <c r="AL32"/>
      <c r="AM32"/>
      <c r="AN32"/>
      <c r="AO32"/>
      <c r="AP32"/>
      <c r="AQ32"/>
      <c r="AS32"/>
      <c r="AT32"/>
      <c r="AU32"/>
      <c r="AV32"/>
      <c r="AW32"/>
      <c r="AX32"/>
      <c r="AY32"/>
    </row>
    <row r="33" spans="1:52" x14ac:dyDescent="0.25">
      <c r="A33" s="424"/>
      <c r="B33" s="425"/>
      <c r="C33" s="425"/>
      <c r="D33" s="426"/>
      <c r="F33" s="493" t="s">
        <v>270</v>
      </c>
      <c r="G33" s="494" t="s">
        <v>272</v>
      </c>
      <c r="H33" s="448"/>
      <c r="I33" s="189"/>
      <c r="J33" s="189"/>
      <c r="K33" s="189"/>
      <c r="L33" s="443"/>
      <c r="M33" s="443"/>
      <c r="N33" s="443"/>
      <c r="O33"/>
      <c r="Q33"/>
      <c r="R33"/>
      <c r="AL33"/>
      <c r="AM33"/>
      <c r="AN33"/>
      <c r="AP33" s="424"/>
      <c r="AQ33" s="459" t="s">
        <v>257</v>
      </c>
      <c r="AR33" s="447" t="s">
        <v>254</v>
      </c>
      <c r="AS33" s="447" t="s">
        <v>253</v>
      </c>
      <c r="AT33" s="425"/>
      <c r="AU33" s="425"/>
      <c r="AV33" s="425"/>
      <c r="AW33" s="442"/>
      <c r="AX33" s="442"/>
      <c r="AY33" s="445" t="s">
        <v>250</v>
      </c>
      <c r="AZ33"/>
    </row>
    <row r="34" spans="1:52" x14ac:dyDescent="0.25">
      <c r="A34" s="427"/>
      <c r="B34" s="189">
        <v>2151</v>
      </c>
      <c r="C34" s="189"/>
      <c r="D34" s="428"/>
      <c r="F34" s="443" t="s">
        <v>249</v>
      </c>
      <c r="G34" s="189"/>
      <c r="H34" s="189"/>
      <c r="I34" s="189"/>
      <c r="J34" s="189"/>
      <c r="K34" s="189"/>
      <c r="L34" s="493" t="s">
        <v>271</v>
      </c>
      <c r="M34" s="443"/>
      <c r="N34" s="443"/>
      <c r="Q34"/>
      <c r="R34"/>
      <c r="AL34"/>
      <c r="AM34"/>
      <c r="AN34"/>
      <c r="AP34" s="453" t="s">
        <v>248</v>
      </c>
      <c r="AQ34" s="189"/>
      <c r="AR34" s="446">
        <v>-2</v>
      </c>
      <c r="AS34" s="446">
        <v>-2</v>
      </c>
      <c r="AT34" s="189"/>
      <c r="AU34" s="189"/>
      <c r="AV34" s="189"/>
      <c r="AW34" s="443" t="s">
        <v>244</v>
      </c>
      <c r="AX34" s="443"/>
      <c r="AY34" s="444"/>
      <c r="AZ34"/>
    </row>
    <row r="35" spans="1:52" x14ac:dyDescent="0.25">
      <c r="A35" s="427" t="s">
        <v>2</v>
      </c>
      <c r="B35" s="189" t="s">
        <v>19</v>
      </c>
      <c r="C35" s="189" t="s">
        <v>28</v>
      </c>
      <c r="D35" s="486" t="s">
        <v>27</v>
      </c>
      <c r="F35" s="189" t="s">
        <v>2</v>
      </c>
      <c r="G35" s="189" t="s">
        <v>19</v>
      </c>
      <c r="H35" s="443" t="s">
        <v>245</v>
      </c>
      <c r="I35" s="189" t="s">
        <v>28</v>
      </c>
      <c r="J35" s="443" t="s">
        <v>27</v>
      </c>
      <c r="K35" s="443" t="s">
        <v>252</v>
      </c>
      <c r="L35" s="443" t="s">
        <v>106</v>
      </c>
      <c r="M35" s="443" t="s">
        <v>243</v>
      </c>
      <c r="N35" s="443" t="s">
        <v>255</v>
      </c>
      <c r="Q35"/>
      <c r="R35"/>
      <c r="AL35"/>
      <c r="AM35"/>
      <c r="AN35"/>
      <c r="AP35" s="427" t="s">
        <v>2</v>
      </c>
      <c r="AQ35" s="189"/>
      <c r="AR35" s="448" t="s">
        <v>162</v>
      </c>
      <c r="AS35" s="448" t="s">
        <v>246</v>
      </c>
      <c r="AT35" s="189" t="s">
        <v>28</v>
      </c>
      <c r="AU35" s="443" t="s">
        <v>27</v>
      </c>
      <c r="AV35" s="443" t="s">
        <v>91</v>
      </c>
      <c r="AW35" s="443" t="s">
        <v>106</v>
      </c>
      <c r="AX35" s="443" t="s">
        <v>243</v>
      </c>
      <c r="AY35" s="454" t="s">
        <v>256</v>
      </c>
      <c r="AZ35"/>
    </row>
    <row r="36" spans="1:52" x14ac:dyDescent="0.25">
      <c r="A36" s="427">
        <v>1</v>
      </c>
      <c r="B36" s="484">
        <v>2.1</v>
      </c>
      <c r="C36" s="429">
        <v>0.7</v>
      </c>
      <c r="D36" s="487">
        <v>0.1</v>
      </c>
      <c r="F36" s="189">
        <v>1</v>
      </c>
      <c r="G36" s="484">
        <v>2.1</v>
      </c>
      <c r="H36" s="434">
        <f>I36+J36</f>
        <v>0.79999999999999993</v>
      </c>
      <c r="I36" s="495">
        <v>0.7</v>
      </c>
      <c r="J36" s="495">
        <v>0.1</v>
      </c>
      <c r="K36" s="429">
        <v>1.45</v>
      </c>
      <c r="L36" s="460">
        <f>SUM(I36:K36)</f>
        <v>2.25</v>
      </c>
      <c r="M36" s="434">
        <f>I36/H36</f>
        <v>0.875</v>
      </c>
      <c r="N36" s="434">
        <f>J36/H36</f>
        <v>0.12500000000000003</v>
      </c>
      <c r="Q36"/>
      <c r="R36"/>
      <c r="AL36"/>
      <c r="AM36"/>
      <c r="AN36"/>
      <c r="AP36" s="427">
        <v>1</v>
      </c>
      <c r="AQ36" s="429">
        <v>5.2</v>
      </c>
      <c r="AR36" s="434">
        <v>3.2</v>
      </c>
      <c r="AS36" s="434">
        <v>1.2000000000000002</v>
      </c>
      <c r="AT36" s="434">
        <v>1.1506849315068495</v>
      </c>
      <c r="AU36" s="434">
        <v>4.9315068493150691E-2</v>
      </c>
      <c r="AV36" s="429">
        <v>2</v>
      </c>
      <c r="AW36" s="434">
        <v>3.2</v>
      </c>
      <c r="AX36" s="455">
        <v>0.95890410958904104</v>
      </c>
      <c r="AY36" s="449">
        <v>4.1095890410958902E-2</v>
      </c>
      <c r="AZ36"/>
    </row>
    <row r="37" spans="1:52" x14ac:dyDescent="0.25">
      <c r="A37" s="427">
        <v>2</v>
      </c>
      <c r="B37" s="322">
        <v>3.36</v>
      </c>
      <c r="C37" s="236">
        <v>1.65</v>
      </c>
      <c r="D37" s="488">
        <v>0.1</v>
      </c>
      <c r="F37" s="189">
        <v>2</v>
      </c>
      <c r="G37" s="322">
        <v>3.36</v>
      </c>
      <c r="H37" s="435">
        <f t="shared" ref="H37:H50" si="0">I37+J37</f>
        <v>1.75</v>
      </c>
      <c r="I37" s="496">
        <v>1.65</v>
      </c>
      <c r="J37" s="496">
        <v>0.1</v>
      </c>
      <c r="K37" s="236">
        <v>1.76</v>
      </c>
      <c r="L37" s="461">
        <f t="shared" ref="L37:L50" si="1">SUM(I37:K37)</f>
        <v>3.51</v>
      </c>
      <c r="M37" s="435">
        <f t="shared" ref="M37:M50" si="2">I37/H37</f>
        <v>0.94285714285714284</v>
      </c>
      <c r="N37" s="435">
        <f t="shared" ref="N37:N50" si="3">J37/H37</f>
        <v>5.7142857142857148E-2</v>
      </c>
      <c r="Q37"/>
      <c r="R37"/>
      <c r="AL37"/>
      <c r="AM37"/>
      <c r="AN37"/>
      <c r="AP37" s="427">
        <v>2</v>
      </c>
      <c r="AQ37" s="236">
        <v>6.4</v>
      </c>
      <c r="AR37" s="435">
        <v>4.4000000000000004</v>
      </c>
      <c r="AS37" s="435">
        <v>2.4000000000000004</v>
      </c>
      <c r="AT37" s="435">
        <v>2.1950286156488912</v>
      </c>
      <c r="AU37" s="435">
        <v>0.20497138435110926</v>
      </c>
      <c r="AV37" s="236">
        <v>2</v>
      </c>
      <c r="AW37" s="435">
        <v>4.4000000000000004</v>
      </c>
      <c r="AX37" s="456">
        <v>0.9145952565203711</v>
      </c>
      <c r="AY37" s="450">
        <v>8.5404743479628842E-2</v>
      </c>
      <c r="AZ37"/>
    </row>
    <row r="38" spans="1:52" x14ac:dyDescent="0.25">
      <c r="A38" s="427">
        <v>3</v>
      </c>
      <c r="B38" s="485">
        <v>4.74</v>
      </c>
      <c r="C38" s="430">
        <v>2.87</v>
      </c>
      <c r="D38" s="489">
        <v>0.1</v>
      </c>
      <c r="F38" s="189">
        <v>3</v>
      </c>
      <c r="G38" s="485">
        <v>4.74</v>
      </c>
      <c r="H38" s="436">
        <f t="shared" si="0"/>
        <v>2.97</v>
      </c>
      <c r="I38" s="497">
        <v>2.87</v>
      </c>
      <c r="J38" s="497">
        <v>0.1</v>
      </c>
      <c r="K38" s="430">
        <v>1.92</v>
      </c>
      <c r="L38" s="462">
        <f t="shared" si="1"/>
        <v>4.8900000000000006</v>
      </c>
      <c r="M38" s="436">
        <f t="shared" si="2"/>
        <v>0.96632996632996626</v>
      </c>
      <c r="N38" s="436">
        <f t="shared" si="3"/>
        <v>3.3670033670033669E-2</v>
      </c>
      <c r="Q38"/>
      <c r="R38"/>
      <c r="AL38"/>
      <c r="AM38"/>
      <c r="AN38"/>
      <c r="AP38" s="427">
        <v>3</v>
      </c>
      <c r="AQ38" s="430">
        <v>7.7</v>
      </c>
      <c r="AR38" s="436">
        <v>5.7</v>
      </c>
      <c r="AS38" s="436">
        <v>3.7</v>
      </c>
      <c r="AT38" s="436">
        <v>3.3399886429940824</v>
      </c>
      <c r="AU38" s="436">
        <v>0.36001135700591802</v>
      </c>
      <c r="AV38" s="430">
        <v>2</v>
      </c>
      <c r="AW38" s="436">
        <v>5.7</v>
      </c>
      <c r="AX38" s="457">
        <v>0.90269963324164382</v>
      </c>
      <c r="AY38" s="451">
        <v>9.730036675835621E-2</v>
      </c>
      <c r="AZ38"/>
    </row>
    <row r="39" spans="1:52" x14ac:dyDescent="0.25">
      <c r="A39" s="427">
        <v>4</v>
      </c>
      <c r="B39" s="322">
        <v>6.37</v>
      </c>
      <c r="C39" s="257">
        <v>3.9</v>
      </c>
      <c r="D39" s="488">
        <v>0.1</v>
      </c>
      <c r="F39" s="189">
        <v>4</v>
      </c>
      <c r="G39" s="322">
        <v>6.37</v>
      </c>
      <c r="H39" s="435">
        <f t="shared" si="0"/>
        <v>4</v>
      </c>
      <c r="I39" s="498">
        <v>3.9</v>
      </c>
      <c r="J39" s="496">
        <v>0.1</v>
      </c>
      <c r="K39" s="236">
        <v>2.15</v>
      </c>
      <c r="L39" s="461">
        <f t="shared" si="1"/>
        <v>6.15</v>
      </c>
      <c r="M39" s="435">
        <f t="shared" si="2"/>
        <v>0.97499999999999998</v>
      </c>
      <c r="N39" s="435">
        <f t="shared" si="3"/>
        <v>2.5000000000000001E-2</v>
      </c>
      <c r="Q39"/>
      <c r="R39"/>
      <c r="AL39"/>
      <c r="AM39"/>
      <c r="AN39"/>
      <c r="AP39" s="427">
        <v>4</v>
      </c>
      <c r="AQ39" s="236">
        <v>8.6</v>
      </c>
      <c r="AR39" s="435">
        <v>6.6</v>
      </c>
      <c r="AS39" s="435">
        <v>4.5999999999999996</v>
      </c>
      <c r="AT39" s="435">
        <v>4.1116248918790888</v>
      </c>
      <c r="AU39" s="435">
        <v>0.48837510812091106</v>
      </c>
      <c r="AV39" s="236">
        <v>2</v>
      </c>
      <c r="AW39" s="435">
        <v>6.6</v>
      </c>
      <c r="AX39" s="456">
        <v>0.89383149823458452</v>
      </c>
      <c r="AY39" s="450">
        <v>0.10616850176541545</v>
      </c>
      <c r="AZ39"/>
    </row>
    <row r="40" spans="1:52" x14ac:dyDescent="0.25">
      <c r="A40" s="427">
        <v>5</v>
      </c>
      <c r="B40" s="322">
        <v>7.54</v>
      </c>
      <c r="C40" s="257">
        <v>4.7</v>
      </c>
      <c r="D40" s="488">
        <v>0.1</v>
      </c>
      <c r="F40" s="189">
        <v>5</v>
      </c>
      <c r="G40" s="322">
        <v>7.54</v>
      </c>
      <c r="H40" s="435">
        <f t="shared" si="0"/>
        <v>4.8</v>
      </c>
      <c r="I40" s="498">
        <v>4.7</v>
      </c>
      <c r="J40" s="496">
        <v>0.1</v>
      </c>
      <c r="K40" s="236">
        <v>2.23</v>
      </c>
      <c r="L40" s="461">
        <f t="shared" si="1"/>
        <v>7.0299999999999994</v>
      </c>
      <c r="M40" s="435">
        <f t="shared" si="2"/>
        <v>0.97916666666666674</v>
      </c>
      <c r="N40" s="435">
        <f t="shared" si="3"/>
        <v>2.0833333333333336E-2</v>
      </c>
      <c r="Q40"/>
      <c r="R40"/>
      <c r="AL40"/>
      <c r="AM40"/>
      <c r="AN40"/>
      <c r="AP40" s="427">
        <v>5</v>
      </c>
      <c r="AQ40" s="236">
        <v>9.6999999999999993</v>
      </c>
      <c r="AR40" s="435">
        <v>7.6999999999999993</v>
      </c>
      <c r="AS40" s="435">
        <v>5.6999999999999993</v>
      </c>
      <c r="AT40" s="435">
        <v>5.0097246851735315</v>
      </c>
      <c r="AU40" s="435">
        <v>0.6902753148264672</v>
      </c>
      <c r="AV40" s="236">
        <v>2</v>
      </c>
      <c r="AW40" s="435">
        <v>7.6999999999999984</v>
      </c>
      <c r="AX40" s="456">
        <v>0.87889906757430392</v>
      </c>
      <c r="AY40" s="450">
        <v>0.12110093242569601</v>
      </c>
      <c r="AZ40"/>
    </row>
    <row r="41" spans="1:52" x14ac:dyDescent="0.25">
      <c r="A41" s="427">
        <v>10</v>
      </c>
      <c r="B41" s="485">
        <v>10.44</v>
      </c>
      <c r="C41" s="492">
        <v>7</v>
      </c>
      <c r="D41" s="489">
        <v>0.87</v>
      </c>
      <c r="F41" s="189">
        <v>10</v>
      </c>
      <c r="G41" s="485">
        <v>10.44</v>
      </c>
      <c r="H41" s="436">
        <f t="shared" si="0"/>
        <v>7.87</v>
      </c>
      <c r="I41" s="499">
        <v>7</v>
      </c>
      <c r="J41" s="497">
        <v>0.87</v>
      </c>
      <c r="K41" s="430">
        <v>2.44</v>
      </c>
      <c r="L41" s="462">
        <f t="shared" si="1"/>
        <v>10.31</v>
      </c>
      <c r="M41" s="436">
        <f t="shared" si="2"/>
        <v>0.88945362134688688</v>
      </c>
      <c r="N41" s="436">
        <f t="shared" si="3"/>
        <v>0.11054637865311309</v>
      </c>
      <c r="Q41"/>
      <c r="R41"/>
      <c r="AL41"/>
      <c r="AM41"/>
      <c r="AN41"/>
      <c r="AP41" s="427">
        <v>10</v>
      </c>
      <c r="AQ41" s="430">
        <v>13.1</v>
      </c>
      <c r="AR41" s="436">
        <v>11.1</v>
      </c>
      <c r="AS41" s="436">
        <v>9.1</v>
      </c>
      <c r="AT41" s="436">
        <v>7.4387060216854177</v>
      </c>
      <c r="AU41" s="436">
        <v>1.6612939783145819</v>
      </c>
      <c r="AV41" s="430">
        <v>2</v>
      </c>
      <c r="AW41" s="436">
        <v>11.1</v>
      </c>
      <c r="AX41" s="457">
        <v>0.81744022216323275</v>
      </c>
      <c r="AY41" s="451">
        <v>0.18255977783676725</v>
      </c>
      <c r="AZ41"/>
    </row>
    <row r="42" spans="1:52" x14ac:dyDescent="0.25">
      <c r="A42" s="427">
        <v>20</v>
      </c>
      <c r="B42" s="322">
        <v>14.98</v>
      </c>
      <c r="C42" s="236">
        <v>9.4700000000000006</v>
      </c>
      <c r="D42" s="488">
        <v>3.07</v>
      </c>
      <c r="F42" s="189">
        <v>20</v>
      </c>
      <c r="G42" s="322">
        <v>14.98</v>
      </c>
      <c r="H42" s="435">
        <f t="shared" si="0"/>
        <v>12.540000000000001</v>
      </c>
      <c r="I42" s="496">
        <v>9.4700000000000006</v>
      </c>
      <c r="J42" s="496">
        <v>3.07</v>
      </c>
      <c r="K42" s="236">
        <v>2.44</v>
      </c>
      <c r="L42" s="461">
        <f t="shared" si="1"/>
        <v>14.98</v>
      </c>
      <c r="M42" s="435">
        <f t="shared" si="2"/>
        <v>0.75518341307814996</v>
      </c>
      <c r="N42" s="435">
        <f t="shared" si="3"/>
        <v>0.24481658692185004</v>
      </c>
      <c r="Q42"/>
      <c r="R42"/>
      <c r="AL42"/>
      <c r="AM42"/>
      <c r="AN42"/>
      <c r="AP42" s="427">
        <v>20</v>
      </c>
      <c r="AQ42" s="236">
        <v>18.399999999999999</v>
      </c>
      <c r="AR42" s="435">
        <v>16.399999999999999</v>
      </c>
      <c r="AS42" s="435">
        <v>14.399999999999999</v>
      </c>
      <c r="AT42" s="435">
        <v>10.369983018911812</v>
      </c>
      <c r="AU42" s="435">
        <v>4.0300169810881865</v>
      </c>
      <c r="AV42" s="236">
        <v>2</v>
      </c>
      <c r="AW42" s="435">
        <v>16.399999999999999</v>
      </c>
      <c r="AX42" s="456">
        <v>0.72013770964665369</v>
      </c>
      <c r="AY42" s="450">
        <v>0.27986229035334631</v>
      </c>
      <c r="AZ42"/>
    </row>
    <row r="43" spans="1:52" x14ac:dyDescent="0.25">
      <c r="A43" s="427">
        <v>30</v>
      </c>
      <c r="B43" s="322">
        <v>19.260000000000002</v>
      </c>
      <c r="C43" s="236">
        <v>11.15</v>
      </c>
      <c r="D43" s="488">
        <v>5.62</v>
      </c>
      <c r="F43" s="189">
        <v>30</v>
      </c>
      <c r="G43" s="322">
        <v>19.260000000000002</v>
      </c>
      <c r="H43" s="435">
        <f t="shared" si="0"/>
        <v>16.77</v>
      </c>
      <c r="I43" s="496">
        <v>11.15</v>
      </c>
      <c r="J43" s="496">
        <v>5.62</v>
      </c>
      <c r="K43" s="236">
        <v>2.4900000000000002</v>
      </c>
      <c r="L43" s="461">
        <f t="shared" si="1"/>
        <v>19.259999999999998</v>
      </c>
      <c r="M43" s="435">
        <f t="shared" si="2"/>
        <v>0.66487775790101378</v>
      </c>
      <c r="N43" s="435">
        <f t="shared" si="3"/>
        <v>0.33512224209898628</v>
      </c>
      <c r="Q43"/>
      <c r="R43"/>
      <c r="AL43"/>
      <c r="AM43"/>
      <c r="AN43"/>
      <c r="AP43" s="427">
        <v>30</v>
      </c>
      <c r="AQ43" s="236">
        <v>23.7</v>
      </c>
      <c r="AR43" s="435">
        <v>21.7</v>
      </c>
      <c r="AS43" s="435">
        <v>19.7</v>
      </c>
      <c r="AT43" s="435">
        <v>12.262329030853968</v>
      </c>
      <c r="AU43" s="435">
        <v>7.4376709691460334</v>
      </c>
      <c r="AV43" s="236">
        <v>2</v>
      </c>
      <c r="AW43" s="435">
        <v>21.700000000000003</v>
      </c>
      <c r="AX43" s="456">
        <v>0.6224532502971557</v>
      </c>
      <c r="AY43" s="450">
        <v>0.37754674970284435</v>
      </c>
      <c r="AZ43"/>
    </row>
    <row r="44" spans="1:52" x14ac:dyDescent="0.25">
      <c r="A44" s="427">
        <v>40</v>
      </c>
      <c r="B44" s="322">
        <v>23.83</v>
      </c>
      <c r="C44" s="236">
        <v>12.71</v>
      </c>
      <c r="D44" s="488">
        <v>8.3800000000000008</v>
      </c>
      <c r="F44" s="189">
        <v>40</v>
      </c>
      <c r="G44" s="322">
        <v>23.83</v>
      </c>
      <c r="H44" s="435">
        <f t="shared" si="0"/>
        <v>21.090000000000003</v>
      </c>
      <c r="I44" s="496">
        <v>12.71</v>
      </c>
      <c r="J44" s="496">
        <v>8.3800000000000008</v>
      </c>
      <c r="K44" s="236">
        <v>2.74</v>
      </c>
      <c r="L44" s="461">
        <f t="shared" si="1"/>
        <v>23.830000000000005</v>
      </c>
      <c r="M44" s="435">
        <f t="shared" si="2"/>
        <v>0.60265528686581316</v>
      </c>
      <c r="N44" s="435">
        <f t="shared" si="3"/>
        <v>0.39734471313418679</v>
      </c>
      <c r="Q44"/>
      <c r="R44"/>
      <c r="AL44"/>
      <c r="AM44"/>
      <c r="AN44"/>
      <c r="AP44" s="427">
        <v>40</v>
      </c>
      <c r="AQ44" s="236">
        <v>29.2</v>
      </c>
      <c r="AR44" s="435">
        <v>27.2</v>
      </c>
      <c r="AS44" s="435">
        <v>25.2</v>
      </c>
      <c r="AT44" s="435">
        <v>14.154818829943778</v>
      </c>
      <c r="AU44" s="435">
        <v>11.045181170056225</v>
      </c>
      <c r="AV44" s="236">
        <v>2</v>
      </c>
      <c r="AW44" s="435">
        <v>27.200000000000003</v>
      </c>
      <c r="AX44" s="456">
        <v>0.56169915991840391</v>
      </c>
      <c r="AY44" s="450">
        <v>0.4383008400815962</v>
      </c>
      <c r="AZ44"/>
    </row>
    <row r="45" spans="1:52" x14ac:dyDescent="0.25">
      <c r="A45" s="427">
        <v>50</v>
      </c>
      <c r="B45" s="322">
        <v>28.96</v>
      </c>
      <c r="C45" s="236">
        <v>14.21</v>
      </c>
      <c r="D45" s="488">
        <v>11.86</v>
      </c>
      <c r="F45" s="189">
        <v>50</v>
      </c>
      <c r="G45" s="322">
        <v>28.96</v>
      </c>
      <c r="H45" s="435">
        <f t="shared" si="0"/>
        <v>26.07</v>
      </c>
      <c r="I45" s="496">
        <v>14.21</v>
      </c>
      <c r="J45" s="496">
        <v>11.86</v>
      </c>
      <c r="K45" s="236">
        <v>2.89</v>
      </c>
      <c r="L45" s="461">
        <f t="shared" si="1"/>
        <v>28.96</v>
      </c>
      <c r="M45" s="435">
        <f t="shared" si="2"/>
        <v>0.54507096279248179</v>
      </c>
      <c r="N45" s="435">
        <f t="shared" si="3"/>
        <v>0.45492903720751821</v>
      </c>
      <c r="Q45"/>
      <c r="R45"/>
      <c r="AL45"/>
      <c r="AM45"/>
      <c r="AN45"/>
      <c r="AP45" s="427">
        <v>50</v>
      </c>
      <c r="AQ45" s="236">
        <v>35.200000000000003</v>
      </c>
      <c r="AR45" s="435">
        <v>33.200000000000003</v>
      </c>
      <c r="AS45" s="435">
        <v>31.200000000000003</v>
      </c>
      <c r="AT45" s="435">
        <v>16.157631521143077</v>
      </c>
      <c r="AU45" s="435">
        <v>15.042368478856929</v>
      </c>
      <c r="AV45" s="236">
        <v>2</v>
      </c>
      <c r="AW45" s="435">
        <v>33.200000000000003</v>
      </c>
      <c r="AX45" s="456">
        <v>0.51787280516484213</v>
      </c>
      <c r="AY45" s="450">
        <v>0.48212719483515792</v>
      </c>
      <c r="AZ45"/>
    </row>
    <row r="46" spans="1:52" x14ac:dyDescent="0.25">
      <c r="A46" s="427">
        <v>60</v>
      </c>
      <c r="B46" s="322">
        <v>34.119999999999997</v>
      </c>
      <c r="C46" s="236">
        <v>15.56</v>
      </c>
      <c r="D46" s="488">
        <v>15.79</v>
      </c>
      <c r="F46" s="189">
        <v>60</v>
      </c>
      <c r="G46" s="322">
        <v>34.119999999999997</v>
      </c>
      <c r="H46" s="435">
        <f t="shared" si="0"/>
        <v>31.35</v>
      </c>
      <c r="I46" s="496">
        <v>15.56</v>
      </c>
      <c r="J46" s="496">
        <v>15.79</v>
      </c>
      <c r="K46" s="236">
        <v>2.77</v>
      </c>
      <c r="L46" s="461">
        <f t="shared" si="1"/>
        <v>34.120000000000005</v>
      </c>
      <c r="M46" s="435">
        <f t="shared" si="2"/>
        <v>0.49633173843700157</v>
      </c>
      <c r="N46" s="435">
        <f t="shared" si="3"/>
        <v>0.50366826156299838</v>
      </c>
      <c r="Q46"/>
      <c r="R46"/>
      <c r="AL46"/>
      <c r="AM46"/>
      <c r="AN46"/>
      <c r="AP46" s="427">
        <v>60</v>
      </c>
      <c r="AQ46" s="236">
        <v>42</v>
      </c>
      <c r="AR46" s="435">
        <v>40</v>
      </c>
      <c r="AS46" s="435">
        <v>38</v>
      </c>
      <c r="AT46" s="435">
        <v>18.36125186677884</v>
      </c>
      <c r="AU46" s="435">
        <v>19.63874813322116</v>
      </c>
      <c r="AV46" s="236">
        <v>2</v>
      </c>
      <c r="AW46" s="435">
        <v>40</v>
      </c>
      <c r="AX46" s="456">
        <v>0.48319083859944312</v>
      </c>
      <c r="AY46" s="450">
        <v>0.51680916140055688</v>
      </c>
      <c r="AZ46"/>
    </row>
    <row r="47" spans="1:52" x14ac:dyDescent="0.25">
      <c r="A47" s="427">
        <v>70</v>
      </c>
      <c r="B47" s="485">
        <v>39.270000000000003</v>
      </c>
      <c r="C47" s="430">
        <v>16.78</v>
      </c>
      <c r="D47" s="489">
        <v>19.670000000000002</v>
      </c>
      <c r="F47" s="189">
        <v>70</v>
      </c>
      <c r="G47" s="485">
        <v>39.270000000000003</v>
      </c>
      <c r="H47" s="436">
        <f t="shared" si="0"/>
        <v>36.450000000000003</v>
      </c>
      <c r="I47" s="497">
        <v>16.78</v>
      </c>
      <c r="J47" s="497">
        <v>19.670000000000002</v>
      </c>
      <c r="K47" s="430">
        <v>2.82</v>
      </c>
      <c r="L47" s="462">
        <f t="shared" si="1"/>
        <v>39.270000000000003</v>
      </c>
      <c r="M47" s="436">
        <f t="shared" si="2"/>
        <v>0.46035665294924555</v>
      </c>
      <c r="N47" s="436">
        <f t="shared" si="3"/>
        <v>0.53964334705075445</v>
      </c>
      <c r="Q47"/>
      <c r="R47"/>
      <c r="AL47"/>
      <c r="AM47"/>
      <c r="AN47"/>
      <c r="AP47" s="427">
        <v>70</v>
      </c>
      <c r="AQ47" s="430">
        <v>49.6</v>
      </c>
      <c r="AR47" s="436">
        <v>47.6</v>
      </c>
      <c r="AS47" s="436">
        <v>45.6</v>
      </c>
      <c r="AT47" s="436">
        <v>20.702151694764382</v>
      </c>
      <c r="AU47" s="436">
        <v>24.897848305235623</v>
      </c>
      <c r="AV47" s="430">
        <v>2</v>
      </c>
      <c r="AW47" s="436">
        <v>47.600000000000009</v>
      </c>
      <c r="AX47" s="457">
        <v>0.4539945547097452</v>
      </c>
      <c r="AY47" s="451">
        <v>0.54600544529025485</v>
      </c>
      <c r="AZ47"/>
    </row>
    <row r="48" spans="1:52" x14ac:dyDescent="0.25">
      <c r="A48" s="427">
        <v>80</v>
      </c>
      <c r="B48" s="322">
        <v>44.87</v>
      </c>
      <c r="C48" s="236">
        <v>17.98</v>
      </c>
      <c r="D48" s="488">
        <v>24.12</v>
      </c>
      <c r="F48" s="189">
        <v>80</v>
      </c>
      <c r="G48" s="322">
        <v>44.87</v>
      </c>
      <c r="H48" s="435">
        <f t="shared" si="0"/>
        <v>42.1</v>
      </c>
      <c r="I48" s="496">
        <v>17.98</v>
      </c>
      <c r="J48" s="496">
        <v>24.12</v>
      </c>
      <c r="K48" s="236">
        <v>2.77</v>
      </c>
      <c r="L48" s="461">
        <f t="shared" si="1"/>
        <v>44.870000000000005</v>
      </c>
      <c r="M48" s="435">
        <f t="shared" si="2"/>
        <v>0.42707838479809973</v>
      </c>
      <c r="N48" s="435">
        <f t="shared" si="3"/>
        <v>0.57292161520190021</v>
      </c>
      <c r="Q48"/>
      <c r="R48"/>
      <c r="AL48"/>
      <c r="AM48"/>
      <c r="AN48"/>
      <c r="AP48" s="427">
        <v>80</v>
      </c>
      <c r="AQ48" s="236">
        <v>56.6</v>
      </c>
      <c r="AR48" s="435">
        <v>54.6</v>
      </c>
      <c r="AS48" s="435">
        <v>52.6</v>
      </c>
      <c r="AT48" s="435">
        <v>22.530535934516177</v>
      </c>
      <c r="AU48" s="435">
        <v>30.069464065483817</v>
      </c>
      <c r="AV48" s="236">
        <v>2</v>
      </c>
      <c r="AW48" s="435">
        <v>54.599999999999994</v>
      </c>
      <c r="AX48" s="456">
        <v>0.42833718506684748</v>
      </c>
      <c r="AY48" s="450">
        <v>0.57166281493315241</v>
      </c>
      <c r="AZ48"/>
    </row>
    <row r="49" spans="1:52" x14ac:dyDescent="0.25">
      <c r="A49" s="427">
        <v>90</v>
      </c>
      <c r="B49" s="322">
        <v>50.78</v>
      </c>
      <c r="C49" s="236">
        <v>19.34</v>
      </c>
      <c r="D49" s="488">
        <v>28.56</v>
      </c>
      <c r="F49" s="189">
        <v>90</v>
      </c>
      <c r="G49" s="322">
        <v>50.78</v>
      </c>
      <c r="H49" s="435">
        <f t="shared" si="0"/>
        <v>47.9</v>
      </c>
      <c r="I49" s="496">
        <v>19.34</v>
      </c>
      <c r="J49" s="496">
        <v>28.56</v>
      </c>
      <c r="K49" s="236">
        <v>2.88</v>
      </c>
      <c r="L49" s="461">
        <f t="shared" si="1"/>
        <v>50.78</v>
      </c>
      <c r="M49" s="435">
        <f t="shared" si="2"/>
        <v>0.40375782881002087</v>
      </c>
      <c r="N49" s="435">
        <f t="shared" si="3"/>
        <v>0.59624217118997913</v>
      </c>
      <c r="Q49"/>
      <c r="R49"/>
      <c r="AL49"/>
      <c r="AM49"/>
      <c r="AN49"/>
      <c r="AP49" s="427">
        <v>90</v>
      </c>
      <c r="AQ49" s="236">
        <v>63.5</v>
      </c>
      <c r="AR49" s="435">
        <v>61.5</v>
      </c>
      <c r="AS49" s="435">
        <v>59.5</v>
      </c>
      <c r="AT49" s="435">
        <v>24.102699364076965</v>
      </c>
      <c r="AU49" s="435">
        <v>35.397300635923038</v>
      </c>
      <c r="AV49" s="236">
        <v>2</v>
      </c>
      <c r="AW49" s="435">
        <v>61.5</v>
      </c>
      <c r="AX49" s="456">
        <v>0.40508738427020108</v>
      </c>
      <c r="AY49" s="450">
        <v>0.59491261572979892</v>
      </c>
      <c r="AZ49"/>
    </row>
    <row r="50" spans="1:52" x14ac:dyDescent="0.25">
      <c r="A50" s="431">
        <v>100</v>
      </c>
      <c r="B50" s="490">
        <v>56.03</v>
      </c>
      <c r="C50" s="432">
        <v>20.41</v>
      </c>
      <c r="D50" s="491">
        <v>32.549999999999997</v>
      </c>
      <c r="F50" s="189">
        <v>100</v>
      </c>
      <c r="G50" s="485">
        <v>56.03</v>
      </c>
      <c r="H50" s="436">
        <f t="shared" si="0"/>
        <v>52.959999999999994</v>
      </c>
      <c r="I50" s="500">
        <v>20.41</v>
      </c>
      <c r="J50" s="500">
        <v>32.549999999999997</v>
      </c>
      <c r="K50" s="430">
        <v>3.07</v>
      </c>
      <c r="L50" s="463">
        <f t="shared" si="1"/>
        <v>56.029999999999994</v>
      </c>
      <c r="M50" s="436">
        <f t="shared" si="2"/>
        <v>0.38538519637462243</v>
      </c>
      <c r="N50" s="436">
        <f t="shared" si="3"/>
        <v>0.61461480362537768</v>
      </c>
      <c r="Q50"/>
      <c r="R50"/>
      <c r="AL50"/>
      <c r="AM50"/>
      <c r="AN50"/>
      <c r="AP50" s="431">
        <v>100</v>
      </c>
      <c r="AQ50" s="432">
        <v>70.5</v>
      </c>
      <c r="AR50" s="437">
        <v>68.5</v>
      </c>
      <c r="AS50" s="437">
        <v>66.5</v>
      </c>
      <c r="AT50" s="437">
        <v>25.505588875992704</v>
      </c>
      <c r="AU50" s="437">
        <v>40.9944111240073</v>
      </c>
      <c r="AV50" s="432">
        <v>2</v>
      </c>
      <c r="AW50" s="437">
        <v>68.5</v>
      </c>
      <c r="AX50" s="458">
        <v>0.38354268986455192</v>
      </c>
      <c r="AY50" s="452">
        <v>0.61645731013544813</v>
      </c>
      <c r="AZ50"/>
    </row>
    <row r="51" spans="1:52" x14ac:dyDescent="0.25">
      <c r="E51"/>
      <c r="F51"/>
      <c r="G51"/>
      <c r="H51"/>
      <c r="I51"/>
      <c r="J51"/>
      <c r="K51"/>
      <c r="L51"/>
      <c r="M51"/>
      <c r="N51"/>
      <c r="O51"/>
      <c r="Q51"/>
      <c r="R51"/>
      <c r="AL51"/>
      <c r="AM51"/>
      <c r="AN51"/>
      <c r="AZ51"/>
    </row>
    <row r="52" spans="1:52" x14ac:dyDescent="0.25">
      <c r="E52"/>
      <c r="F52"/>
      <c r="G52"/>
      <c r="H52"/>
      <c r="I52"/>
      <c r="J52"/>
      <c r="K52"/>
      <c r="L52"/>
      <c r="M52"/>
      <c r="N52"/>
      <c r="O52"/>
      <c r="Q52"/>
      <c r="R52"/>
      <c r="AL52"/>
      <c r="AM52"/>
      <c r="AN52"/>
      <c r="AP52"/>
      <c r="AQ52"/>
      <c r="AR52"/>
      <c r="AT52"/>
      <c r="AU52"/>
      <c r="AV52"/>
      <c r="AW52"/>
      <c r="AX52"/>
      <c r="AY52"/>
      <c r="AZ52"/>
    </row>
    <row r="53" spans="1:52" x14ac:dyDescent="0.25">
      <c r="A53" s="424"/>
      <c r="B53" s="425"/>
      <c r="C53" s="425"/>
      <c r="D53" s="426"/>
      <c r="F53" s="493">
        <v>3252</v>
      </c>
      <c r="G53" s="494" t="s">
        <v>272</v>
      </c>
      <c r="H53" s="448"/>
      <c r="I53" s="189"/>
      <c r="J53" s="189"/>
      <c r="K53" s="189"/>
      <c r="L53" s="443"/>
      <c r="M53" s="443"/>
      <c r="N53" s="443"/>
      <c r="O53"/>
      <c r="Q53"/>
      <c r="R53"/>
      <c r="AP53" s="424"/>
      <c r="AQ53" s="459" t="s">
        <v>258</v>
      </c>
      <c r="AR53" s="447" t="s">
        <v>254</v>
      </c>
      <c r="AS53" s="447" t="s">
        <v>253</v>
      </c>
      <c r="AT53" s="425"/>
      <c r="AU53" s="425"/>
      <c r="AV53" s="425"/>
      <c r="AW53" s="442"/>
      <c r="AX53" s="442"/>
      <c r="AY53" s="445" t="s">
        <v>251</v>
      </c>
    </row>
    <row r="54" spans="1:52" x14ac:dyDescent="0.25">
      <c r="A54" s="427"/>
      <c r="B54" s="189">
        <v>3253</v>
      </c>
      <c r="C54" s="189"/>
      <c r="D54" s="428"/>
      <c r="F54" s="493" t="s">
        <v>247</v>
      </c>
      <c r="G54" s="189"/>
      <c r="H54" s="189"/>
      <c r="I54" s="522" t="s">
        <v>281</v>
      </c>
      <c r="J54" s="189"/>
      <c r="K54" s="189"/>
      <c r="L54" s="493" t="s">
        <v>271</v>
      </c>
      <c r="M54" s="443"/>
      <c r="N54" s="443"/>
      <c r="O54"/>
      <c r="Q54"/>
      <c r="R54"/>
      <c r="AP54" s="453" t="s">
        <v>248</v>
      </c>
      <c r="AQ54" s="189"/>
      <c r="AR54" s="446">
        <v>-2</v>
      </c>
      <c r="AS54" s="446">
        <v>-2</v>
      </c>
      <c r="AT54" s="189"/>
      <c r="AU54" s="189"/>
      <c r="AV54" s="189"/>
      <c r="AW54" s="443" t="s">
        <v>244</v>
      </c>
      <c r="AX54" s="443"/>
      <c r="AY54" s="444"/>
    </row>
    <row r="55" spans="1:52" x14ac:dyDescent="0.25">
      <c r="A55" s="427" t="s">
        <v>2</v>
      </c>
      <c r="B55" s="189" t="s">
        <v>19</v>
      </c>
      <c r="C55" s="189" t="s">
        <v>28</v>
      </c>
      <c r="D55" s="486" t="s">
        <v>27</v>
      </c>
      <c r="F55" s="189" t="s">
        <v>2</v>
      </c>
      <c r="G55" s="189" t="s">
        <v>19</v>
      </c>
      <c r="H55" s="443" t="s">
        <v>245</v>
      </c>
      <c r="I55" s="189" t="s">
        <v>28</v>
      </c>
      <c r="J55" s="443" t="s">
        <v>27</v>
      </c>
      <c r="K55" s="443" t="s">
        <v>252</v>
      </c>
      <c r="L55" s="443" t="s">
        <v>106</v>
      </c>
      <c r="M55" s="443" t="s">
        <v>243</v>
      </c>
      <c r="N55" s="443" t="s">
        <v>255</v>
      </c>
      <c r="O55"/>
      <c r="Q55"/>
      <c r="R55"/>
      <c r="AP55" s="427" t="s">
        <v>2</v>
      </c>
      <c r="AQ55" s="189"/>
      <c r="AR55" s="448" t="s">
        <v>162</v>
      </c>
      <c r="AS55" s="448" t="s">
        <v>246</v>
      </c>
      <c r="AT55" s="189" t="s">
        <v>28</v>
      </c>
      <c r="AU55" s="443" t="s">
        <v>27</v>
      </c>
      <c r="AV55" s="443" t="s">
        <v>91</v>
      </c>
      <c r="AW55" s="443" t="s">
        <v>106</v>
      </c>
      <c r="AX55" s="443" t="s">
        <v>243</v>
      </c>
      <c r="AY55" s="454" t="s">
        <v>256</v>
      </c>
    </row>
    <row r="56" spans="1:52" x14ac:dyDescent="0.25">
      <c r="A56" s="427">
        <v>1</v>
      </c>
      <c r="B56" s="504">
        <v>2.99</v>
      </c>
      <c r="C56" s="505">
        <v>0.69</v>
      </c>
      <c r="D56" s="506">
        <v>0.45</v>
      </c>
      <c r="F56" s="189">
        <v>1</v>
      </c>
      <c r="G56" s="504">
        <v>2.99</v>
      </c>
      <c r="H56" s="467">
        <f>I56+J56</f>
        <v>0.78999999999999992</v>
      </c>
      <c r="I56" s="505">
        <v>0.69</v>
      </c>
      <c r="J56" s="505">
        <v>0.1</v>
      </c>
      <c r="K56" s="505">
        <v>1.85</v>
      </c>
      <c r="L56" s="467">
        <f>SUM(I56:K56)</f>
        <v>2.64</v>
      </c>
      <c r="M56" s="467">
        <f>I56/H56</f>
        <v>0.87341772151898733</v>
      </c>
      <c r="N56" s="467">
        <f>J56/H56</f>
        <v>0.12658227848101267</v>
      </c>
      <c r="O56"/>
      <c r="Q56"/>
      <c r="R56"/>
      <c r="AP56" s="427">
        <v>1</v>
      </c>
      <c r="AQ56" s="429">
        <v>5.2</v>
      </c>
      <c r="AR56" s="434">
        <v>3.2</v>
      </c>
      <c r="AS56" s="434">
        <v>1.2000000000000002</v>
      </c>
      <c r="AT56" s="434">
        <v>1.1250000000000002</v>
      </c>
      <c r="AU56" s="434">
        <v>7.5000000000000011E-2</v>
      </c>
      <c r="AV56" s="429">
        <v>2</v>
      </c>
      <c r="AW56" s="434">
        <v>3.2</v>
      </c>
      <c r="AX56" s="455">
        <v>0.9375</v>
      </c>
      <c r="AY56" s="449">
        <v>6.25E-2</v>
      </c>
    </row>
    <row r="57" spans="1:52" x14ac:dyDescent="0.25">
      <c r="A57" s="427">
        <v>2</v>
      </c>
      <c r="B57" s="507">
        <v>3.73</v>
      </c>
      <c r="C57" s="508">
        <v>1.32</v>
      </c>
      <c r="D57" s="509">
        <v>0.53</v>
      </c>
      <c r="F57" s="189">
        <v>2</v>
      </c>
      <c r="G57" s="507">
        <v>3.73</v>
      </c>
      <c r="H57" s="468">
        <f t="shared" ref="H57:H70" si="4">I57+J57</f>
        <v>1.4200000000000002</v>
      </c>
      <c r="I57" s="508">
        <v>1.32</v>
      </c>
      <c r="J57" s="508">
        <v>0.1</v>
      </c>
      <c r="K57" s="508">
        <v>1.88</v>
      </c>
      <c r="L57" s="468">
        <f t="shared" ref="L57:L70" si="5">SUM(I57:K57)</f>
        <v>3.3</v>
      </c>
      <c r="M57" s="468">
        <f t="shared" ref="M57:M70" si="6">I57/H57</f>
        <v>0.92957746478873238</v>
      </c>
      <c r="N57" s="468">
        <f t="shared" ref="N57:N70" si="7">J57/H57</f>
        <v>7.0422535211267609E-2</v>
      </c>
      <c r="O57"/>
      <c r="P57"/>
      <c r="Q57"/>
      <c r="R57"/>
      <c r="AP57" s="427">
        <v>2</v>
      </c>
      <c r="AQ57" s="236">
        <v>6.4</v>
      </c>
      <c r="AR57" s="435">
        <v>4.4000000000000004</v>
      </c>
      <c r="AS57" s="435">
        <v>2.4000000000000004</v>
      </c>
      <c r="AT57" s="435">
        <v>2.2191780821917808</v>
      </c>
      <c r="AU57" s="435">
        <v>0.18082191780821918</v>
      </c>
      <c r="AV57" s="236">
        <v>2</v>
      </c>
      <c r="AW57" s="435">
        <v>4.4000000000000004</v>
      </c>
      <c r="AX57" s="456">
        <v>0.92465753424657526</v>
      </c>
      <c r="AY57" s="450">
        <v>7.5342465753424653E-2</v>
      </c>
    </row>
    <row r="58" spans="1:52" x14ac:dyDescent="0.25">
      <c r="A58" s="427">
        <v>3</v>
      </c>
      <c r="B58" s="510">
        <v>4.3</v>
      </c>
      <c r="C58" s="511">
        <v>1.83</v>
      </c>
      <c r="D58" s="512">
        <v>0.49</v>
      </c>
      <c r="F58" s="189">
        <v>3</v>
      </c>
      <c r="G58" s="510">
        <v>4.3</v>
      </c>
      <c r="H58" s="469">
        <f t="shared" si="4"/>
        <v>1.9000000000000001</v>
      </c>
      <c r="I58" s="511">
        <v>1.8</v>
      </c>
      <c r="J58" s="511">
        <v>0.1</v>
      </c>
      <c r="K58" s="511">
        <v>1.98</v>
      </c>
      <c r="L58" s="469">
        <f t="shared" si="5"/>
        <v>3.88</v>
      </c>
      <c r="M58" s="469">
        <f t="shared" si="6"/>
        <v>0.94736842105263153</v>
      </c>
      <c r="N58" s="469">
        <f t="shared" si="7"/>
        <v>5.2631578947368418E-2</v>
      </c>
      <c r="O58"/>
      <c r="P58"/>
      <c r="Q58"/>
      <c r="R58"/>
      <c r="AP58" s="427">
        <v>3</v>
      </c>
      <c r="AQ58" s="430">
        <v>7.7</v>
      </c>
      <c r="AR58" s="436">
        <v>5.7</v>
      </c>
      <c r="AS58" s="436">
        <v>3.7</v>
      </c>
      <c r="AT58" s="436">
        <v>3.3719211822660098</v>
      </c>
      <c r="AU58" s="436">
        <v>0.32807881773399011</v>
      </c>
      <c r="AV58" s="430">
        <v>2</v>
      </c>
      <c r="AW58" s="436">
        <v>5.6999999999999993</v>
      </c>
      <c r="AX58" s="457">
        <v>0.91133004926108363</v>
      </c>
      <c r="AY58" s="451">
        <v>8.8669950738916245E-2</v>
      </c>
    </row>
    <row r="59" spans="1:52" x14ac:dyDescent="0.25">
      <c r="A59" s="427">
        <v>4</v>
      </c>
      <c r="B59" s="507">
        <v>4.87</v>
      </c>
      <c r="C59" s="508">
        <v>2.38</v>
      </c>
      <c r="D59" s="509">
        <v>0.49</v>
      </c>
      <c r="F59" s="189">
        <v>4</v>
      </c>
      <c r="G59" s="507">
        <v>4.87</v>
      </c>
      <c r="H59" s="468">
        <f t="shared" si="4"/>
        <v>2.3200000000000003</v>
      </c>
      <c r="I59" s="508">
        <v>2.2000000000000002</v>
      </c>
      <c r="J59" s="508">
        <v>0.12</v>
      </c>
      <c r="K59" s="508">
        <v>2</v>
      </c>
      <c r="L59" s="468">
        <f t="shared" si="5"/>
        <v>4.32</v>
      </c>
      <c r="M59" s="468">
        <f t="shared" si="6"/>
        <v>0.94827586206896552</v>
      </c>
      <c r="N59" s="468">
        <f t="shared" si="7"/>
        <v>5.1724137931034475E-2</v>
      </c>
      <c r="O59"/>
      <c r="P59"/>
      <c r="Q59"/>
      <c r="R59"/>
      <c r="AP59" s="427">
        <v>4</v>
      </c>
      <c r="AQ59" s="236">
        <v>8.6</v>
      </c>
      <c r="AR59" s="435">
        <v>6.6</v>
      </c>
      <c r="AS59" s="435">
        <v>4.5999999999999996</v>
      </c>
      <c r="AT59" s="435">
        <v>4.1490196078431367</v>
      </c>
      <c r="AU59" s="435">
        <v>0.45098039215686275</v>
      </c>
      <c r="AV59" s="236">
        <v>2</v>
      </c>
      <c r="AW59" s="435">
        <v>6.6</v>
      </c>
      <c r="AX59" s="456">
        <v>0.90196078431372551</v>
      </c>
      <c r="AY59" s="450">
        <v>9.8039215686274522E-2</v>
      </c>
    </row>
    <row r="60" spans="1:52" x14ac:dyDescent="0.25">
      <c r="A60" s="427">
        <v>5</v>
      </c>
      <c r="B60" s="507">
        <v>5.36</v>
      </c>
      <c r="C60" s="508">
        <v>2.92</v>
      </c>
      <c r="D60" s="509">
        <v>0.65</v>
      </c>
      <c r="F60" s="189">
        <v>5</v>
      </c>
      <c r="G60" s="507">
        <v>5.36</v>
      </c>
      <c r="H60" s="468">
        <f t="shared" si="4"/>
        <v>3.08</v>
      </c>
      <c r="I60" s="508">
        <v>2.9</v>
      </c>
      <c r="J60" s="508">
        <v>0.18</v>
      </c>
      <c r="K60" s="508">
        <v>1.79</v>
      </c>
      <c r="L60" s="468">
        <f t="shared" si="5"/>
        <v>4.87</v>
      </c>
      <c r="M60" s="468">
        <f t="shared" si="6"/>
        <v>0.94155844155844148</v>
      </c>
      <c r="N60" s="468">
        <f t="shared" si="7"/>
        <v>5.844155844155844E-2</v>
      </c>
      <c r="O60"/>
      <c r="P60"/>
      <c r="Q60"/>
      <c r="R60"/>
      <c r="AP60" s="427">
        <v>5</v>
      </c>
      <c r="AQ60" s="236">
        <v>9.6999999999999993</v>
      </c>
      <c r="AR60" s="435">
        <v>7.6999999999999993</v>
      </c>
      <c r="AS60" s="435">
        <v>5.6999999999999993</v>
      </c>
      <c r="AT60" s="435">
        <v>5.115384615384615</v>
      </c>
      <c r="AU60" s="435">
        <v>0.58461538461538465</v>
      </c>
      <c r="AV60" s="236">
        <v>2</v>
      </c>
      <c r="AW60" s="435">
        <v>7.6999999999999993</v>
      </c>
      <c r="AX60" s="456">
        <v>0.89743589743589747</v>
      </c>
      <c r="AY60" s="450">
        <v>0.10256410256410257</v>
      </c>
    </row>
    <row r="61" spans="1:52" x14ac:dyDescent="0.25">
      <c r="A61" s="427">
        <v>10</v>
      </c>
      <c r="B61" s="510">
        <v>7.56</v>
      </c>
      <c r="C61" s="511">
        <v>4.91</v>
      </c>
      <c r="D61" s="512">
        <v>0.82</v>
      </c>
      <c r="F61" s="189">
        <v>10</v>
      </c>
      <c r="G61" s="510">
        <v>7.56</v>
      </c>
      <c r="H61" s="469">
        <f t="shared" si="4"/>
        <v>5.7200000000000006</v>
      </c>
      <c r="I61" s="511">
        <v>4.9000000000000004</v>
      </c>
      <c r="J61" s="511">
        <v>0.82</v>
      </c>
      <c r="K61" s="511">
        <v>1.83</v>
      </c>
      <c r="L61" s="469">
        <f t="shared" si="5"/>
        <v>7.5500000000000007</v>
      </c>
      <c r="M61" s="469">
        <f t="shared" si="6"/>
        <v>0.85664335664335656</v>
      </c>
      <c r="N61" s="469">
        <f t="shared" si="7"/>
        <v>0.14335664335664333</v>
      </c>
      <c r="O61"/>
      <c r="P61"/>
      <c r="Q61"/>
      <c r="R61"/>
      <c r="AP61" s="427">
        <v>10</v>
      </c>
      <c r="AQ61" s="430">
        <v>13.1</v>
      </c>
      <c r="AR61" s="436">
        <v>11.1</v>
      </c>
      <c r="AS61" s="436">
        <v>9.1</v>
      </c>
      <c r="AT61" s="436">
        <v>7.8702702702702707</v>
      </c>
      <c r="AU61" s="436">
        <v>1.2297297297297298</v>
      </c>
      <c r="AV61" s="430">
        <v>2</v>
      </c>
      <c r="AW61" s="436">
        <v>11.100000000000001</v>
      </c>
      <c r="AX61" s="457">
        <v>0.86486486486486491</v>
      </c>
      <c r="AY61" s="451">
        <v>0.13513513513513514</v>
      </c>
    </row>
    <row r="62" spans="1:52" x14ac:dyDescent="0.25">
      <c r="A62" s="427">
        <v>20</v>
      </c>
      <c r="B62" s="507">
        <v>11.1</v>
      </c>
      <c r="C62" s="508">
        <v>7.37</v>
      </c>
      <c r="D62" s="509">
        <v>1.96</v>
      </c>
      <c r="F62" s="189">
        <v>20</v>
      </c>
      <c r="G62" s="507">
        <v>11.1</v>
      </c>
      <c r="H62" s="468">
        <f t="shared" si="4"/>
        <v>9.33</v>
      </c>
      <c r="I62" s="508">
        <v>7.37</v>
      </c>
      <c r="J62" s="508">
        <v>1.96</v>
      </c>
      <c r="K62" s="508">
        <v>1.77</v>
      </c>
      <c r="L62" s="468">
        <f t="shared" si="5"/>
        <v>11.1</v>
      </c>
      <c r="M62" s="468">
        <f t="shared" si="6"/>
        <v>0.789924973204716</v>
      </c>
      <c r="N62" s="468">
        <f t="shared" si="7"/>
        <v>0.21007502679528403</v>
      </c>
      <c r="O62"/>
      <c r="P62"/>
      <c r="Q62"/>
      <c r="R62"/>
      <c r="AP62" s="427">
        <v>20</v>
      </c>
      <c r="AQ62" s="236">
        <v>18.399999999999999</v>
      </c>
      <c r="AR62" s="435">
        <v>16.399999999999999</v>
      </c>
      <c r="AS62" s="435">
        <v>14.399999999999999</v>
      </c>
      <c r="AT62" s="435">
        <v>11.40818986213046</v>
      </c>
      <c r="AU62" s="435">
        <v>2.9918101378695368</v>
      </c>
      <c r="AV62" s="236">
        <v>2</v>
      </c>
      <c r="AW62" s="435">
        <v>16.399999999999999</v>
      </c>
      <c r="AX62" s="456">
        <v>0.79223540709239315</v>
      </c>
      <c r="AY62" s="450">
        <v>0.20776459290760674</v>
      </c>
    </row>
    <row r="63" spans="1:52" x14ac:dyDescent="0.25">
      <c r="A63" s="427">
        <v>30</v>
      </c>
      <c r="B63" s="507">
        <v>14.94</v>
      </c>
      <c r="C63" s="508">
        <v>9.15</v>
      </c>
      <c r="D63" s="509">
        <v>4.01</v>
      </c>
      <c r="F63" s="189">
        <v>30</v>
      </c>
      <c r="G63" s="507">
        <v>14.94</v>
      </c>
      <c r="H63" s="468">
        <f t="shared" si="4"/>
        <v>13.16</v>
      </c>
      <c r="I63" s="508">
        <v>9.15</v>
      </c>
      <c r="J63" s="508">
        <v>4.01</v>
      </c>
      <c r="K63" s="508">
        <v>1.78</v>
      </c>
      <c r="L63" s="468">
        <f t="shared" si="5"/>
        <v>14.94</v>
      </c>
      <c r="M63" s="468">
        <f t="shared" si="6"/>
        <v>0.69528875379939215</v>
      </c>
      <c r="N63" s="468">
        <f t="shared" si="7"/>
        <v>0.30471124620060791</v>
      </c>
      <c r="O63"/>
      <c r="P63"/>
      <c r="Q63"/>
      <c r="R63"/>
      <c r="AP63" s="427">
        <v>30</v>
      </c>
      <c r="AQ63" s="236">
        <v>23.7</v>
      </c>
      <c r="AR63" s="435">
        <v>21.7</v>
      </c>
      <c r="AS63" s="435">
        <v>19.7</v>
      </c>
      <c r="AT63" s="435">
        <v>13.698541032042327</v>
      </c>
      <c r="AU63" s="435">
        <v>6.0014589679576726</v>
      </c>
      <c r="AV63" s="236">
        <v>2</v>
      </c>
      <c r="AW63" s="435">
        <v>21.7</v>
      </c>
      <c r="AX63" s="456">
        <v>0.69535741279402674</v>
      </c>
      <c r="AY63" s="450">
        <v>0.30464258720597326</v>
      </c>
    </row>
    <row r="64" spans="1:52" x14ac:dyDescent="0.25">
      <c r="A64" s="427">
        <v>40</v>
      </c>
      <c r="B64" s="507">
        <v>19.149999999999999</v>
      </c>
      <c r="C64" s="508">
        <v>10.63</v>
      </c>
      <c r="D64" s="509">
        <v>6.54</v>
      </c>
      <c r="F64" s="189">
        <v>40</v>
      </c>
      <c r="G64" s="507">
        <v>19.149999999999999</v>
      </c>
      <c r="H64" s="468">
        <f t="shared" si="4"/>
        <v>17.170000000000002</v>
      </c>
      <c r="I64" s="508">
        <v>10.63</v>
      </c>
      <c r="J64" s="508">
        <v>6.54</v>
      </c>
      <c r="K64" s="508">
        <v>1.98</v>
      </c>
      <c r="L64" s="468">
        <f t="shared" si="5"/>
        <v>19.150000000000002</v>
      </c>
      <c r="M64" s="468">
        <f t="shared" si="6"/>
        <v>0.61910308677926618</v>
      </c>
      <c r="N64" s="468">
        <f t="shared" si="7"/>
        <v>0.38089691322073382</v>
      </c>
      <c r="O64"/>
      <c r="P64"/>
      <c r="Q64"/>
      <c r="R64"/>
      <c r="AP64" s="427">
        <v>40</v>
      </c>
      <c r="AQ64" s="236">
        <v>29.2</v>
      </c>
      <c r="AR64" s="435">
        <v>27.2</v>
      </c>
      <c r="AS64" s="435">
        <v>25.2</v>
      </c>
      <c r="AT64" s="435">
        <v>15.490543207025189</v>
      </c>
      <c r="AU64" s="435">
        <v>9.7094567929748106</v>
      </c>
      <c r="AV64" s="236">
        <v>2</v>
      </c>
      <c r="AW64" s="435">
        <v>27.2</v>
      </c>
      <c r="AX64" s="456">
        <v>0.61470409551687255</v>
      </c>
      <c r="AY64" s="450">
        <v>0.38529590448312739</v>
      </c>
    </row>
    <row r="65" spans="1:52" x14ac:dyDescent="0.25">
      <c r="A65" s="427">
        <v>50</v>
      </c>
      <c r="B65" s="507">
        <v>23.74</v>
      </c>
      <c r="C65" s="508">
        <v>12.02</v>
      </c>
      <c r="D65" s="509">
        <v>9.41</v>
      </c>
      <c r="F65" s="189">
        <v>50</v>
      </c>
      <c r="G65" s="507">
        <v>23.74</v>
      </c>
      <c r="H65" s="468">
        <f t="shared" si="4"/>
        <v>21.43</v>
      </c>
      <c r="I65" s="508">
        <v>12.02</v>
      </c>
      <c r="J65" s="508">
        <v>9.41</v>
      </c>
      <c r="K65" s="508">
        <v>2.31</v>
      </c>
      <c r="L65" s="468">
        <f t="shared" si="5"/>
        <v>23.74</v>
      </c>
      <c r="M65" s="468">
        <f t="shared" si="6"/>
        <v>0.5608959402706486</v>
      </c>
      <c r="N65" s="468">
        <f t="shared" si="7"/>
        <v>0.4391040597293514</v>
      </c>
      <c r="O65"/>
      <c r="P65"/>
      <c r="Q65"/>
      <c r="R65"/>
      <c r="AP65" s="427">
        <v>50</v>
      </c>
      <c r="AQ65" s="236">
        <v>35.200000000000003</v>
      </c>
      <c r="AR65" s="435">
        <v>33.200000000000003</v>
      </c>
      <c r="AS65" s="435">
        <v>31.200000000000003</v>
      </c>
      <c r="AT65" s="435">
        <v>17.336400088265293</v>
      </c>
      <c r="AU65" s="435">
        <v>13.863599911734715</v>
      </c>
      <c r="AV65" s="236">
        <v>2</v>
      </c>
      <c r="AW65" s="435">
        <v>33.20000000000001</v>
      </c>
      <c r="AX65" s="456">
        <v>0.55565384898286185</v>
      </c>
      <c r="AY65" s="450">
        <v>0.44434615101713826</v>
      </c>
    </row>
    <row r="66" spans="1:52" x14ac:dyDescent="0.25">
      <c r="A66" s="427">
        <v>60</v>
      </c>
      <c r="B66" s="507">
        <v>29.11</v>
      </c>
      <c r="C66" s="508">
        <v>13.48</v>
      </c>
      <c r="D66" s="509">
        <v>13.21</v>
      </c>
      <c r="F66" s="189">
        <v>60</v>
      </c>
      <c r="G66" s="507">
        <v>29.11</v>
      </c>
      <c r="H66" s="468">
        <f t="shared" si="4"/>
        <v>26.69</v>
      </c>
      <c r="I66" s="508">
        <v>13.48</v>
      </c>
      <c r="J66" s="508">
        <v>13.21</v>
      </c>
      <c r="K66" s="508">
        <v>2.42</v>
      </c>
      <c r="L66" s="468">
        <f t="shared" si="5"/>
        <v>29.11</v>
      </c>
      <c r="M66" s="468">
        <f t="shared" si="6"/>
        <v>0.50505807418508808</v>
      </c>
      <c r="N66" s="468">
        <f t="shared" si="7"/>
        <v>0.49494192581491198</v>
      </c>
      <c r="O66"/>
      <c r="P66"/>
      <c r="Q66"/>
      <c r="R66"/>
      <c r="AP66" s="427">
        <v>60</v>
      </c>
      <c r="AQ66" s="236">
        <v>42</v>
      </c>
      <c r="AR66" s="435">
        <v>40</v>
      </c>
      <c r="AS66" s="435">
        <v>38</v>
      </c>
      <c r="AT66" s="435">
        <v>19.187977535427414</v>
      </c>
      <c r="AU66" s="435">
        <v>18.812022464572586</v>
      </c>
      <c r="AV66" s="236">
        <v>2</v>
      </c>
      <c r="AW66" s="435">
        <v>40</v>
      </c>
      <c r="AX66" s="456">
        <v>0.5049467772480899</v>
      </c>
      <c r="AY66" s="450">
        <v>0.49505322275191016</v>
      </c>
    </row>
    <row r="67" spans="1:52" x14ac:dyDescent="0.25">
      <c r="A67" s="427">
        <v>70</v>
      </c>
      <c r="B67" s="510">
        <v>34.200000000000003</v>
      </c>
      <c r="C67" s="511">
        <v>14.69</v>
      </c>
      <c r="D67" s="512">
        <v>17.059999999999999</v>
      </c>
      <c r="F67" s="189">
        <v>70</v>
      </c>
      <c r="G67" s="510">
        <v>34.200000000000003</v>
      </c>
      <c r="H67" s="469">
        <f t="shared" si="4"/>
        <v>31.75</v>
      </c>
      <c r="I67" s="511">
        <v>14.69</v>
      </c>
      <c r="J67" s="511">
        <v>17.059999999999999</v>
      </c>
      <c r="K67" s="511">
        <v>2.4500000000000002</v>
      </c>
      <c r="L67" s="469">
        <f t="shared" si="5"/>
        <v>34.200000000000003</v>
      </c>
      <c r="M67" s="469">
        <f t="shared" si="6"/>
        <v>0.46267716535433068</v>
      </c>
      <c r="N67" s="469">
        <f t="shared" si="7"/>
        <v>0.53732283464566921</v>
      </c>
      <c r="O67" s="464"/>
      <c r="P67" s="464"/>
      <c r="Q67"/>
      <c r="R67"/>
      <c r="AP67" s="427">
        <v>70</v>
      </c>
      <c r="AQ67" s="430">
        <v>49.6</v>
      </c>
      <c r="AR67" s="436">
        <v>47.6</v>
      </c>
      <c r="AS67" s="436">
        <v>45.6</v>
      </c>
      <c r="AT67" s="436">
        <v>21.155356148073707</v>
      </c>
      <c r="AU67" s="436">
        <v>24.444643851926294</v>
      </c>
      <c r="AV67" s="430">
        <v>2</v>
      </c>
      <c r="AW67" s="436">
        <v>47.6</v>
      </c>
      <c r="AX67" s="457">
        <v>0.46393324886126552</v>
      </c>
      <c r="AY67" s="451">
        <v>0.53606675113873448</v>
      </c>
    </row>
    <row r="68" spans="1:52" x14ac:dyDescent="0.25">
      <c r="A68" s="427">
        <v>80</v>
      </c>
      <c r="B68" s="507">
        <v>39.97</v>
      </c>
      <c r="C68" s="508">
        <v>15.76</v>
      </c>
      <c r="D68" s="509">
        <v>21.52</v>
      </c>
      <c r="F68" s="189">
        <v>80</v>
      </c>
      <c r="G68" s="507">
        <v>39.97</v>
      </c>
      <c r="H68" s="468">
        <f t="shared" si="4"/>
        <v>37.28</v>
      </c>
      <c r="I68" s="508">
        <v>15.76</v>
      </c>
      <c r="J68" s="508">
        <v>21.52</v>
      </c>
      <c r="K68" s="508">
        <v>2.69</v>
      </c>
      <c r="L68" s="468">
        <f t="shared" si="5"/>
        <v>39.97</v>
      </c>
      <c r="M68" s="468">
        <f t="shared" si="6"/>
        <v>0.42274678111587982</v>
      </c>
      <c r="N68" s="468">
        <f t="shared" si="7"/>
        <v>0.57725321888412018</v>
      </c>
      <c r="O68"/>
      <c r="P68"/>
      <c r="Q68"/>
      <c r="R68"/>
      <c r="AP68" s="427">
        <v>80</v>
      </c>
      <c r="AQ68" s="236">
        <v>56.6</v>
      </c>
      <c r="AR68" s="435">
        <v>54.6</v>
      </c>
      <c r="AS68" s="435">
        <v>52.6</v>
      </c>
      <c r="AT68" s="435">
        <v>22.544970475403531</v>
      </c>
      <c r="AU68" s="435">
        <v>30.055029524596474</v>
      </c>
      <c r="AV68" s="236">
        <v>2</v>
      </c>
      <c r="AW68" s="435">
        <v>54.600000000000009</v>
      </c>
      <c r="AX68" s="456">
        <v>0.42861160599626486</v>
      </c>
      <c r="AY68" s="450">
        <v>0.5713883940037352</v>
      </c>
    </row>
    <row r="69" spans="1:52" x14ac:dyDescent="0.25">
      <c r="A69" s="427">
        <v>90</v>
      </c>
      <c r="B69" s="507">
        <v>46.42</v>
      </c>
      <c r="C69" s="508">
        <v>17.11</v>
      </c>
      <c r="D69" s="509">
        <v>26.14</v>
      </c>
      <c r="F69" s="189">
        <v>90</v>
      </c>
      <c r="G69" s="507">
        <v>46.42</v>
      </c>
      <c r="H69" s="468">
        <f t="shared" si="4"/>
        <v>43.25</v>
      </c>
      <c r="I69" s="508">
        <v>17.11</v>
      </c>
      <c r="J69" s="508">
        <v>26.14</v>
      </c>
      <c r="K69" s="508">
        <v>3.17</v>
      </c>
      <c r="L69" s="468">
        <f t="shared" si="5"/>
        <v>46.42</v>
      </c>
      <c r="M69" s="468">
        <f t="shared" si="6"/>
        <v>0.39560693641618494</v>
      </c>
      <c r="N69" s="468">
        <f t="shared" si="7"/>
        <v>0.60439306358381506</v>
      </c>
      <c r="O69"/>
      <c r="P69"/>
      <c r="Q69"/>
      <c r="R69"/>
      <c r="AP69" s="427">
        <v>90</v>
      </c>
      <c r="AQ69" s="236">
        <v>63.5</v>
      </c>
      <c r="AR69" s="435">
        <v>61.5</v>
      </c>
      <c r="AS69" s="435">
        <v>59.5</v>
      </c>
      <c r="AT69" s="435">
        <v>23.660769841214105</v>
      </c>
      <c r="AU69" s="435">
        <v>35.839230158785902</v>
      </c>
      <c r="AV69" s="236">
        <v>2</v>
      </c>
      <c r="AW69" s="435">
        <v>61.500000000000007</v>
      </c>
      <c r="AX69" s="456">
        <v>0.39765999733132951</v>
      </c>
      <c r="AY69" s="450">
        <v>0.6023400026686706</v>
      </c>
    </row>
    <row r="70" spans="1:52" x14ac:dyDescent="0.25">
      <c r="A70" s="431">
        <v>100</v>
      </c>
      <c r="B70" s="513">
        <v>52.25</v>
      </c>
      <c r="C70" s="514">
        <v>18.399999999999999</v>
      </c>
      <c r="D70" s="515">
        <v>30.92</v>
      </c>
      <c r="F70" s="189">
        <v>100</v>
      </c>
      <c r="G70" s="510">
        <v>52.25</v>
      </c>
      <c r="H70" s="469">
        <f t="shared" si="4"/>
        <v>49.32</v>
      </c>
      <c r="I70" s="511">
        <v>18.399999999999999</v>
      </c>
      <c r="J70" s="511">
        <v>30.92</v>
      </c>
      <c r="K70" s="511">
        <v>3.26</v>
      </c>
      <c r="L70" s="469">
        <f t="shared" si="5"/>
        <v>52.58</v>
      </c>
      <c r="M70" s="469">
        <f t="shared" si="6"/>
        <v>0.37307380373073801</v>
      </c>
      <c r="N70" s="469">
        <f t="shared" si="7"/>
        <v>0.62692619626926205</v>
      </c>
      <c r="O70"/>
      <c r="P70"/>
      <c r="Q70"/>
      <c r="R70"/>
      <c r="AP70" s="431">
        <v>100</v>
      </c>
      <c r="AQ70" s="432">
        <v>70.5</v>
      </c>
      <c r="AR70" s="437">
        <v>68.5</v>
      </c>
      <c r="AS70" s="437">
        <v>66.5</v>
      </c>
      <c r="AT70" s="437">
        <v>24.617000134941179</v>
      </c>
      <c r="AU70" s="437">
        <v>41.882999865058814</v>
      </c>
      <c r="AV70" s="432">
        <v>2</v>
      </c>
      <c r="AW70" s="437">
        <v>68.5</v>
      </c>
      <c r="AX70" s="458">
        <v>0.3701804531570102</v>
      </c>
      <c r="AY70" s="452">
        <v>0.62981954684298969</v>
      </c>
    </row>
    <row r="71" spans="1:52" x14ac:dyDescent="0.25">
      <c r="I71" s="148"/>
      <c r="J71" s="149"/>
      <c r="O71"/>
      <c r="P71"/>
      <c r="Q71"/>
      <c r="R71"/>
      <c r="AB71" t="s">
        <v>304</v>
      </c>
      <c r="AU71"/>
      <c r="AV71"/>
      <c r="AW71"/>
      <c r="AX71"/>
      <c r="AY71"/>
      <c r="AZ71"/>
    </row>
    <row r="72" spans="1:52" x14ac:dyDescent="0.25">
      <c r="I72" s="148"/>
      <c r="J72" s="149"/>
      <c r="O72"/>
      <c r="P72"/>
      <c r="Q72"/>
      <c r="R72"/>
      <c r="T72" s="76" t="s">
        <v>16</v>
      </c>
      <c r="U72" s="76" t="s">
        <v>15</v>
      </c>
      <c r="V72" s="76" t="s">
        <v>14</v>
      </c>
      <c r="W72" s="76" t="s">
        <v>13</v>
      </c>
      <c r="X72" s="76" t="s">
        <v>3</v>
      </c>
      <c r="Y72" s="81" t="s">
        <v>4</v>
      </c>
      <c r="Z72" s="81" t="s">
        <v>5</v>
      </c>
      <c r="AB72" s="76" t="s">
        <v>16</v>
      </c>
      <c r="AC72" s="76" t="s">
        <v>15</v>
      </c>
      <c r="AD72" s="76" t="s">
        <v>14</v>
      </c>
      <c r="AE72" s="76" t="s">
        <v>13</v>
      </c>
      <c r="AF72" s="76" t="s">
        <v>3</v>
      </c>
      <c r="AG72" s="81" t="s">
        <v>4</v>
      </c>
      <c r="AH72" s="81" t="s">
        <v>5</v>
      </c>
      <c r="AU72"/>
      <c r="AV72"/>
      <c r="AW72"/>
      <c r="AX72"/>
      <c r="AY72"/>
      <c r="AZ72"/>
    </row>
    <row r="73" spans="1:52" x14ac:dyDescent="0.25">
      <c r="I73" s="148"/>
      <c r="J73" s="149"/>
      <c r="O73"/>
      <c r="P73"/>
      <c r="Q73"/>
      <c r="R73"/>
      <c r="T73" s="611">
        <v>3.7593703992309269E-2</v>
      </c>
      <c r="U73" s="611">
        <v>4.3232759591155655E-2</v>
      </c>
      <c r="V73" s="611">
        <v>4.9717673529828997E-2</v>
      </c>
      <c r="W73" s="611">
        <v>5.7175324559303339E-2</v>
      </c>
      <c r="X73" s="611">
        <v>6.5751623243198831E-2</v>
      </c>
      <c r="Y73" s="611">
        <v>7.5614366729678653E-2</v>
      </c>
      <c r="Z73" s="611">
        <v>8.6956521739130446E-2</v>
      </c>
      <c r="AB73" s="623">
        <f>D93/T73</f>
        <v>1.2975706733993895</v>
      </c>
      <c r="AC73" s="623">
        <f t="shared" ref="AC73:AH73" si="8">E93/U73</f>
        <v>1.2174004029605257</v>
      </c>
      <c r="AD73" s="623">
        <f t="shared" si="8"/>
        <v>1.1493469642857139</v>
      </c>
      <c r="AE73" s="623">
        <f t="shared" si="8"/>
        <v>1.0931289062499996</v>
      </c>
      <c r="AF73" s="623">
        <f t="shared" si="8"/>
        <v>1.0488793103448273</v>
      </c>
      <c r="AG73" s="623">
        <f t="shared" si="8"/>
        <v>1.0173076923076922</v>
      </c>
      <c r="AH73" s="623">
        <f t="shared" si="8"/>
        <v>1</v>
      </c>
      <c r="AU73"/>
      <c r="AV73"/>
      <c r="AW73"/>
      <c r="AX73"/>
      <c r="AY73"/>
      <c r="AZ73"/>
    </row>
    <row r="74" spans="1:52" x14ac:dyDescent="0.25">
      <c r="I74" s="148"/>
      <c r="J74" s="149"/>
      <c r="O74"/>
      <c r="P74"/>
      <c r="Q74"/>
      <c r="R74"/>
      <c r="T74" s="216">
        <v>3.7593703992309269E-2</v>
      </c>
      <c r="U74" s="216">
        <v>4.3232759591155655E-2</v>
      </c>
      <c r="V74" s="216">
        <v>4.9717673529828997E-2</v>
      </c>
      <c r="W74" s="216">
        <v>5.7175324559303339E-2</v>
      </c>
      <c r="X74" s="216">
        <v>6.5751623243198831E-2</v>
      </c>
      <c r="Y74" s="216">
        <v>7.5614366729678653E-2</v>
      </c>
      <c r="Z74" s="216">
        <v>8.6956521739130446E-2</v>
      </c>
      <c r="AB74" s="623">
        <f t="shared" ref="AB74:AB87" si="9">D94/T74</f>
        <v>1.2975706733993895</v>
      </c>
      <c r="AC74" s="623">
        <f t="shared" ref="AC74:AC87" si="10">E94/U74</f>
        <v>1.2174004029605257</v>
      </c>
      <c r="AD74" s="623">
        <f t="shared" ref="AD74:AD87" si="11">F94/V74</f>
        <v>1.1493469642857139</v>
      </c>
      <c r="AE74" s="623">
        <f t="shared" ref="AE74:AE87" si="12">G94/W74</f>
        <v>1.0931289062499996</v>
      </c>
      <c r="AF74" s="623">
        <f t="shared" ref="AF74:AF87" si="13">H94/X74</f>
        <v>1.0488793103448273</v>
      </c>
      <c r="AG74" s="623">
        <f t="shared" ref="AG74:AG87" si="14">I94/Y74</f>
        <v>1.0173076923076922</v>
      </c>
      <c r="AH74" s="623">
        <f t="shared" ref="AH74:AH87" si="15">J94/Z74</f>
        <v>1</v>
      </c>
      <c r="AU74"/>
      <c r="AV74"/>
      <c r="AW74"/>
      <c r="AX74"/>
      <c r="AY74"/>
      <c r="AZ74"/>
    </row>
    <row r="75" spans="1:52" x14ac:dyDescent="0.25">
      <c r="I75" s="148"/>
      <c r="J75" s="149"/>
      <c r="O75"/>
      <c r="P75"/>
      <c r="Q75"/>
      <c r="R75"/>
      <c r="T75" s="614">
        <v>3.7593703992309269E-2</v>
      </c>
      <c r="U75" s="614">
        <v>4.3232759591155655E-2</v>
      </c>
      <c r="V75" s="614">
        <v>4.9717673529828997E-2</v>
      </c>
      <c r="W75" s="614">
        <v>5.7175324559303339E-2</v>
      </c>
      <c r="X75" s="614">
        <v>6.5751623243198831E-2</v>
      </c>
      <c r="Y75" s="614">
        <v>7.5614366729678653E-2</v>
      </c>
      <c r="Z75" s="614">
        <v>8.6956521739130446E-2</v>
      </c>
      <c r="AB75" s="623">
        <f t="shared" si="9"/>
        <v>1.2975706733993895</v>
      </c>
      <c r="AC75" s="623">
        <f t="shared" si="10"/>
        <v>1.2174004029605257</v>
      </c>
      <c r="AD75" s="623">
        <f t="shared" si="11"/>
        <v>1.1493469642857139</v>
      </c>
      <c r="AE75" s="623">
        <f t="shared" si="12"/>
        <v>1.0931289062499996</v>
      </c>
      <c r="AF75" s="623">
        <f t="shared" si="13"/>
        <v>1.0488793103448273</v>
      </c>
      <c r="AG75" s="623">
        <f t="shared" si="14"/>
        <v>1.0173076923076922</v>
      </c>
      <c r="AH75" s="623">
        <f t="shared" si="15"/>
        <v>1</v>
      </c>
      <c r="AU75"/>
      <c r="AV75"/>
      <c r="AW75"/>
      <c r="AX75"/>
      <c r="AY75"/>
      <c r="AZ75"/>
    </row>
    <row r="76" spans="1:52" ht="15.75" x14ac:dyDescent="0.25">
      <c r="I76" s="148"/>
      <c r="J76" s="624" t="s">
        <v>302</v>
      </c>
      <c r="K76" s="624" t="s">
        <v>312</v>
      </c>
      <c r="N76"/>
      <c r="O76"/>
      <c r="P76"/>
      <c r="Q76"/>
      <c r="R76"/>
      <c r="T76" s="216">
        <v>3.7593703992309269E-2</v>
      </c>
      <c r="U76" s="216">
        <v>4.3232759591155655E-2</v>
      </c>
      <c r="V76" s="216">
        <v>4.9717673529828997E-2</v>
      </c>
      <c r="W76" s="216">
        <v>5.7175324559303339E-2</v>
      </c>
      <c r="X76" s="216">
        <v>6.5751623243198831E-2</v>
      </c>
      <c r="Y76" s="216">
        <v>7.5614366729678653E-2</v>
      </c>
      <c r="Z76" s="216">
        <v>8.6956521739130446E-2</v>
      </c>
      <c r="AB76" s="623">
        <f t="shared" si="9"/>
        <v>1.2975706733993895</v>
      </c>
      <c r="AC76" s="623">
        <f t="shared" si="10"/>
        <v>1.2174004029605257</v>
      </c>
      <c r="AD76" s="623">
        <f t="shared" si="11"/>
        <v>1.1493469642857139</v>
      </c>
      <c r="AE76" s="623">
        <f t="shared" si="12"/>
        <v>1.0931289062499996</v>
      </c>
      <c r="AF76" s="623">
        <f t="shared" si="13"/>
        <v>1.0488793103448273</v>
      </c>
      <c r="AG76" s="623">
        <f t="shared" si="14"/>
        <v>1.0173076923076922</v>
      </c>
      <c r="AH76" s="623">
        <f t="shared" si="15"/>
        <v>1</v>
      </c>
      <c r="AU76"/>
      <c r="AV76"/>
      <c r="AW76"/>
      <c r="AX76"/>
      <c r="AY76"/>
      <c r="AZ76"/>
    </row>
    <row r="77" spans="1:52" ht="15.75" x14ac:dyDescent="0.25">
      <c r="I77" s="148"/>
      <c r="K77" s="624" t="s">
        <v>303</v>
      </c>
      <c r="L77" s="624"/>
      <c r="N77"/>
      <c r="O77"/>
      <c r="P77"/>
      <c r="Q77"/>
      <c r="R77"/>
      <c r="T77" s="216">
        <v>3.7593703992309269E-2</v>
      </c>
      <c r="U77" s="216">
        <v>4.3232759591155655E-2</v>
      </c>
      <c r="V77" s="216">
        <v>4.9717673529828997E-2</v>
      </c>
      <c r="W77" s="216">
        <v>5.7175324559303339E-2</v>
      </c>
      <c r="X77" s="216">
        <v>6.5751623243198831E-2</v>
      </c>
      <c r="Y77" s="216">
        <v>7.5614366729678653E-2</v>
      </c>
      <c r="Z77" s="216">
        <v>8.6956521739130446E-2</v>
      </c>
      <c r="AB77" s="623">
        <f t="shared" si="9"/>
        <v>1.2975706733993895</v>
      </c>
      <c r="AC77" s="623">
        <f t="shared" si="10"/>
        <v>1.2174004029605257</v>
      </c>
      <c r="AD77" s="623">
        <f t="shared" si="11"/>
        <v>1.1493469642857139</v>
      </c>
      <c r="AE77" s="623">
        <f t="shared" si="12"/>
        <v>1.0931289062499996</v>
      </c>
      <c r="AF77" s="623">
        <f t="shared" si="13"/>
        <v>1.0488793103448273</v>
      </c>
      <c r="AG77" s="623">
        <f t="shared" si="14"/>
        <v>1.0173076923076922</v>
      </c>
      <c r="AH77" s="623">
        <f t="shared" si="15"/>
        <v>1</v>
      </c>
      <c r="AU77"/>
      <c r="AV77"/>
      <c r="AW77"/>
      <c r="AX77"/>
      <c r="AY77"/>
      <c r="AZ77"/>
    </row>
    <row r="78" spans="1:52" ht="15.75" x14ac:dyDescent="0.25">
      <c r="I78" s="148"/>
      <c r="J78" s="624"/>
      <c r="K78" s="625" t="s">
        <v>305</v>
      </c>
      <c r="L78" s="624"/>
      <c r="N78"/>
      <c r="O78"/>
      <c r="P78"/>
      <c r="Q78"/>
      <c r="R78"/>
      <c r="T78" s="614">
        <v>0.32706522473309052</v>
      </c>
      <c r="U78" s="614">
        <v>0.37612500844305408</v>
      </c>
      <c r="V78" s="614">
        <v>0.43254375970951214</v>
      </c>
      <c r="W78" s="614">
        <v>0.49742532366593895</v>
      </c>
      <c r="X78" s="614">
        <v>0.57203912221582975</v>
      </c>
      <c r="Y78" s="614">
        <v>0.65784499054820422</v>
      </c>
      <c r="Z78" s="614">
        <v>0.75652173913043486</v>
      </c>
      <c r="AB78" s="623">
        <f t="shared" si="9"/>
        <v>1.2975706733993899</v>
      </c>
      <c r="AC78" s="623">
        <f t="shared" si="10"/>
        <v>1.2174004029605261</v>
      </c>
      <c r="AD78" s="623">
        <f t="shared" si="11"/>
        <v>1.1493469642857141</v>
      </c>
      <c r="AE78" s="623">
        <f t="shared" si="12"/>
        <v>1.0931289062499998</v>
      </c>
      <c r="AF78" s="623">
        <f t="shared" si="13"/>
        <v>1.0488793103448275</v>
      </c>
      <c r="AG78" s="623">
        <f t="shared" si="14"/>
        <v>1.0173076923076922</v>
      </c>
      <c r="AH78" s="623">
        <f t="shared" si="15"/>
        <v>1</v>
      </c>
      <c r="AU78"/>
      <c r="AV78"/>
      <c r="AW78"/>
      <c r="AX78"/>
      <c r="AY78"/>
      <c r="AZ78"/>
    </row>
    <row r="79" spans="1:52" ht="15.75" x14ac:dyDescent="0.25">
      <c r="I79" s="148"/>
      <c r="K79" s="624" t="s">
        <v>306</v>
      </c>
      <c r="N79"/>
      <c r="O79"/>
      <c r="P79"/>
      <c r="Q79"/>
      <c r="R79"/>
      <c r="T79" s="216">
        <v>1.1541267125638945</v>
      </c>
      <c r="U79" s="216">
        <v>1.3272457194484786</v>
      </c>
      <c r="V79" s="216">
        <v>1.5263325773657501</v>
      </c>
      <c r="W79" s="216">
        <v>1.7552824639706124</v>
      </c>
      <c r="X79" s="216">
        <v>2.0185748335662042</v>
      </c>
      <c r="Y79" s="216">
        <v>2.3213610586011346</v>
      </c>
      <c r="Z79" s="216">
        <v>2.6695652173913045</v>
      </c>
      <c r="AB79" s="623">
        <f t="shared" si="9"/>
        <v>1.2975706733993893</v>
      </c>
      <c r="AC79" s="623">
        <f t="shared" si="10"/>
        <v>1.2174004029605254</v>
      </c>
      <c r="AD79" s="623">
        <f t="shared" si="11"/>
        <v>1.1493469642857137</v>
      </c>
      <c r="AE79" s="623">
        <f t="shared" si="12"/>
        <v>1.0931289062499996</v>
      </c>
      <c r="AF79" s="623">
        <f t="shared" si="13"/>
        <v>1.0488793103448273</v>
      </c>
      <c r="AG79" s="623">
        <f t="shared" si="14"/>
        <v>1.017307692307692</v>
      </c>
      <c r="AH79" s="623">
        <f t="shared" si="15"/>
        <v>1</v>
      </c>
      <c r="AU79"/>
      <c r="AV79"/>
      <c r="AW79"/>
      <c r="AX79"/>
      <c r="AY79"/>
      <c r="AZ79"/>
    </row>
    <row r="80" spans="1:52" ht="15.75" x14ac:dyDescent="0.25">
      <c r="I80" s="148"/>
      <c r="K80" s="624" t="s">
        <v>310</v>
      </c>
      <c r="N80"/>
      <c r="P80"/>
      <c r="Q80"/>
      <c r="R80"/>
      <c r="T80" s="216">
        <v>2.1127661643677809</v>
      </c>
      <c r="U80" s="216">
        <v>2.4296810890229477</v>
      </c>
      <c r="V80" s="216">
        <v>2.7941332523763895</v>
      </c>
      <c r="W80" s="216">
        <v>3.2132532402328478</v>
      </c>
      <c r="X80" s="216">
        <v>3.6952412262677745</v>
      </c>
      <c r="Y80" s="216">
        <v>4.2495274102079401</v>
      </c>
      <c r="Z80" s="216">
        <v>4.8869565217391306</v>
      </c>
      <c r="AB80" s="623">
        <f t="shared" si="9"/>
        <v>1.2975706733993895</v>
      </c>
      <c r="AC80" s="623">
        <f t="shared" si="10"/>
        <v>1.2174004029605259</v>
      </c>
      <c r="AD80" s="623">
        <f t="shared" si="11"/>
        <v>1.1493469642857137</v>
      </c>
      <c r="AE80" s="623">
        <f t="shared" si="12"/>
        <v>1.0931289062499996</v>
      </c>
      <c r="AF80" s="623">
        <f t="shared" si="13"/>
        <v>1.0488793103448273</v>
      </c>
      <c r="AG80" s="623">
        <f t="shared" si="14"/>
        <v>1.017307692307692</v>
      </c>
      <c r="AH80" s="623">
        <f t="shared" si="15"/>
        <v>1</v>
      </c>
      <c r="AU80"/>
      <c r="AV80"/>
      <c r="AW80"/>
      <c r="AX80"/>
      <c r="AY80"/>
      <c r="AZ80"/>
    </row>
    <row r="81" spans="1:52" ht="15.75" x14ac:dyDescent="0.25">
      <c r="I81" s="148"/>
      <c r="K81" s="624" t="s">
        <v>311</v>
      </c>
      <c r="N81"/>
      <c r="P81"/>
      <c r="Q81"/>
      <c r="R81"/>
      <c r="T81" s="216">
        <v>3.150352394555517</v>
      </c>
      <c r="U81" s="216">
        <v>3.622905253738844</v>
      </c>
      <c r="V81" s="216">
        <v>4.1663410417996705</v>
      </c>
      <c r="W81" s="216">
        <v>4.7912921980696206</v>
      </c>
      <c r="X81" s="216">
        <v>5.5099860277800632</v>
      </c>
      <c r="Y81" s="216">
        <v>6.3364839319470718</v>
      </c>
      <c r="Z81" s="216">
        <v>7.2869565217391319</v>
      </c>
      <c r="AB81" s="623">
        <f t="shared" si="9"/>
        <v>1.2975706733993895</v>
      </c>
      <c r="AC81" s="623">
        <f t="shared" si="10"/>
        <v>1.2174004029605259</v>
      </c>
      <c r="AD81" s="623">
        <f t="shared" si="11"/>
        <v>1.1493469642857137</v>
      </c>
      <c r="AE81" s="623">
        <f t="shared" si="12"/>
        <v>1.0931289062499994</v>
      </c>
      <c r="AF81" s="623">
        <f t="shared" si="13"/>
        <v>1.0488793103448273</v>
      </c>
      <c r="AG81" s="623">
        <f t="shared" si="14"/>
        <v>1.017307692307692</v>
      </c>
      <c r="AH81" s="623">
        <f t="shared" si="15"/>
        <v>1</v>
      </c>
      <c r="AU81"/>
      <c r="AV81"/>
      <c r="AW81"/>
      <c r="AX81"/>
      <c r="AY81"/>
      <c r="AZ81"/>
    </row>
    <row r="82" spans="1:52" ht="15.75" x14ac:dyDescent="0.25">
      <c r="I82" s="148"/>
      <c r="K82" s="624" t="s">
        <v>313</v>
      </c>
      <c r="N82"/>
      <c r="P82"/>
      <c r="Q82"/>
      <c r="R82"/>
      <c r="T82" s="216">
        <v>4.4586132934878782</v>
      </c>
      <c r="U82" s="216">
        <v>5.1274052875110598</v>
      </c>
      <c r="V82" s="216">
        <v>5.8965160806377179</v>
      </c>
      <c r="W82" s="216">
        <v>6.7809934927333755</v>
      </c>
      <c r="X82" s="216">
        <v>7.7981425166433809</v>
      </c>
      <c r="Y82" s="216">
        <v>8.9678638941398869</v>
      </c>
      <c r="Z82" s="216">
        <v>10.31304347826087</v>
      </c>
      <c r="AB82" s="623">
        <f t="shared" si="9"/>
        <v>1.2975706733993897</v>
      </c>
      <c r="AC82" s="623">
        <f t="shared" si="10"/>
        <v>1.2174004029605259</v>
      </c>
      <c r="AD82" s="623">
        <f t="shared" si="11"/>
        <v>1.1493469642857139</v>
      </c>
      <c r="AE82" s="623">
        <f t="shared" si="12"/>
        <v>1.0931289062499996</v>
      </c>
      <c r="AF82" s="623">
        <f t="shared" si="13"/>
        <v>1.0488793103448275</v>
      </c>
      <c r="AG82" s="623">
        <f t="shared" si="14"/>
        <v>1.0173076923076922</v>
      </c>
      <c r="AH82" s="623">
        <f t="shared" si="15"/>
        <v>1</v>
      </c>
      <c r="AU82"/>
      <c r="AV82"/>
      <c r="AW82"/>
      <c r="AX82"/>
      <c r="AY82"/>
      <c r="AZ82"/>
    </row>
    <row r="83" spans="1:52" x14ac:dyDescent="0.25">
      <c r="I83" s="148"/>
      <c r="P83"/>
      <c r="Q83"/>
      <c r="R83"/>
      <c r="T83" s="216">
        <v>5.9360458603856321</v>
      </c>
      <c r="U83" s="216">
        <v>6.8264527394434769</v>
      </c>
      <c r="V83" s="216">
        <v>7.8504206503599976</v>
      </c>
      <c r="W83" s="216">
        <v>9.0279837479139964</v>
      </c>
      <c r="X83" s="216">
        <v>10.382181310101094</v>
      </c>
      <c r="Y83" s="216">
        <v>11.939508506616258</v>
      </c>
      <c r="Z83" s="216">
        <v>13.730434782608697</v>
      </c>
      <c r="AB83" s="623">
        <f t="shared" si="9"/>
        <v>1.2975706733993897</v>
      </c>
      <c r="AC83" s="623">
        <f t="shared" si="10"/>
        <v>1.2174004029605259</v>
      </c>
      <c r="AD83" s="623">
        <f t="shared" si="11"/>
        <v>1.1493469642857139</v>
      </c>
      <c r="AE83" s="623">
        <f t="shared" si="12"/>
        <v>1.0931289062499996</v>
      </c>
      <c r="AF83" s="623">
        <f t="shared" si="13"/>
        <v>1.0488793103448275</v>
      </c>
      <c r="AG83" s="623">
        <f t="shared" si="14"/>
        <v>1.0173076923076922</v>
      </c>
      <c r="AH83" s="623">
        <f t="shared" si="15"/>
        <v>1</v>
      </c>
      <c r="AU83"/>
      <c r="AV83"/>
      <c r="AW83"/>
      <c r="AX83"/>
      <c r="AY83"/>
      <c r="AZ83"/>
    </row>
    <row r="84" spans="1:52" x14ac:dyDescent="0.25">
      <c r="I84" s="148"/>
      <c r="J84" s="149"/>
      <c r="P84"/>
      <c r="Q84"/>
      <c r="R84"/>
      <c r="T84" s="614">
        <v>7.3946815752872315</v>
      </c>
      <c r="U84" s="614">
        <v>8.5038838115803159</v>
      </c>
      <c r="V84" s="614">
        <v>9.779466383317363</v>
      </c>
      <c r="W84" s="614">
        <v>11.246386340814967</v>
      </c>
      <c r="X84" s="614">
        <v>12.93334429193721</v>
      </c>
      <c r="Y84" s="614">
        <v>14.873345935727791</v>
      </c>
      <c r="Z84" s="614">
        <v>17.104347826086958</v>
      </c>
      <c r="AB84" s="623">
        <f t="shared" si="9"/>
        <v>1.2975706733993899</v>
      </c>
      <c r="AC84" s="623">
        <f t="shared" si="10"/>
        <v>1.2174004029605261</v>
      </c>
      <c r="AD84" s="623">
        <f t="shared" si="11"/>
        <v>1.1493469642857139</v>
      </c>
      <c r="AE84" s="623">
        <f t="shared" si="12"/>
        <v>1.0931289062499998</v>
      </c>
      <c r="AF84" s="623">
        <f t="shared" si="13"/>
        <v>1.0488793103448275</v>
      </c>
      <c r="AG84" s="623">
        <f t="shared" si="14"/>
        <v>1.0173076923076922</v>
      </c>
      <c r="AH84" s="623">
        <f t="shared" si="15"/>
        <v>1</v>
      </c>
      <c r="AU84"/>
      <c r="AV84"/>
      <c r="AW84"/>
      <c r="AX84"/>
      <c r="AY84"/>
      <c r="AZ84"/>
    </row>
    <row r="85" spans="1:52" x14ac:dyDescent="0.25">
      <c r="J85" s="149"/>
      <c r="P85"/>
      <c r="Q85"/>
      <c r="R85"/>
      <c r="T85" s="216">
        <v>9.0676014029449945</v>
      </c>
      <c r="U85" s="216">
        <v>10.427741613386743</v>
      </c>
      <c r="V85" s="216">
        <v>11.991902855394754</v>
      </c>
      <c r="W85" s="216">
        <v>13.790688283703966</v>
      </c>
      <c r="X85" s="216">
        <v>15.859291526259559</v>
      </c>
      <c r="Y85" s="216">
        <v>18.238185255198491</v>
      </c>
      <c r="Z85" s="216">
        <v>20.973913043478262</v>
      </c>
      <c r="AB85" s="623">
        <f t="shared" si="9"/>
        <v>1.2975706733993897</v>
      </c>
      <c r="AC85" s="623">
        <f t="shared" si="10"/>
        <v>1.2174004029605259</v>
      </c>
      <c r="AD85" s="623">
        <f t="shared" si="11"/>
        <v>1.1493469642857137</v>
      </c>
      <c r="AE85" s="623">
        <f t="shared" si="12"/>
        <v>1.0931289062499996</v>
      </c>
      <c r="AF85" s="623">
        <f t="shared" si="13"/>
        <v>1.0488793103448275</v>
      </c>
      <c r="AG85" s="623">
        <f t="shared" si="14"/>
        <v>1.0173076923076922</v>
      </c>
      <c r="AH85" s="623">
        <f t="shared" si="15"/>
        <v>1</v>
      </c>
      <c r="AU85"/>
      <c r="AV85"/>
      <c r="AW85"/>
      <c r="AX85"/>
      <c r="AY85"/>
      <c r="AZ85"/>
    </row>
    <row r="86" spans="1:52" x14ac:dyDescent="0.25">
      <c r="B86" s="60"/>
      <c r="J86" s="60"/>
      <c r="P86"/>
      <c r="Q86"/>
      <c r="R86"/>
      <c r="T86" s="216">
        <v>10.736761860203526</v>
      </c>
      <c r="U86" s="216">
        <v>12.347276139234054</v>
      </c>
      <c r="V86" s="216">
        <v>14.199367560119162</v>
      </c>
      <c r="W86" s="216">
        <v>16.329272694137035</v>
      </c>
      <c r="X86" s="216">
        <v>18.778663598257587</v>
      </c>
      <c r="Y86" s="216">
        <v>21.595463137996223</v>
      </c>
      <c r="Z86" s="216">
        <v>24.834782608695654</v>
      </c>
      <c r="AB86" s="623">
        <f t="shared" si="9"/>
        <v>1.2975706733993895</v>
      </c>
      <c r="AC86" s="623">
        <f t="shared" si="10"/>
        <v>1.2174004029605257</v>
      </c>
      <c r="AD86" s="623">
        <f t="shared" si="11"/>
        <v>1.1493469642857137</v>
      </c>
      <c r="AE86" s="623">
        <f t="shared" si="12"/>
        <v>1.0931289062499994</v>
      </c>
      <c r="AF86" s="623">
        <f t="shared" si="13"/>
        <v>1.0488793103448273</v>
      </c>
      <c r="AG86" s="623">
        <f t="shared" si="14"/>
        <v>1.017307692307692</v>
      </c>
      <c r="AH86" s="623">
        <f t="shared" si="15"/>
        <v>1</v>
      </c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</row>
    <row r="87" spans="1:52" x14ac:dyDescent="0.25">
      <c r="A87" s="150" t="s">
        <v>50</v>
      </c>
      <c r="B87" s="60"/>
      <c r="J87" s="60"/>
      <c r="T87" s="616">
        <v>12.236750649496665</v>
      </c>
      <c r="U87" s="616">
        <v>14.072263246921164</v>
      </c>
      <c r="V87" s="616">
        <v>16.183102733959338</v>
      </c>
      <c r="W87" s="616">
        <v>18.610568144053236</v>
      </c>
      <c r="X87" s="616">
        <v>21.402153365661221</v>
      </c>
      <c r="Y87" s="616">
        <v>24.6124763705104</v>
      </c>
      <c r="Z87" s="616">
        <v>28.304347826086957</v>
      </c>
      <c r="AB87" s="623">
        <f t="shared" si="9"/>
        <v>1.2975706733993897</v>
      </c>
      <c r="AC87" s="623">
        <f t="shared" si="10"/>
        <v>1.2174004029605257</v>
      </c>
      <c r="AD87" s="623">
        <f t="shared" si="11"/>
        <v>1.1493469642857137</v>
      </c>
      <c r="AE87" s="623">
        <f t="shared" si="12"/>
        <v>1.0931289062499996</v>
      </c>
      <c r="AF87" s="623">
        <f t="shared" si="13"/>
        <v>1.0488793103448273</v>
      </c>
      <c r="AG87" s="623">
        <f t="shared" si="14"/>
        <v>1.017307692307692</v>
      </c>
      <c r="AH87" s="623">
        <f t="shared" si="15"/>
        <v>1</v>
      </c>
      <c r="AI87"/>
      <c r="AJ87"/>
      <c r="AK87"/>
      <c r="AL87"/>
      <c r="AM87"/>
      <c r="AN87"/>
      <c r="AP87"/>
      <c r="AQ87"/>
      <c r="AR87"/>
      <c r="AS87"/>
      <c r="AT87"/>
      <c r="AU87"/>
      <c r="AV87"/>
    </row>
    <row r="88" spans="1:52" x14ac:dyDescent="0.25">
      <c r="B88" s="60"/>
      <c r="J88" s="60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</row>
    <row r="89" spans="1:52" x14ac:dyDescent="0.25">
      <c r="D89" s="137">
        <f>D93/$K93</f>
        <v>0.48780487804878053</v>
      </c>
      <c r="E89" s="137">
        <f t="shared" ref="E89:I89" si="16">E93/$K93</f>
        <v>0.52631578947368418</v>
      </c>
      <c r="F89" s="137">
        <f t="shared" si="16"/>
        <v>0.5714285714285714</v>
      </c>
      <c r="G89" s="137">
        <f t="shared" si="16"/>
        <v>0.625</v>
      </c>
      <c r="H89" s="137">
        <f t="shared" si="16"/>
        <v>0.68965517241379304</v>
      </c>
      <c r="I89" s="137">
        <f t="shared" si="16"/>
        <v>0.76923076923076927</v>
      </c>
      <c r="J89" s="137">
        <f>J93/$K93</f>
        <v>0.86956521739130443</v>
      </c>
      <c r="K89" s="137"/>
      <c r="L89" s="137">
        <f>L93/$K93</f>
        <v>1.1499999999999999</v>
      </c>
      <c r="M89" s="137">
        <f>M93/$K93</f>
        <v>1.3</v>
      </c>
      <c r="N89" s="137">
        <f t="shared" ref="N89:R89" si="17">N93/$K93</f>
        <v>1.4499999999999997</v>
      </c>
      <c r="O89" s="137">
        <f t="shared" si="17"/>
        <v>1.6000000000000003</v>
      </c>
      <c r="P89" s="137">
        <f t="shared" si="17"/>
        <v>1.75</v>
      </c>
      <c r="Q89" s="137">
        <f t="shared" si="17"/>
        <v>1.9</v>
      </c>
      <c r="R89" s="137">
        <f t="shared" si="17"/>
        <v>2.0499999999999998</v>
      </c>
      <c r="AB89" s="42">
        <f>25.9*1.298</f>
        <v>33.618200000000002</v>
      </c>
      <c r="AC89" s="42">
        <f>33.6/50.3</f>
        <v>0.66799204771371778</v>
      </c>
      <c r="AF89"/>
      <c r="AG89" s="623"/>
      <c r="AH89"/>
      <c r="AI89"/>
      <c r="AJ89"/>
      <c r="AK89"/>
      <c r="AL89"/>
      <c r="AM89"/>
      <c r="AN89"/>
      <c r="AP89"/>
      <c r="AQ89"/>
      <c r="AR89"/>
      <c r="AS89"/>
      <c r="AT89"/>
      <c r="AU89"/>
      <c r="AV89"/>
    </row>
    <row r="90" spans="1:52" x14ac:dyDescent="0.25">
      <c r="A90" s="42" t="s">
        <v>56</v>
      </c>
      <c r="D90" s="621">
        <v>7</v>
      </c>
      <c r="E90" s="621">
        <v>6</v>
      </c>
      <c r="F90" s="621">
        <v>5</v>
      </c>
      <c r="G90" s="621">
        <v>4</v>
      </c>
      <c r="H90" s="621">
        <v>3</v>
      </c>
      <c r="I90" s="621">
        <v>2</v>
      </c>
      <c r="J90" s="621">
        <v>1</v>
      </c>
      <c r="K90" s="621">
        <v>0</v>
      </c>
      <c r="L90" s="621">
        <v>1</v>
      </c>
      <c r="M90" s="621">
        <v>2</v>
      </c>
      <c r="N90" s="621">
        <v>3</v>
      </c>
      <c r="O90" s="621">
        <v>4</v>
      </c>
      <c r="P90" s="621">
        <v>5</v>
      </c>
      <c r="Q90" s="621">
        <v>6</v>
      </c>
      <c r="R90" s="621">
        <v>7</v>
      </c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</row>
    <row r="91" spans="1:52" x14ac:dyDescent="0.25">
      <c r="B91" s="151" t="s">
        <v>52</v>
      </c>
      <c r="C91" s="151"/>
      <c r="D91" s="151"/>
      <c r="E91" s="152"/>
      <c r="F91" s="152"/>
      <c r="G91" s="152"/>
      <c r="H91" s="152"/>
      <c r="I91" s="152"/>
      <c r="K91" s="622">
        <v>0.15</v>
      </c>
      <c r="M91" s="152" t="s">
        <v>1</v>
      </c>
      <c r="N91" s="152"/>
      <c r="O91" s="152"/>
      <c r="P91" s="152"/>
      <c r="Q91" s="152"/>
      <c r="R91" s="152"/>
      <c r="AA91"/>
      <c r="AB91" t="s">
        <v>304</v>
      </c>
      <c r="AC91"/>
      <c r="AD91"/>
      <c r="AE91"/>
      <c r="AF91"/>
      <c r="AG91"/>
      <c r="AH91"/>
      <c r="AI91"/>
      <c r="AJ91"/>
      <c r="AK91"/>
      <c r="AL91"/>
      <c r="AM91"/>
      <c r="AN91"/>
      <c r="AP91"/>
      <c r="AQ91"/>
      <c r="AR91"/>
      <c r="AS91"/>
      <c r="AT91"/>
      <c r="AU91"/>
      <c r="AV91"/>
    </row>
    <row r="92" spans="1:52" x14ac:dyDescent="0.25">
      <c r="B92" s="76" t="s">
        <v>2</v>
      </c>
      <c r="C92" s="153" t="s">
        <v>33</v>
      </c>
      <c r="D92" s="81" t="s">
        <v>16</v>
      </c>
      <c r="E92" s="81" t="s">
        <v>15</v>
      </c>
      <c r="F92" s="76" t="s">
        <v>14</v>
      </c>
      <c r="G92" s="76" t="s">
        <v>13</v>
      </c>
      <c r="H92" s="76" t="s">
        <v>3</v>
      </c>
      <c r="I92" s="76" t="s">
        <v>4</v>
      </c>
      <c r="J92" s="76" t="s">
        <v>5</v>
      </c>
      <c r="K92" s="523" t="s">
        <v>6</v>
      </c>
      <c r="L92" s="76" t="s">
        <v>20</v>
      </c>
      <c r="M92" s="76" t="s">
        <v>21</v>
      </c>
      <c r="N92" s="76" t="s">
        <v>22</v>
      </c>
      <c r="O92" s="76" t="s">
        <v>23</v>
      </c>
      <c r="P92" s="76" t="s">
        <v>24</v>
      </c>
      <c r="Q92" s="81" t="s">
        <v>25</v>
      </c>
      <c r="R92" s="81" t="s">
        <v>35</v>
      </c>
      <c r="T92" s="76" t="s">
        <v>20</v>
      </c>
      <c r="U92" s="76" t="s">
        <v>21</v>
      </c>
      <c r="V92" s="76" t="s">
        <v>22</v>
      </c>
      <c r="W92" s="76" t="s">
        <v>23</v>
      </c>
      <c r="X92" s="76" t="s">
        <v>24</v>
      </c>
      <c r="Y92" s="81" t="s">
        <v>25</v>
      </c>
      <c r="Z92" s="81" t="s">
        <v>35</v>
      </c>
      <c r="AA92"/>
      <c r="AB92" s="76" t="s">
        <v>20</v>
      </c>
      <c r="AC92" s="76" t="s">
        <v>21</v>
      </c>
      <c r="AD92" s="76" t="s">
        <v>22</v>
      </c>
      <c r="AE92" s="76" t="s">
        <v>23</v>
      </c>
      <c r="AF92" s="76" t="s">
        <v>24</v>
      </c>
      <c r="AG92" s="81" t="s">
        <v>25</v>
      </c>
      <c r="AH92" s="81" t="s">
        <v>35</v>
      </c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</row>
    <row r="93" spans="1:52" x14ac:dyDescent="0.25">
      <c r="B93" s="76">
        <v>1</v>
      </c>
      <c r="C93" s="154">
        <f t="shared" ref="C93:C107" si="18">((D93)/$K$161)</f>
        <v>4.241781548250266E-2</v>
      </c>
      <c r="D93" s="611">
        <f>$K93/(($K$91*D$90)+1)</f>
        <v>4.8780487804878057E-2</v>
      </c>
      <c r="E93" s="611">
        <f t="shared" ref="E93:J107" si="19">$K93/(($K$91*E$90)+1)</f>
        <v>5.2631578947368425E-2</v>
      </c>
      <c r="F93" s="611">
        <f t="shared" si="19"/>
        <v>5.7142857142857148E-2</v>
      </c>
      <c r="G93" s="611">
        <f t="shared" si="19"/>
        <v>6.25E-2</v>
      </c>
      <c r="H93" s="611">
        <f t="shared" si="19"/>
        <v>6.8965517241379309E-2</v>
      </c>
      <c r="I93" s="611">
        <f t="shared" si="19"/>
        <v>7.6923076923076927E-2</v>
      </c>
      <c r="J93" s="611">
        <f t="shared" si="19"/>
        <v>8.6956521739130446E-2</v>
      </c>
      <c r="K93" s="612">
        <f t="shared" ref="K93:K107" si="20">J36</f>
        <v>0.1</v>
      </c>
      <c r="L93" s="611">
        <f>(($K$91*L$90)+1)*$K93</f>
        <v>0.11499999999999999</v>
      </c>
      <c r="M93" s="611">
        <f t="shared" ref="M93:R107" si="21">(($K$91*M$90)+1)*$K93</f>
        <v>0.13</v>
      </c>
      <c r="N93" s="611">
        <f t="shared" si="21"/>
        <v>0.14499999999999999</v>
      </c>
      <c r="O93" s="611">
        <f t="shared" si="21"/>
        <v>0.16000000000000003</v>
      </c>
      <c r="P93" s="611">
        <f t="shared" si="21"/>
        <v>0.17500000000000002</v>
      </c>
      <c r="Q93" s="611">
        <f t="shared" si="21"/>
        <v>0.19</v>
      </c>
      <c r="R93" s="611">
        <f t="shared" si="21"/>
        <v>0.20499999999999999</v>
      </c>
      <c r="T93" s="611">
        <v>0.11499999999999999</v>
      </c>
      <c r="U93" s="611">
        <v>0.13224999999999998</v>
      </c>
      <c r="V93" s="611">
        <v>0.15208749999999996</v>
      </c>
      <c r="W93" s="611">
        <v>0.17490062499999995</v>
      </c>
      <c r="X93" s="611">
        <v>0.20113571874999991</v>
      </c>
      <c r="Y93" s="611">
        <v>0.23130607656249988</v>
      </c>
      <c r="Z93" s="611">
        <v>0.26600198804687486</v>
      </c>
      <c r="AA93"/>
      <c r="AB93" s="623">
        <f>L93/T93</f>
        <v>1</v>
      </c>
      <c r="AC93" s="623">
        <f t="shared" ref="AC93:AH93" si="22">M93/U93</f>
        <v>0.98298676748582248</v>
      </c>
      <c r="AD93" s="623">
        <f t="shared" si="22"/>
        <v>0.953398537026383</v>
      </c>
      <c r="AE93" s="623">
        <f t="shared" si="22"/>
        <v>0.91480519294885354</v>
      </c>
      <c r="AF93" s="623">
        <f t="shared" si="22"/>
        <v>0.8700592867720075</v>
      </c>
      <c r="AG93" s="623">
        <f t="shared" si="22"/>
        <v>0.82142243223195743</v>
      </c>
      <c r="AH93" s="623">
        <f t="shared" si="22"/>
        <v>0.77067093184233981</v>
      </c>
      <c r="AI93"/>
      <c r="AJ93"/>
      <c r="AK93"/>
      <c r="AL93"/>
      <c r="AM93"/>
      <c r="AN93"/>
      <c r="AP93"/>
      <c r="AQ93"/>
      <c r="AR93"/>
      <c r="AS93"/>
      <c r="AT93"/>
      <c r="AU93"/>
      <c r="AV93"/>
    </row>
    <row r="94" spans="1:52" x14ac:dyDescent="0.25">
      <c r="B94" s="76">
        <v>2</v>
      </c>
      <c r="C94" s="158">
        <f t="shared" si="18"/>
        <v>4.241781548250266E-2</v>
      </c>
      <c r="D94" s="216">
        <f t="shared" ref="D94:D107" si="23">$K94/(($K$91*D$90)+1)</f>
        <v>4.8780487804878057E-2</v>
      </c>
      <c r="E94" s="216">
        <f t="shared" si="19"/>
        <v>5.2631578947368425E-2</v>
      </c>
      <c r="F94" s="216">
        <f t="shared" si="19"/>
        <v>5.7142857142857148E-2</v>
      </c>
      <c r="G94" s="216">
        <f t="shared" si="19"/>
        <v>6.25E-2</v>
      </c>
      <c r="H94" s="216">
        <f t="shared" si="19"/>
        <v>6.8965517241379309E-2</v>
      </c>
      <c r="I94" s="216">
        <f t="shared" si="19"/>
        <v>7.6923076923076927E-2</v>
      </c>
      <c r="J94" s="216">
        <f t="shared" si="19"/>
        <v>8.6956521739130446E-2</v>
      </c>
      <c r="K94" s="613">
        <f t="shared" si="20"/>
        <v>0.1</v>
      </c>
      <c r="L94" s="216">
        <f t="shared" ref="L94:L107" si="24">(($K$91*L$90)+1)*$K94</f>
        <v>0.11499999999999999</v>
      </c>
      <c r="M94" s="216">
        <f t="shared" si="21"/>
        <v>0.13</v>
      </c>
      <c r="N94" s="216">
        <f t="shared" si="21"/>
        <v>0.14499999999999999</v>
      </c>
      <c r="O94" s="216">
        <f t="shared" si="21"/>
        <v>0.16000000000000003</v>
      </c>
      <c r="P94" s="216">
        <f t="shared" si="21"/>
        <v>0.17500000000000002</v>
      </c>
      <c r="Q94" s="216">
        <f t="shared" si="21"/>
        <v>0.19</v>
      </c>
      <c r="R94" s="216">
        <f t="shared" si="21"/>
        <v>0.20499999999999999</v>
      </c>
      <c r="T94" s="216">
        <v>0.11499999999999999</v>
      </c>
      <c r="U94" s="216">
        <v>0.13224999999999998</v>
      </c>
      <c r="V94" s="216">
        <v>0.15208749999999996</v>
      </c>
      <c r="W94" s="216">
        <v>0.17490062499999995</v>
      </c>
      <c r="X94" s="216">
        <v>0.20113571874999991</v>
      </c>
      <c r="Y94" s="216">
        <v>0.23130607656249988</v>
      </c>
      <c r="Z94" s="216">
        <v>0.26600198804687486</v>
      </c>
      <c r="AA94"/>
      <c r="AB94" s="623">
        <f t="shared" ref="AB94:AB107" si="25">L94/T94</f>
        <v>1</v>
      </c>
      <c r="AC94" s="623">
        <f t="shared" ref="AC94:AC107" si="26">M94/U94</f>
        <v>0.98298676748582248</v>
      </c>
      <c r="AD94" s="623">
        <f t="shared" ref="AD94:AD107" si="27">N94/V94</f>
        <v>0.953398537026383</v>
      </c>
      <c r="AE94" s="623">
        <f t="shared" ref="AE94:AE107" si="28">O94/W94</f>
        <v>0.91480519294885354</v>
      </c>
      <c r="AF94" s="623">
        <f t="shared" ref="AF94:AF107" si="29">P94/X94</f>
        <v>0.8700592867720075</v>
      </c>
      <c r="AG94" s="623">
        <f t="shared" ref="AG94:AG107" si="30">Q94/Y94</f>
        <v>0.82142243223195743</v>
      </c>
      <c r="AH94" s="623">
        <f t="shared" ref="AH94:AH107" si="31">R94/Z94</f>
        <v>0.77067093184233981</v>
      </c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</row>
    <row r="95" spans="1:52" x14ac:dyDescent="0.25">
      <c r="B95" s="76">
        <v>3</v>
      </c>
      <c r="C95" s="161">
        <f t="shared" si="18"/>
        <v>4.241781548250266E-2</v>
      </c>
      <c r="D95" s="614">
        <f t="shared" si="23"/>
        <v>4.8780487804878057E-2</v>
      </c>
      <c r="E95" s="614">
        <f t="shared" si="19"/>
        <v>5.2631578947368425E-2</v>
      </c>
      <c r="F95" s="614">
        <f t="shared" si="19"/>
        <v>5.7142857142857148E-2</v>
      </c>
      <c r="G95" s="614">
        <f t="shared" si="19"/>
        <v>6.25E-2</v>
      </c>
      <c r="H95" s="614">
        <f t="shared" si="19"/>
        <v>6.8965517241379309E-2</v>
      </c>
      <c r="I95" s="614">
        <f t="shared" si="19"/>
        <v>7.6923076923076927E-2</v>
      </c>
      <c r="J95" s="614">
        <f t="shared" si="19"/>
        <v>8.6956521739130446E-2</v>
      </c>
      <c r="K95" s="615">
        <f t="shared" si="20"/>
        <v>0.1</v>
      </c>
      <c r="L95" s="614">
        <f t="shared" si="24"/>
        <v>0.11499999999999999</v>
      </c>
      <c r="M95" s="614">
        <f t="shared" si="21"/>
        <v>0.13</v>
      </c>
      <c r="N95" s="614">
        <f t="shared" si="21"/>
        <v>0.14499999999999999</v>
      </c>
      <c r="O95" s="614">
        <f t="shared" si="21"/>
        <v>0.16000000000000003</v>
      </c>
      <c r="P95" s="614">
        <f t="shared" si="21"/>
        <v>0.17500000000000002</v>
      </c>
      <c r="Q95" s="614">
        <f t="shared" si="21"/>
        <v>0.19</v>
      </c>
      <c r="R95" s="614">
        <f t="shared" si="21"/>
        <v>0.20499999999999999</v>
      </c>
      <c r="T95" s="614">
        <v>0.11499999999999999</v>
      </c>
      <c r="U95" s="614">
        <v>0.13224999999999998</v>
      </c>
      <c r="V95" s="614">
        <v>0.15208749999999996</v>
      </c>
      <c r="W95" s="614">
        <v>0.17490062499999995</v>
      </c>
      <c r="X95" s="614">
        <v>0.20113571874999991</v>
      </c>
      <c r="Y95" s="614">
        <v>0.23130607656249988</v>
      </c>
      <c r="Z95" s="614">
        <v>0.26600198804687486</v>
      </c>
      <c r="AA95"/>
      <c r="AB95" s="623">
        <f t="shared" si="25"/>
        <v>1</v>
      </c>
      <c r="AC95" s="623">
        <f t="shared" si="26"/>
        <v>0.98298676748582248</v>
      </c>
      <c r="AD95" s="623">
        <f t="shared" si="27"/>
        <v>0.953398537026383</v>
      </c>
      <c r="AE95" s="623">
        <f t="shared" si="28"/>
        <v>0.91480519294885354</v>
      </c>
      <c r="AF95" s="623">
        <f t="shared" si="29"/>
        <v>0.8700592867720075</v>
      </c>
      <c r="AG95" s="623">
        <f t="shared" si="30"/>
        <v>0.82142243223195743</v>
      </c>
      <c r="AH95" s="623">
        <f t="shared" si="31"/>
        <v>0.77067093184233981</v>
      </c>
      <c r="AI95"/>
      <c r="AJ95"/>
      <c r="AK95"/>
      <c r="AL95"/>
      <c r="AM95"/>
      <c r="AN95"/>
      <c r="AP95"/>
      <c r="AQ95"/>
      <c r="AR95"/>
      <c r="AS95"/>
      <c r="AT95"/>
      <c r="AU95"/>
      <c r="AV95"/>
    </row>
    <row r="96" spans="1:52" x14ac:dyDescent="0.25">
      <c r="B96" s="76">
        <v>4</v>
      </c>
      <c r="C96" s="158">
        <f t="shared" si="18"/>
        <v>4.241781548250266E-2</v>
      </c>
      <c r="D96" s="216">
        <f t="shared" si="23"/>
        <v>4.8780487804878057E-2</v>
      </c>
      <c r="E96" s="216">
        <f t="shared" si="19"/>
        <v>5.2631578947368425E-2</v>
      </c>
      <c r="F96" s="216">
        <f t="shared" si="19"/>
        <v>5.7142857142857148E-2</v>
      </c>
      <c r="G96" s="216">
        <f t="shared" si="19"/>
        <v>6.25E-2</v>
      </c>
      <c r="H96" s="216">
        <f t="shared" si="19"/>
        <v>6.8965517241379309E-2</v>
      </c>
      <c r="I96" s="216">
        <f t="shared" si="19"/>
        <v>7.6923076923076927E-2</v>
      </c>
      <c r="J96" s="216">
        <f t="shared" si="19"/>
        <v>8.6956521739130446E-2</v>
      </c>
      <c r="K96" s="613">
        <f t="shared" si="20"/>
        <v>0.1</v>
      </c>
      <c r="L96" s="216">
        <f t="shared" si="24"/>
        <v>0.11499999999999999</v>
      </c>
      <c r="M96" s="216">
        <f t="shared" si="21"/>
        <v>0.13</v>
      </c>
      <c r="N96" s="216">
        <f t="shared" si="21"/>
        <v>0.14499999999999999</v>
      </c>
      <c r="O96" s="216">
        <f t="shared" si="21"/>
        <v>0.16000000000000003</v>
      </c>
      <c r="P96" s="216">
        <f t="shared" si="21"/>
        <v>0.17500000000000002</v>
      </c>
      <c r="Q96" s="216">
        <f t="shared" si="21"/>
        <v>0.19</v>
      </c>
      <c r="R96" s="216">
        <f t="shared" si="21"/>
        <v>0.20499999999999999</v>
      </c>
      <c r="T96" s="216">
        <v>0.11499999999999999</v>
      </c>
      <c r="U96" s="216">
        <v>0.13224999999999998</v>
      </c>
      <c r="V96" s="216">
        <v>0.15208749999999996</v>
      </c>
      <c r="W96" s="216">
        <v>0.17490062499999995</v>
      </c>
      <c r="X96" s="216">
        <v>0.20113571874999991</v>
      </c>
      <c r="Y96" s="216">
        <v>0.23130607656249988</v>
      </c>
      <c r="Z96" s="216">
        <v>0.26600198804687486</v>
      </c>
      <c r="AA96"/>
      <c r="AB96" s="623">
        <f t="shared" si="25"/>
        <v>1</v>
      </c>
      <c r="AC96" s="623">
        <f t="shared" si="26"/>
        <v>0.98298676748582248</v>
      </c>
      <c r="AD96" s="623">
        <f t="shared" si="27"/>
        <v>0.953398537026383</v>
      </c>
      <c r="AE96" s="623">
        <f t="shared" si="28"/>
        <v>0.91480519294885354</v>
      </c>
      <c r="AF96" s="623">
        <f t="shared" si="29"/>
        <v>0.8700592867720075</v>
      </c>
      <c r="AG96" s="623">
        <f t="shared" si="30"/>
        <v>0.82142243223195743</v>
      </c>
      <c r="AH96" s="623">
        <f t="shared" si="31"/>
        <v>0.77067093184233981</v>
      </c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</row>
    <row r="97" spans="2:48" x14ac:dyDescent="0.25">
      <c r="B97" s="76">
        <v>5</v>
      </c>
      <c r="C97" s="158">
        <f t="shared" si="18"/>
        <v>4.241781548250266E-2</v>
      </c>
      <c r="D97" s="216">
        <f t="shared" si="23"/>
        <v>4.8780487804878057E-2</v>
      </c>
      <c r="E97" s="216">
        <f t="shared" si="19"/>
        <v>5.2631578947368425E-2</v>
      </c>
      <c r="F97" s="216">
        <f t="shared" si="19"/>
        <v>5.7142857142857148E-2</v>
      </c>
      <c r="G97" s="216">
        <f t="shared" si="19"/>
        <v>6.25E-2</v>
      </c>
      <c r="H97" s="216">
        <f t="shared" si="19"/>
        <v>6.8965517241379309E-2</v>
      </c>
      <c r="I97" s="216">
        <f t="shared" si="19"/>
        <v>7.6923076923076927E-2</v>
      </c>
      <c r="J97" s="216">
        <f t="shared" si="19"/>
        <v>8.6956521739130446E-2</v>
      </c>
      <c r="K97" s="613">
        <f t="shared" si="20"/>
        <v>0.1</v>
      </c>
      <c r="L97" s="216">
        <f t="shared" si="24"/>
        <v>0.11499999999999999</v>
      </c>
      <c r="M97" s="216">
        <f t="shared" si="21"/>
        <v>0.13</v>
      </c>
      <c r="N97" s="216">
        <f t="shared" si="21"/>
        <v>0.14499999999999999</v>
      </c>
      <c r="O97" s="216">
        <f t="shared" si="21"/>
        <v>0.16000000000000003</v>
      </c>
      <c r="P97" s="216">
        <f t="shared" si="21"/>
        <v>0.17500000000000002</v>
      </c>
      <c r="Q97" s="216">
        <f t="shared" si="21"/>
        <v>0.19</v>
      </c>
      <c r="R97" s="216">
        <f t="shared" si="21"/>
        <v>0.20499999999999999</v>
      </c>
      <c r="T97" s="216">
        <v>0.11499999999999999</v>
      </c>
      <c r="U97" s="216">
        <v>0.13224999999999998</v>
      </c>
      <c r="V97" s="216">
        <v>0.15208749999999996</v>
      </c>
      <c r="W97" s="216">
        <v>0.17490062499999995</v>
      </c>
      <c r="X97" s="216">
        <v>0.20113571874999991</v>
      </c>
      <c r="Y97" s="216">
        <v>0.23130607656249988</v>
      </c>
      <c r="Z97" s="216">
        <v>0.26600198804687486</v>
      </c>
      <c r="AA97"/>
      <c r="AB97" s="623">
        <f t="shared" si="25"/>
        <v>1</v>
      </c>
      <c r="AC97" s="623">
        <f t="shared" si="26"/>
        <v>0.98298676748582248</v>
      </c>
      <c r="AD97" s="623">
        <f t="shared" si="27"/>
        <v>0.953398537026383</v>
      </c>
      <c r="AE97" s="623">
        <f t="shared" si="28"/>
        <v>0.91480519294885354</v>
      </c>
      <c r="AF97" s="623">
        <f t="shared" si="29"/>
        <v>0.8700592867720075</v>
      </c>
      <c r="AG97" s="623">
        <f t="shared" si="30"/>
        <v>0.82142243223195743</v>
      </c>
      <c r="AH97" s="623">
        <f t="shared" si="31"/>
        <v>0.77067093184233981</v>
      </c>
      <c r="AI97"/>
      <c r="AJ97"/>
      <c r="AK97"/>
      <c r="AL97"/>
      <c r="AM97"/>
      <c r="AN97"/>
      <c r="AP97"/>
      <c r="AQ97"/>
      <c r="AR97"/>
      <c r="AS97"/>
      <c r="AT97"/>
      <c r="AU97"/>
      <c r="AV97"/>
    </row>
    <row r="98" spans="2:48" x14ac:dyDescent="0.25">
      <c r="B98" s="76">
        <v>10</v>
      </c>
      <c r="C98" s="161">
        <f t="shared" si="18"/>
        <v>0.36903499469777312</v>
      </c>
      <c r="D98" s="614">
        <f t="shared" si="23"/>
        <v>0.42439024390243907</v>
      </c>
      <c r="E98" s="614">
        <f t="shared" si="19"/>
        <v>0.4578947368421053</v>
      </c>
      <c r="F98" s="614">
        <f t="shared" si="19"/>
        <v>0.49714285714285716</v>
      </c>
      <c r="G98" s="614">
        <f t="shared" si="19"/>
        <v>0.54374999999999996</v>
      </c>
      <c r="H98" s="614">
        <f t="shared" si="19"/>
        <v>0.6</v>
      </c>
      <c r="I98" s="614">
        <f t="shared" si="19"/>
        <v>0.66923076923076918</v>
      </c>
      <c r="J98" s="614">
        <f t="shared" si="19"/>
        <v>0.75652173913043486</v>
      </c>
      <c r="K98" s="615">
        <f t="shared" si="20"/>
        <v>0.87</v>
      </c>
      <c r="L98" s="614">
        <f t="shared" si="24"/>
        <v>1.0004999999999999</v>
      </c>
      <c r="M98" s="614">
        <f t="shared" si="21"/>
        <v>1.131</v>
      </c>
      <c r="N98" s="614">
        <f t="shared" si="21"/>
        <v>1.2615000000000001</v>
      </c>
      <c r="O98" s="614">
        <f t="shared" si="21"/>
        <v>1.3920000000000001</v>
      </c>
      <c r="P98" s="614">
        <f t="shared" si="21"/>
        <v>1.5225</v>
      </c>
      <c r="Q98" s="614">
        <f t="shared" si="21"/>
        <v>1.653</v>
      </c>
      <c r="R98" s="614">
        <f t="shared" si="21"/>
        <v>1.7834999999999999</v>
      </c>
      <c r="T98" s="614">
        <v>1.0004999999999999</v>
      </c>
      <c r="U98" s="614">
        <v>1.1505749999999999</v>
      </c>
      <c r="V98" s="614">
        <v>1.3231612499999998</v>
      </c>
      <c r="W98" s="614">
        <v>1.5216354374999996</v>
      </c>
      <c r="X98" s="614">
        <v>1.7498807531249994</v>
      </c>
      <c r="Y98" s="614">
        <v>2.0123628660937491</v>
      </c>
      <c r="Z98" s="614">
        <v>2.3142172960078113</v>
      </c>
      <c r="AA98"/>
      <c r="AB98" s="623">
        <f t="shared" si="25"/>
        <v>1</v>
      </c>
      <c r="AC98" s="623">
        <f t="shared" si="26"/>
        <v>0.98298676748582237</v>
      </c>
      <c r="AD98" s="623">
        <f t="shared" si="27"/>
        <v>0.953398537026383</v>
      </c>
      <c r="AE98" s="623">
        <f t="shared" si="28"/>
        <v>0.91480519294885343</v>
      </c>
      <c r="AF98" s="623">
        <f t="shared" si="29"/>
        <v>0.87005928677200728</v>
      </c>
      <c r="AG98" s="623">
        <f t="shared" si="30"/>
        <v>0.82142243223195732</v>
      </c>
      <c r="AH98" s="623">
        <f t="shared" si="31"/>
        <v>0.77067093184233981</v>
      </c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</row>
    <row r="99" spans="2:48" x14ac:dyDescent="0.25">
      <c r="B99" s="76">
        <v>20</v>
      </c>
      <c r="C99" s="158">
        <f t="shared" si="18"/>
        <v>1.3022269353128315</v>
      </c>
      <c r="D99" s="216">
        <f t="shared" si="23"/>
        <v>1.4975609756097561</v>
      </c>
      <c r="E99" s="216">
        <f t="shared" si="19"/>
        <v>1.6157894736842104</v>
      </c>
      <c r="F99" s="216">
        <f t="shared" si="19"/>
        <v>1.7542857142857142</v>
      </c>
      <c r="G99" s="216">
        <f t="shared" si="19"/>
        <v>1.9187499999999997</v>
      </c>
      <c r="H99" s="216">
        <f t="shared" si="19"/>
        <v>2.1172413793103448</v>
      </c>
      <c r="I99" s="216">
        <f t="shared" si="19"/>
        <v>2.3615384615384611</v>
      </c>
      <c r="J99" s="216">
        <f t="shared" si="19"/>
        <v>2.6695652173913045</v>
      </c>
      <c r="K99" s="613">
        <f t="shared" si="20"/>
        <v>3.07</v>
      </c>
      <c r="L99" s="216">
        <f t="shared" si="24"/>
        <v>3.5304999999999995</v>
      </c>
      <c r="M99" s="216">
        <f t="shared" si="21"/>
        <v>3.9910000000000001</v>
      </c>
      <c r="N99" s="216">
        <f t="shared" si="21"/>
        <v>4.4514999999999993</v>
      </c>
      <c r="O99" s="216">
        <f t="shared" si="21"/>
        <v>4.9119999999999999</v>
      </c>
      <c r="P99" s="216">
        <f t="shared" si="21"/>
        <v>5.3724999999999996</v>
      </c>
      <c r="Q99" s="216">
        <f t="shared" si="21"/>
        <v>5.8329999999999993</v>
      </c>
      <c r="R99" s="216">
        <f t="shared" si="21"/>
        <v>6.293499999999999</v>
      </c>
      <c r="T99" s="216">
        <v>3.5304999999999995</v>
      </c>
      <c r="U99" s="216">
        <v>4.0600749999999994</v>
      </c>
      <c r="V99" s="216">
        <v>4.6690862499999986</v>
      </c>
      <c r="W99" s="216">
        <v>5.3694491874999981</v>
      </c>
      <c r="X99" s="216">
        <v>6.1748665656249972</v>
      </c>
      <c r="Y99" s="216">
        <v>7.1010965504687462</v>
      </c>
      <c r="Z99" s="216">
        <v>8.1662610330390581</v>
      </c>
      <c r="AA99"/>
      <c r="AB99" s="623">
        <f t="shared" si="25"/>
        <v>1</v>
      </c>
      <c r="AC99" s="623">
        <f t="shared" si="26"/>
        <v>0.98298676748582248</v>
      </c>
      <c r="AD99" s="623">
        <f t="shared" si="27"/>
        <v>0.953398537026383</v>
      </c>
      <c r="AE99" s="623">
        <f t="shared" si="28"/>
        <v>0.91480519294885343</v>
      </c>
      <c r="AF99" s="623">
        <f t="shared" si="29"/>
        <v>0.87005928677200739</v>
      </c>
      <c r="AG99" s="623">
        <f t="shared" si="30"/>
        <v>0.82142243223195732</v>
      </c>
      <c r="AH99" s="623">
        <f t="shared" si="31"/>
        <v>0.7706709318423397</v>
      </c>
      <c r="AI99"/>
      <c r="AJ99"/>
      <c r="AK99"/>
      <c r="AL99"/>
      <c r="AM99"/>
      <c r="AN99"/>
      <c r="AP99"/>
      <c r="AQ99"/>
      <c r="AR99"/>
      <c r="AS99"/>
      <c r="AT99"/>
      <c r="AU99"/>
      <c r="AV99"/>
    </row>
    <row r="100" spans="2:48" x14ac:dyDescent="0.25">
      <c r="B100" s="76">
        <v>30</v>
      </c>
      <c r="C100" s="158">
        <f t="shared" si="18"/>
        <v>2.3838812301166494</v>
      </c>
      <c r="D100" s="216">
        <f t="shared" si="23"/>
        <v>2.7414634146341466</v>
      </c>
      <c r="E100" s="216">
        <f t="shared" si="19"/>
        <v>2.9578947368421056</v>
      </c>
      <c r="F100" s="216">
        <f t="shared" si="19"/>
        <v>3.2114285714285713</v>
      </c>
      <c r="G100" s="216">
        <f t="shared" si="19"/>
        <v>3.5124999999999997</v>
      </c>
      <c r="H100" s="216">
        <f t="shared" si="19"/>
        <v>3.8758620689655174</v>
      </c>
      <c r="I100" s="216">
        <f t="shared" si="19"/>
        <v>4.3230769230769228</v>
      </c>
      <c r="J100" s="216">
        <f t="shared" si="19"/>
        <v>4.8869565217391306</v>
      </c>
      <c r="K100" s="613">
        <f t="shared" si="20"/>
        <v>5.62</v>
      </c>
      <c r="L100" s="216">
        <f t="shared" si="24"/>
        <v>6.4629999999999992</v>
      </c>
      <c r="M100" s="216">
        <f t="shared" si="21"/>
        <v>7.306</v>
      </c>
      <c r="N100" s="216">
        <f t="shared" si="21"/>
        <v>8.1489999999999991</v>
      </c>
      <c r="O100" s="216">
        <f t="shared" si="21"/>
        <v>8.9920000000000009</v>
      </c>
      <c r="P100" s="216">
        <f t="shared" si="21"/>
        <v>9.8350000000000009</v>
      </c>
      <c r="Q100" s="216">
        <f t="shared" si="21"/>
        <v>10.677999999999999</v>
      </c>
      <c r="R100" s="216">
        <f t="shared" si="21"/>
        <v>11.520999999999999</v>
      </c>
      <c r="T100" s="216">
        <v>6.4629999999999992</v>
      </c>
      <c r="U100" s="216">
        <v>7.4324499999999984</v>
      </c>
      <c r="V100" s="216">
        <v>8.5473174999999983</v>
      </c>
      <c r="W100" s="216">
        <v>9.829415124999997</v>
      </c>
      <c r="X100" s="216">
        <v>11.303827393749996</v>
      </c>
      <c r="Y100" s="216">
        <v>12.999401502812495</v>
      </c>
      <c r="Z100" s="216">
        <v>14.949311728234367</v>
      </c>
      <c r="AA100"/>
      <c r="AB100" s="623">
        <f t="shared" si="25"/>
        <v>1</v>
      </c>
      <c r="AC100" s="623">
        <f t="shared" si="26"/>
        <v>0.98298676748582248</v>
      </c>
      <c r="AD100" s="623">
        <f t="shared" si="27"/>
        <v>0.95339853702638289</v>
      </c>
      <c r="AE100" s="623">
        <f t="shared" si="28"/>
        <v>0.91480519294885343</v>
      </c>
      <c r="AF100" s="623">
        <f t="shared" si="29"/>
        <v>0.87005928677200739</v>
      </c>
      <c r="AG100" s="623">
        <f t="shared" si="30"/>
        <v>0.82142243223195721</v>
      </c>
      <c r="AH100" s="623">
        <f t="shared" si="31"/>
        <v>0.77067093184233981</v>
      </c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</row>
    <row r="101" spans="2:48" x14ac:dyDescent="0.25">
      <c r="B101" s="76">
        <v>40</v>
      </c>
      <c r="C101" s="158">
        <f t="shared" si="18"/>
        <v>3.5546129374337232</v>
      </c>
      <c r="D101" s="216">
        <f t="shared" si="23"/>
        <v>4.0878048780487815</v>
      </c>
      <c r="E101" s="216">
        <f t="shared" si="19"/>
        <v>4.4105263157894745</v>
      </c>
      <c r="F101" s="216">
        <f t="shared" si="19"/>
        <v>4.7885714285714291</v>
      </c>
      <c r="G101" s="216">
        <f t="shared" si="19"/>
        <v>5.2374999999999998</v>
      </c>
      <c r="H101" s="216">
        <f t="shared" si="19"/>
        <v>5.7793103448275867</v>
      </c>
      <c r="I101" s="216">
        <f t="shared" si="19"/>
        <v>6.4461538461538463</v>
      </c>
      <c r="J101" s="216">
        <f t="shared" si="19"/>
        <v>7.2869565217391319</v>
      </c>
      <c r="K101" s="613">
        <f t="shared" si="20"/>
        <v>8.3800000000000008</v>
      </c>
      <c r="L101" s="216">
        <f t="shared" si="24"/>
        <v>9.6370000000000005</v>
      </c>
      <c r="M101" s="216">
        <f t="shared" si="21"/>
        <v>10.894000000000002</v>
      </c>
      <c r="N101" s="216">
        <f t="shared" si="21"/>
        <v>12.151000000000002</v>
      </c>
      <c r="O101" s="216">
        <f t="shared" si="21"/>
        <v>13.408000000000001</v>
      </c>
      <c r="P101" s="216">
        <f t="shared" si="21"/>
        <v>14.665000000000001</v>
      </c>
      <c r="Q101" s="216">
        <f t="shared" si="21"/>
        <v>15.922000000000001</v>
      </c>
      <c r="R101" s="216">
        <f t="shared" si="21"/>
        <v>17.178999999999998</v>
      </c>
      <c r="T101" s="216">
        <v>9.6370000000000005</v>
      </c>
      <c r="U101" s="216">
        <v>11.082549999999999</v>
      </c>
      <c r="V101" s="216">
        <v>12.744932499999999</v>
      </c>
      <c r="W101" s="216">
        <v>14.656672374999998</v>
      </c>
      <c r="X101" s="216">
        <v>16.855173231249996</v>
      </c>
      <c r="Y101" s="216">
        <v>19.383449215937492</v>
      </c>
      <c r="Z101" s="216">
        <v>22.290966598328115</v>
      </c>
      <c r="AA101"/>
      <c r="AB101" s="623">
        <f t="shared" si="25"/>
        <v>1</v>
      </c>
      <c r="AC101" s="623">
        <f t="shared" si="26"/>
        <v>0.98298676748582248</v>
      </c>
      <c r="AD101" s="623">
        <f t="shared" si="27"/>
        <v>0.953398537026383</v>
      </c>
      <c r="AE101" s="623">
        <f t="shared" si="28"/>
        <v>0.91480519294885332</v>
      </c>
      <c r="AF101" s="623">
        <f t="shared" si="29"/>
        <v>0.87005928677200728</v>
      </c>
      <c r="AG101" s="623">
        <f t="shared" si="30"/>
        <v>0.82142243223195732</v>
      </c>
      <c r="AH101" s="623">
        <f t="shared" si="31"/>
        <v>0.7706709318423397</v>
      </c>
      <c r="AI101"/>
      <c r="AJ101"/>
      <c r="AK101"/>
      <c r="AL101"/>
      <c r="AM101"/>
      <c r="AN101"/>
      <c r="AP101"/>
      <c r="AQ101"/>
      <c r="AR101"/>
      <c r="AS101"/>
      <c r="AT101"/>
      <c r="AU101"/>
      <c r="AV101"/>
    </row>
    <row r="102" spans="2:48" x14ac:dyDescent="0.25">
      <c r="B102" s="76">
        <v>50</v>
      </c>
      <c r="C102" s="158">
        <f t="shared" si="18"/>
        <v>5.0307529162248148</v>
      </c>
      <c r="D102" s="216">
        <f t="shared" si="23"/>
        <v>5.7853658536585364</v>
      </c>
      <c r="E102" s="216">
        <f t="shared" si="19"/>
        <v>6.242105263157895</v>
      </c>
      <c r="F102" s="216">
        <f t="shared" si="19"/>
        <v>6.7771428571428567</v>
      </c>
      <c r="G102" s="216">
        <f t="shared" si="19"/>
        <v>7.4124999999999996</v>
      </c>
      <c r="H102" s="216">
        <f t="shared" si="19"/>
        <v>8.1793103448275861</v>
      </c>
      <c r="I102" s="216">
        <f t="shared" si="19"/>
        <v>9.1230769230769226</v>
      </c>
      <c r="J102" s="216">
        <f t="shared" si="19"/>
        <v>10.31304347826087</v>
      </c>
      <c r="K102" s="613">
        <f t="shared" si="20"/>
        <v>11.86</v>
      </c>
      <c r="L102" s="216">
        <f t="shared" si="24"/>
        <v>13.638999999999998</v>
      </c>
      <c r="M102" s="216">
        <f t="shared" si="21"/>
        <v>15.417999999999999</v>
      </c>
      <c r="N102" s="216">
        <f t="shared" si="21"/>
        <v>17.196999999999999</v>
      </c>
      <c r="O102" s="216">
        <f t="shared" si="21"/>
        <v>18.975999999999999</v>
      </c>
      <c r="P102" s="216">
        <f t="shared" si="21"/>
        <v>20.754999999999999</v>
      </c>
      <c r="Q102" s="216">
        <f t="shared" si="21"/>
        <v>22.533999999999999</v>
      </c>
      <c r="R102" s="216">
        <f t="shared" si="21"/>
        <v>24.312999999999995</v>
      </c>
      <c r="T102" s="216">
        <v>13.638999999999998</v>
      </c>
      <c r="U102" s="216">
        <v>15.684849999999996</v>
      </c>
      <c r="V102" s="216">
        <v>18.037577499999994</v>
      </c>
      <c r="W102" s="216">
        <v>20.743214124999991</v>
      </c>
      <c r="X102" s="216">
        <v>23.854696243749988</v>
      </c>
      <c r="Y102" s="216">
        <v>27.432900680312486</v>
      </c>
      <c r="Z102" s="216">
        <v>31.547835782359357</v>
      </c>
      <c r="AA102"/>
      <c r="AB102" s="623">
        <f t="shared" si="25"/>
        <v>1</v>
      </c>
      <c r="AC102" s="623">
        <f t="shared" si="26"/>
        <v>0.98298676748582259</v>
      </c>
      <c r="AD102" s="623">
        <f t="shared" si="27"/>
        <v>0.95339853702638311</v>
      </c>
      <c r="AE102" s="623">
        <f t="shared" si="28"/>
        <v>0.91480519294885343</v>
      </c>
      <c r="AF102" s="623">
        <f t="shared" si="29"/>
        <v>0.87005928677200739</v>
      </c>
      <c r="AG102" s="623">
        <f t="shared" si="30"/>
        <v>0.82142243223195732</v>
      </c>
      <c r="AH102" s="623">
        <f t="shared" si="31"/>
        <v>0.7706709318423397</v>
      </c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</row>
    <row r="103" spans="2:48" x14ac:dyDescent="0.25">
      <c r="B103" s="76">
        <v>60</v>
      </c>
      <c r="C103" s="158">
        <f t="shared" si="18"/>
        <v>6.69777306468717</v>
      </c>
      <c r="D103" s="216">
        <f t="shared" si="23"/>
        <v>7.7024390243902445</v>
      </c>
      <c r="E103" s="216">
        <f t="shared" si="19"/>
        <v>8.310526315789474</v>
      </c>
      <c r="F103" s="216">
        <f t="shared" si="19"/>
        <v>9.0228571428571431</v>
      </c>
      <c r="G103" s="216">
        <f t="shared" si="19"/>
        <v>9.8687499999999986</v>
      </c>
      <c r="H103" s="216">
        <f t="shared" si="19"/>
        <v>10.889655172413793</v>
      </c>
      <c r="I103" s="216">
        <f t="shared" si="19"/>
        <v>12.146153846153846</v>
      </c>
      <c r="J103" s="216">
        <f t="shared" si="19"/>
        <v>13.730434782608697</v>
      </c>
      <c r="K103" s="613">
        <f t="shared" si="20"/>
        <v>15.79</v>
      </c>
      <c r="L103" s="216">
        <f t="shared" si="24"/>
        <v>18.158499999999997</v>
      </c>
      <c r="M103" s="216">
        <f t="shared" si="21"/>
        <v>20.527000000000001</v>
      </c>
      <c r="N103" s="216">
        <f t="shared" si="21"/>
        <v>22.895499999999998</v>
      </c>
      <c r="O103" s="216">
        <f t="shared" si="21"/>
        <v>25.263999999999999</v>
      </c>
      <c r="P103" s="216">
        <f t="shared" si="21"/>
        <v>27.6325</v>
      </c>
      <c r="Q103" s="216">
        <f t="shared" si="21"/>
        <v>30.000999999999998</v>
      </c>
      <c r="R103" s="216">
        <f t="shared" si="21"/>
        <v>32.369499999999995</v>
      </c>
      <c r="T103" s="216">
        <v>18.158499999999997</v>
      </c>
      <c r="U103" s="216">
        <v>20.882274999999993</v>
      </c>
      <c r="V103" s="216">
        <v>24.014616249999989</v>
      </c>
      <c r="W103" s="216">
        <v>27.616808687499987</v>
      </c>
      <c r="X103" s="216">
        <v>31.75932999062498</v>
      </c>
      <c r="Y103" s="216">
        <v>36.523229489218721</v>
      </c>
      <c r="Z103" s="216">
        <v>42.001713912601524</v>
      </c>
      <c r="AA103"/>
      <c r="AB103" s="623">
        <f t="shared" si="25"/>
        <v>1</v>
      </c>
      <c r="AC103" s="623">
        <f t="shared" si="26"/>
        <v>0.9829867674858227</v>
      </c>
      <c r="AD103" s="623">
        <f t="shared" si="27"/>
        <v>0.95339853702638322</v>
      </c>
      <c r="AE103" s="623">
        <f t="shared" si="28"/>
        <v>0.91480519294885354</v>
      </c>
      <c r="AF103" s="623">
        <f t="shared" si="29"/>
        <v>0.87005928677200761</v>
      </c>
      <c r="AG103" s="623">
        <f t="shared" si="30"/>
        <v>0.82142243223195754</v>
      </c>
      <c r="AH103" s="623">
        <f t="shared" si="31"/>
        <v>0.77067093184234003</v>
      </c>
      <c r="AI103"/>
      <c r="AJ103"/>
      <c r="AK103"/>
      <c r="AL103"/>
      <c r="AM103"/>
      <c r="AN103"/>
      <c r="AP103"/>
      <c r="AQ103"/>
      <c r="AR103"/>
      <c r="AS103"/>
      <c r="AT103"/>
      <c r="AU103"/>
      <c r="AV103"/>
    </row>
    <row r="104" spans="2:48" x14ac:dyDescent="0.25">
      <c r="B104" s="76">
        <v>70</v>
      </c>
      <c r="C104" s="161">
        <f t="shared" si="18"/>
        <v>8.3435843054082746</v>
      </c>
      <c r="D104" s="614">
        <f t="shared" si="23"/>
        <v>9.5951219512195145</v>
      </c>
      <c r="E104" s="614">
        <f t="shared" si="19"/>
        <v>10.352631578947371</v>
      </c>
      <c r="F104" s="614">
        <f t="shared" si="19"/>
        <v>11.24</v>
      </c>
      <c r="G104" s="614">
        <f t="shared" si="19"/>
        <v>12.293750000000001</v>
      </c>
      <c r="H104" s="614">
        <f t="shared" si="19"/>
        <v>13.565517241379313</v>
      </c>
      <c r="I104" s="614">
        <f t="shared" si="19"/>
        <v>15.130769230769232</v>
      </c>
      <c r="J104" s="614">
        <f t="shared" si="19"/>
        <v>17.104347826086958</v>
      </c>
      <c r="K104" s="615">
        <f t="shared" si="20"/>
        <v>19.670000000000002</v>
      </c>
      <c r="L104" s="614">
        <f t="shared" si="24"/>
        <v>22.6205</v>
      </c>
      <c r="M104" s="614">
        <f t="shared" si="21"/>
        <v>25.571000000000002</v>
      </c>
      <c r="N104" s="614">
        <f t="shared" si="21"/>
        <v>28.521500000000003</v>
      </c>
      <c r="O104" s="614">
        <f t="shared" si="21"/>
        <v>31.472000000000005</v>
      </c>
      <c r="P104" s="614">
        <f t="shared" si="21"/>
        <v>34.422499999999999</v>
      </c>
      <c r="Q104" s="614">
        <f t="shared" si="21"/>
        <v>37.373000000000005</v>
      </c>
      <c r="R104" s="614">
        <f t="shared" si="21"/>
        <v>40.323500000000003</v>
      </c>
      <c r="T104" s="614">
        <v>22.6205</v>
      </c>
      <c r="U104" s="614">
        <v>26.013574999999999</v>
      </c>
      <c r="V104" s="614">
        <v>29.915611249999998</v>
      </c>
      <c r="W104" s="614">
        <v>34.402952937499997</v>
      </c>
      <c r="X104" s="614">
        <v>39.563395878124993</v>
      </c>
      <c r="Y104" s="614">
        <v>45.497905259843741</v>
      </c>
      <c r="Z104" s="614">
        <v>52.3225910488203</v>
      </c>
      <c r="AA104"/>
      <c r="AB104" s="623">
        <f t="shared" si="25"/>
        <v>1</v>
      </c>
      <c r="AC104" s="623">
        <f t="shared" si="26"/>
        <v>0.98298676748582237</v>
      </c>
      <c r="AD104" s="623">
        <f t="shared" si="27"/>
        <v>0.953398537026383</v>
      </c>
      <c r="AE104" s="623">
        <f t="shared" si="28"/>
        <v>0.91480519294885332</v>
      </c>
      <c r="AF104" s="623">
        <f t="shared" si="29"/>
        <v>0.87005928677200717</v>
      </c>
      <c r="AG104" s="623">
        <f t="shared" si="30"/>
        <v>0.82142243223195721</v>
      </c>
      <c r="AH104" s="623">
        <f t="shared" si="31"/>
        <v>0.7706709318423397</v>
      </c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</row>
    <row r="105" spans="2:48" x14ac:dyDescent="0.25">
      <c r="B105" s="76">
        <v>80</v>
      </c>
      <c r="C105" s="158">
        <f t="shared" si="18"/>
        <v>10.231177094379641</v>
      </c>
      <c r="D105" s="216">
        <f t="shared" si="23"/>
        <v>11.765853658536587</v>
      </c>
      <c r="E105" s="216">
        <f t="shared" si="19"/>
        <v>12.694736842105264</v>
      </c>
      <c r="F105" s="216">
        <f t="shared" si="19"/>
        <v>13.782857142857143</v>
      </c>
      <c r="G105" s="216">
        <f t="shared" si="19"/>
        <v>15.074999999999999</v>
      </c>
      <c r="H105" s="216">
        <f t="shared" si="19"/>
        <v>16.634482758620692</v>
      </c>
      <c r="I105" s="216">
        <f t="shared" si="19"/>
        <v>18.553846153846155</v>
      </c>
      <c r="J105" s="216">
        <f t="shared" si="19"/>
        <v>20.973913043478262</v>
      </c>
      <c r="K105" s="613">
        <f t="shared" si="20"/>
        <v>24.12</v>
      </c>
      <c r="L105" s="216">
        <f t="shared" si="24"/>
        <v>27.738</v>
      </c>
      <c r="M105" s="216">
        <f t="shared" si="21"/>
        <v>31.356000000000002</v>
      </c>
      <c r="N105" s="216">
        <f t="shared" si="21"/>
        <v>34.974000000000004</v>
      </c>
      <c r="O105" s="216">
        <f t="shared" si="21"/>
        <v>38.592000000000006</v>
      </c>
      <c r="P105" s="216">
        <f t="shared" si="21"/>
        <v>42.21</v>
      </c>
      <c r="Q105" s="216">
        <f t="shared" si="21"/>
        <v>45.828000000000003</v>
      </c>
      <c r="R105" s="216">
        <f t="shared" si="21"/>
        <v>49.445999999999998</v>
      </c>
      <c r="T105" s="216">
        <v>27.738</v>
      </c>
      <c r="U105" s="216">
        <v>31.898699999999998</v>
      </c>
      <c r="V105" s="216">
        <v>36.683504999999997</v>
      </c>
      <c r="W105" s="216">
        <v>42.186030749999993</v>
      </c>
      <c r="X105" s="216">
        <v>48.513935362499986</v>
      </c>
      <c r="Y105" s="216">
        <v>55.79102566687498</v>
      </c>
      <c r="Z105" s="216">
        <v>64.159679516906223</v>
      </c>
      <c r="AA105"/>
      <c r="AB105" s="623">
        <f t="shared" si="25"/>
        <v>1</v>
      </c>
      <c r="AC105" s="623">
        <f t="shared" si="26"/>
        <v>0.98298676748582237</v>
      </c>
      <c r="AD105" s="623">
        <f t="shared" si="27"/>
        <v>0.953398537026383</v>
      </c>
      <c r="AE105" s="623">
        <f t="shared" si="28"/>
        <v>0.91480519294885343</v>
      </c>
      <c r="AF105" s="623">
        <f t="shared" si="29"/>
        <v>0.87005928677200728</v>
      </c>
      <c r="AG105" s="623">
        <f t="shared" si="30"/>
        <v>0.82142243223195732</v>
      </c>
      <c r="AH105" s="623">
        <f t="shared" si="31"/>
        <v>0.7706709318423397</v>
      </c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</row>
    <row r="106" spans="2:48" x14ac:dyDescent="0.25">
      <c r="B106" s="76">
        <v>90</v>
      </c>
      <c r="C106" s="158">
        <f t="shared" si="18"/>
        <v>12.114528101802758</v>
      </c>
      <c r="D106" s="216">
        <f t="shared" si="23"/>
        <v>13.931707317073171</v>
      </c>
      <c r="E106" s="216">
        <f t="shared" si="19"/>
        <v>15.031578947368422</v>
      </c>
      <c r="F106" s="216">
        <f t="shared" si="19"/>
        <v>16.32</v>
      </c>
      <c r="G106" s="216">
        <f t="shared" si="19"/>
        <v>17.849999999999998</v>
      </c>
      <c r="H106" s="216">
        <f t="shared" si="19"/>
        <v>19.69655172413793</v>
      </c>
      <c r="I106" s="216">
        <f t="shared" si="19"/>
        <v>21.969230769230766</v>
      </c>
      <c r="J106" s="216">
        <f t="shared" si="19"/>
        <v>24.834782608695654</v>
      </c>
      <c r="K106" s="613">
        <f t="shared" si="20"/>
        <v>28.56</v>
      </c>
      <c r="L106" s="216">
        <f t="shared" si="24"/>
        <v>32.843999999999994</v>
      </c>
      <c r="M106" s="216">
        <f t="shared" si="21"/>
        <v>37.128</v>
      </c>
      <c r="N106" s="216">
        <f t="shared" si="21"/>
        <v>41.411999999999999</v>
      </c>
      <c r="O106" s="216">
        <f t="shared" si="21"/>
        <v>45.695999999999998</v>
      </c>
      <c r="P106" s="216">
        <f t="shared" si="21"/>
        <v>49.98</v>
      </c>
      <c r="Q106" s="216">
        <f t="shared" si="21"/>
        <v>54.263999999999996</v>
      </c>
      <c r="R106" s="216">
        <f t="shared" si="21"/>
        <v>58.547999999999995</v>
      </c>
      <c r="T106" s="216">
        <v>32.843999999999994</v>
      </c>
      <c r="U106" s="216">
        <v>37.770599999999988</v>
      </c>
      <c r="V106" s="216">
        <v>43.436189999999982</v>
      </c>
      <c r="W106" s="216">
        <v>49.951618499999974</v>
      </c>
      <c r="X106" s="216">
        <v>57.444361274999963</v>
      </c>
      <c r="Y106" s="216">
        <v>66.061015466249955</v>
      </c>
      <c r="Z106" s="216">
        <v>75.970167786187446</v>
      </c>
      <c r="AA106"/>
      <c r="AB106" s="623">
        <f t="shared" si="25"/>
        <v>1</v>
      </c>
      <c r="AC106" s="623">
        <f t="shared" si="26"/>
        <v>0.98298676748582259</v>
      </c>
      <c r="AD106" s="623">
        <f t="shared" si="27"/>
        <v>0.95339853702638322</v>
      </c>
      <c r="AE106" s="623">
        <f t="shared" si="28"/>
        <v>0.91480519294885354</v>
      </c>
      <c r="AF106" s="623">
        <f t="shared" si="29"/>
        <v>0.8700592867720075</v>
      </c>
      <c r="AG106" s="623">
        <f t="shared" si="30"/>
        <v>0.82142243223195743</v>
      </c>
      <c r="AH106" s="623">
        <f t="shared" si="31"/>
        <v>0.77067093184233992</v>
      </c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</row>
    <row r="107" spans="2:48" x14ac:dyDescent="0.25">
      <c r="B107" s="76">
        <v>100</v>
      </c>
      <c r="C107" s="164">
        <f t="shared" si="18"/>
        <v>13.806998939554616</v>
      </c>
      <c r="D107" s="616">
        <f t="shared" si="23"/>
        <v>15.878048780487806</v>
      </c>
      <c r="E107" s="616">
        <f t="shared" si="19"/>
        <v>17.131578947368421</v>
      </c>
      <c r="F107" s="616">
        <f t="shared" si="19"/>
        <v>18.599999999999998</v>
      </c>
      <c r="G107" s="616">
        <f t="shared" si="19"/>
        <v>20.343749999999996</v>
      </c>
      <c r="H107" s="616">
        <f t="shared" si="19"/>
        <v>22.448275862068964</v>
      </c>
      <c r="I107" s="616">
        <f t="shared" si="19"/>
        <v>25.038461538461537</v>
      </c>
      <c r="J107" s="616">
        <f t="shared" si="19"/>
        <v>28.304347826086957</v>
      </c>
      <c r="K107" s="617">
        <f t="shared" si="20"/>
        <v>32.549999999999997</v>
      </c>
      <c r="L107" s="616">
        <f t="shared" si="24"/>
        <v>37.43249999999999</v>
      </c>
      <c r="M107" s="616">
        <f t="shared" si="21"/>
        <v>42.314999999999998</v>
      </c>
      <c r="N107" s="616">
        <f t="shared" si="21"/>
        <v>47.197499999999991</v>
      </c>
      <c r="O107" s="616">
        <f t="shared" si="21"/>
        <v>52.08</v>
      </c>
      <c r="P107" s="616">
        <f t="shared" si="21"/>
        <v>56.962499999999991</v>
      </c>
      <c r="Q107" s="616">
        <f t="shared" si="21"/>
        <v>61.844999999999992</v>
      </c>
      <c r="R107" s="616">
        <f t="shared" si="21"/>
        <v>66.727499999999992</v>
      </c>
      <c r="T107" s="616">
        <v>37.43249999999999</v>
      </c>
      <c r="U107" s="616">
        <v>43.047374999999988</v>
      </c>
      <c r="V107" s="616">
        <v>49.504481249999984</v>
      </c>
      <c r="W107" s="616">
        <v>56.930153437499975</v>
      </c>
      <c r="X107" s="616">
        <v>65.469676453124961</v>
      </c>
      <c r="Y107" s="616">
        <v>75.290127921093699</v>
      </c>
      <c r="Z107" s="616">
        <v>86.583647109257754</v>
      </c>
      <c r="AA107"/>
      <c r="AB107" s="623">
        <f t="shared" si="25"/>
        <v>1</v>
      </c>
      <c r="AC107" s="623">
        <f t="shared" si="26"/>
        <v>0.98298676748582248</v>
      </c>
      <c r="AD107" s="623">
        <f t="shared" si="27"/>
        <v>0.953398537026383</v>
      </c>
      <c r="AE107" s="623">
        <f t="shared" si="28"/>
        <v>0.91480519294885343</v>
      </c>
      <c r="AF107" s="623">
        <f t="shared" si="29"/>
        <v>0.87005928677200739</v>
      </c>
      <c r="AG107" s="623">
        <f t="shared" si="30"/>
        <v>0.82142243223195743</v>
      </c>
      <c r="AH107" s="623">
        <f t="shared" si="31"/>
        <v>0.77067093184233992</v>
      </c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</row>
    <row r="108" spans="2:48" x14ac:dyDescent="0.25">
      <c r="B108" s="76"/>
      <c r="C108" s="167"/>
      <c r="D108" s="167"/>
      <c r="E108" s="167"/>
      <c r="F108" s="167"/>
      <c r="G108" s="167"/>
      <c r="H108" s="167"/>
      <c r="I108" s="167"/>
      <c r="J108" s="167"/>
      <c r="K108" s="98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</row>
    <row r="109" spans="2:48" x14ac:dyDescent="0.25">
      <c r="D109" s="137">
        <f>D113/$K113</f>
        <v>0.37593703992309263</v>
      </c>
      <c r="E109" s="137">
        <f t="shared" ref="E109:I109" si="32">E113/$K113</f>
        <v>0.43232759591155651</v>
      </c>
      <c r="F109" s="137">
        <f t="shared" si="32"/>
        <v>0.49717673529828993</v>
      </c>
      <c r="G109" s="137">
        <f t="shared" si="32"/>
        <v>0.57175324559303342</v>
      </c>
      <c r="H109" s="137">
        <f t="shared" si="32"/>
        <v>0.65751623243198831</v>
      </c>
      <c r="I109" s="137">
        <f t="shared" si="32"/>
        <v>0.7561436672967865</v>
      </c>
      <c r="J109" s="137">
        <f>J113/$K113</f>
        <v>0.86956521739130443</v>
      </c>
      <c r="K109" s="137"/>
      <c r="L109" s="137">
        <f>L113/$K113</f>
        <v>1.1499999999999999</v>
      </c>
      <c r="M109" s="137">
        <f>M113/$K113</f>
        <v>1.3224999999999998</v>
      </c>
      <c r="N109" s="137">
        <f t="shared" ref="N109:R109" si="33">N113/$K113</f>
        <v>1.5208749999999998</v>
      </c>
      <c r="O109" s="137">
        <f t="shared" si="33"/>
        <v>1.7490062499999994</v>
      </c>
      <c r="P109" s="137">
        <f t="shared" si="33"/>
        <v>2.0113571874999989</v>
      </c>
      <c r="Q109" s="137">
        <f t="shared" si="33"/>
        <v>2.3130607656249991</v>
      </c>
      <c r="R109" s="137">
        <f t="shared" si="33"/>
        <v>2.6600198804687487</v>
      </c>
      <c r="Y109"/>
      <c r="Z109"/>
      <c r="AA109"/>
      <c r="AB109"/>
      <c r="AC109"/>
      <c r="AD109"/>
      <c r="AE109"/>
      <c r="AF109"/>
      <c r="AG109"/>
      <c r="AH109" s="623">
        <f>110.3*0.771</f>
        <v>85.041300000000007</v>
      </c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</row>
    <row r="110" spans="2:48" x14ac:dyDescent="0.25">
      <c r="K110" s="239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</row>
    <row r="111" spans="2:48" x14ac:dyDescent="0.25">
      <c r="B111" s="151" t="s">
        <v>53</v>
      </c>
      <c r="C111" s="151"/>
      <c r="D111" s="151"/>
      <c r="E111" s="152"/>
      <c r="F111" s="152"/>
      <c r="G111" s="152"/>
      <c r="H111" s="152"/>
      <c r="I111" s="152"/>
      <c r="K111" s="98">
        <v>1.1499999999999999</v>
      </c>
      <c r="L111" s="42" t="s">
        <v>0</v>
      </c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</row>
    <row r="112" spans="2:48" x14ac:dyDescent="0.25">
      <c r="B112" s="76" t="s">
        <v>2</v>
      </c>
      <c r="C112" s="153" t="s">
        <v>33</v>
      </c>
      <c r="D112" s="81" t="s">
        <v>16</v>
      </c>
      <c r="E112" s="81" t="s">
        <v>15</v>
      </c>
      <c r="F112" s="76" t="s">
        <v>14</v>
      </c>
      <c r="G112" s="76" t="s">
        <v>13</v>
      </c>
      <c r="H112" s="76" t="s">
        <v>3</v>
      </c>
      <c r="I112" s="76" t="s">
        <v>4</v>
      </c>
      <c r="J112" s="76" t="s">
        <v>5</v>
      </c>
      <c r="K112" s="523" t="s">
        <v>6</v>
      </c>
      <c r="L112" s="76" t="s">
        <v>20</v>
      </c>
      <c r="M112" s="76" t="s">
        <v>21</v>
      </c>
      <c r="N112" s="76" t="s">
        <v>22</v>
      </c>
      <c r="O112" s="76" t="s">
        <v>23</v>
      </c>
      <c r="P112" s="76" t="s">
        <v>24</v>
      </c>
      <c r="Q112" s="81" t="s">
        <v>25</v>
      </c>
      <c r="R112" s="81" t="s">
        <v>35</v>
      </c>
      <c r="S112" s="81" t="s">
        <v>36</v>
      </c>
      <c r="T112" s="81" t="s">
        <v>37</v>
      </c>
      <c r="U112" s="81" t="s">
        <v>38</v>
      </c>
      <c r="V112" s="81" t="s">
        <v>39</v>
      </c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</row>
    <row r="113" spans="2:48" x14ac:dyDescent="0.25">
      <c r="B113" s="76">
        <v>1</v>
      </c>
      <c r="C113" s="154">
        <f t="shared" ref="C113:J127" si="34">((D113)/$K$161)</f>
        <v>0.22883124169231725</v>
      </c>
      <c r="D113" s="143">
        <f t="shared" si="34"/>
        <v>0.26315592794616482</v>
      </c>
      <c r="E113" s="143">
        <f t="shared" si="34"/>
        <v>0.30262931713808955</v>
      </c>
      <c r="F113" s="143">
        <f t="shared" si="34"/>
        <v>0.34802371470880294</v>
      </c>
      <c r="G113" s="143">
        <f t="shared" si="34"/>
        <v>0.40022727191512336</v>
      </c>
      <c r="H113" s="143">
        <f t="shared" si="34"/>
        <v>0.46026136270239182</v>
      </c>
      <c r="I113" s="143">
        <f t="shared" si="34"/>
        <v>0.52930056710775053</v>
      </c>
      <c r="J113" s="143">
        <f t="shared" si="34"/>
        <v>0.60869565217391308</v>
      </c>
      <c r="K113" s="84">
        <f t="shared" ref="K113:K127" si="35">I36</f>
        <v>0.7</v>
      </c>
      <c r="L113" s="143">
        <f t="shared" ref="L113:V127" si="36">((K113)*$K$161)</f>
        <v>0.80499999999999994</v>
      </c>
      <c r="M113" s="143">
        <f t="shared" si="36"/>
        <v>0.92574999999999985</v>
      </c>
      <c r="N113" s="143">
        <f t="shared" si="36"/>
        <v>1.0646124999999997</v>
      </c>
      <c r="O113" s="143">
        <f t="shared" si="36"/>
        <v>1.2243043749999996</v>
      </c>
      <c r="P113" s="143">
        <f t="shared" si="36"/>
        <v>1.4079500312499993</v>
      </c>
      <c r="Q113" s="143">
        <f t="shared" si="36"/>
        <v>1.6191425359374991</v>
      </c>
      <c r="R113" s="143">
        <f t="shared" si="36"/>
        <v>1.862013916328124</v>
      </c>
      <c r="S113" s="155">
        <f t="shared" si="36"/>
        <v>2.1413160037773422</v>
      </c>
      <c r="T113" s="155">
        <f t="shared" si="36"/>
        <v>2.4625134043439432</v>
      </c>
      <c r="U113" s="155">
        <f t="shared" si="36"/>
        <v>2.8318904149955344</v>
      </c>
      <c r="V113" s="155">
        <f t="shared" si="36"/>
        <v>3.2566739772448643</v>
      </c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</row>
    <row r="114" spans="2:48" x14ac:dyDescent="0.25">
      <c r="B114" s="76">
        <v>2</v>
      </c>
      <c r="C114" s="158">
        <f t="shared" si="34"/>
        <v>0.53938792684617654</v>
      </c>
      <c r="D114" s="94">
        <f t="shared" si="34"/>
        <v>0.62029611587310296</v>
      </c>
      <c r="E114" s="94">
        <f t="shared" si="34"/>
        <v>0.71334053325406832</v>
      </c>
      <c r="F114" s="94">
        <f t="shared" si="34"/>
        <v>0.82034161324217847</v>
      </c>
      <c r="G114" s="94">
        <f t="shared" si="34"/>
        <v>0.94339285522850513</v>
      </c>
      <c r="H114" s="94">
        <f t="shared" si="34"/>
        <v>1.0849017835127808</v>
      </c>
      <c r="I114" s="94">
        <f t="shared" si="34"/>
        <v>1.2476370510396977</v>
      </c>
      <c r="J114" s="94">
        <f t="shared" si="34"/>
        <v>1.4347826086956521</v>
      </c>
      <c r="K114" s="98">
        <f t="shared" si="35"/>
        <v>1.65</v>
      </c>
      <c r="L114" s="94">
        <f t="shared" si="36"/>
        <v>1.8974999999999997</v>
      </c>
      <c r="M114" s="94">
        <f t="shared" si="36"/>
        <v>2.1821249999999996</v>
      </c>
      <c r="N114" s="94">
        <f t="shared" si="36"/>
        <v>2.5094437499999995</v>
      </c>
      <c r="O114" s="94">
        <f t="shared" si="36"/>
        <v>2.8858603124999993</v>
      </c>
      <c r="P114" s="94">
        <f t="shared" si="36"/>
        <v>3.318739359374999</v>
      </c>
      <c r="Q114" s="94">
        <f t="shared" si="36"/>
        <v>3.8165502632812487</v>
      </c>
      <c r="R114" s="94">
        <f t="shared" si="36"/>
        <v>4.3890328027734355</v>
      </c>
      <c r="S114" s="159">
        <f t="shared" si="36"/>
        <v>5.0473877231894502</v>
      </c>
      <c r="T114" s="159">
        <f t="shared" si="36"/>
        <v>5.8044958816678669</v>
      </c>
      <c r="U114" s="159">
        <f t="shared" si="36"/>
        <v>6.6751702639180461</v>
      </c>
      <c r="V114" s="159">
        <f t="shared" si="36"/>
        <v>7.6764458035057528</v>
      </c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</row>
    <row r="115" spans="2:48" x14ac:dyDescent="0.25">
      <c r="B115" s="76">
        <v>3</v>
      </c>
      <c r="C115" s="161">
        <f t="shared" si="34"/>
        <v>0.93820809093850088</v>
      </c>
      <c r="D115" s="146">
        <f t="shared" si="34"/>
        <v>1.0789393045792759</v>
      </c>
      <c r="E115" s="146">
        <f t="shared" si="34"/>
        <v>1.2407802002661672</v>
      </c>
      <c r="F115" s="146">
        <f t="shared" si="34"/>
        <v>1.4268972303060921</v>
      </c>
      <c r="G115" s="146">
        <f t="shared" si="34"/>
        <v>1.6409318148520058</v>
      </c>
      <c r="H115" s="146">
        <f t="shared" si="34"/>
        <v>1.8870715870798065</v>
      </c>
      <c r="I115" s="146">
        <f t="shared" si="34"/>
        <v>2.1701323251417772</v>
      </c>
      <c r="J115" s="146">
        <f t="shared" si="34"/>
        <v>2.4956521739130437</v>
      </c>
      <c r="K115" s="105">
        <f t="shared" si="35"/>
        <v>2.87</v>
      </c>
      <c r="L115" s="146">
        <f t="shared" si="36"/>
        <v>3.3005</v>
      </c>
      <c r="M115" s="146">
        <f t="shared" si="36"/>
        <v>3.7955749999999995</v>
      </c>
      <c r="N115" s="146">
        <f t="shared" si="36"/>
        <v>4.3649112499999987</v>
      </c>
      <c r="O115" s="146">
        <f t="shared" si="36"/>
        <v>5.0196479374999985</v>
      </c>
      <c r="P115" s="146">
        <f t="shared" si="36"/>
        <v>5.7725951281249976</v>
      </c>
      <c r="Q115" s="146">
        <f t="shared" si="36"/>
        <v>6.6384843973437464</v>
      </c>
      <c r="R115" s="146">
        <f t="shared" si="36"/>
        <v>7.6342570569453079</v>
      </c>
      <c r="S115" s="162">
        <f t="shared" si="36"/>
        <v>8.779395615487104</v>
      </c>
      <c r="T115" s="162">
        <f t="shared" si="36"/>
        <v>10.096304957810169</v>
      </c>
      <c r="U115" s="162">
        <f t="shared" si="36"/>
        <v>11.610750701481694</v>
      </c>
      <c r="V115" s="162">
        <f t="shared" si="36"/>
        <v>13.352363306703946</v>
      </c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</row>
    <row r="116" spans="2:48" x14ac:dyDescent="0.25">
      <c r="B116" s="76">
        <v>4</v>
      </c>
      <c r="C116" s="158">
        <f t="shared" si="34"/>
        <v>1.2749169180000535</v>
      </c>
      <c r="D116" s="94">
        <f t="shared" si="34"/>
        <v>1.4661544557000614</v>
      </c>
      <c r="E116" s="94">
        <f t="shared" si="34"/>
        <v>1.6860776240550706</v>
      </c>
      <c r="F116" s="94">
        <f t="shared" si="34"/>
        <v>1.9389892676633309</v>
      </c>
      <c r="G116" s="94">
        <f t="shared" si="34"/>
        <v>2.2298376578128303</v>
      </c>
      <c r="H116" s="94">
        <f t="shared" si="34"/>
        <v>2.5643133064847548</v>
      </c>
      <c r="I116" s="94">
        <f t="shared" si="34"/>
        <v>2.9489603024574675</v>
      </c>
      <c r="J116" s="94">
        <f t="shared" si="34"/>
        <v>3.3913043478260874</v>
      </c>
      <c r="K116" s="98">
        <f t="shared" si="35"/>
        <v>3.9</v>
      </c>
      <c r="L116" s="94">
        <f t="shared" si="36"/>
        <v>4.4849999999999994</v>
      </c>
      <c r="M116" s="94">
        <f t="shared" si="36"/>
        <v>5.1577499999999992</v>
      </c>
      <c r="N116" s="94">
        <f t="shared" si="36"/>
        <v>5.9314124999999986</v>
      </c>
      <c r="O116" s="94">
        <f t="shared" si="36"/>
        <v>6.8211243749999984</v>
      </c>
      <c r="P116" s="94">
        <f t="shared" si="36"/>
        <v>7.8442930312499977</v>
      </c>
      <c r="Q116" s="94">
        <f t="shared" si="36"/>
        <v>9.0209369859374959</v>
      </c>
      <c r="R116" s="94">
        <f t="shared" si="36"/>
        <v>10.374077533828119</v>
      </c>
      <c r="S116" s="159">
        <f t="shared" si="36"/>
        <v>11.930189163902336</v>
      </c>
      <c r="T116" s="159">
        <f t="shared" si="36"/>
        <v>13.719717538487686</v>
      </c>
      <c r="U116" s="159">
        <f t="shared" si="36"/>
        <v>15.777675169260837</v>
      </c>
      <c r="V116" s="159">
        <f t="shared" si="36"/>
        <v>18.144326444649963</v>
      </c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  <row r="117" spans="2:48" x14ac:dyDescent="0.25">
      <c r="B117" s="76">
        <v>5</v>
      </c>
      <c r="C117" s="158">
        <f t="shared" si="34"/>
        <v>1.536438337076987</v>
      </c>
      <c r="D117" s="94">
        <f t="shared" si="34"/>
        <v>1.7669040876385349</v>
      </c>
      <c r="E117" s="94">
        <f t="shared" si="34"/>
        <v>2.031939700784315</v>
      </c>
      <c r="F117" s="94">
        <f t="shared" si="34"/>
        <v>2.3367306559019623</v>
      </c>
      <c r="G117" s="94">
        <f t="shared" si="34"/>
        <v>2.6872402542872567</v>
      </c>
      <c r="H117" s="94">
        <f t="shared" si="34"/>
        <v>3.090326292430345</v>
      </c>
      <c r="I117" s="94">
        <f t="shared" si="34"/>
        <v>3.5538752362948967</v>
      </c>
      <c r="J117" s="94">
        <f t="shared" si="34"/>
        <v>4.0869565217391308</v>
      </c>
      <c r="K117" s="98">
        <f t="shared" si="35"/>
        <v>4.7</v>
      </c>
      <c r="L117" s="94">
        <f t="shared" si="36"/>
        <v>5.4049999999999994</v>
      </c>
      <c r="M117" s="94">
        <f t="shared" si="36"/>
        <v>6.215749999999999</v>
      </c>
      <c r="N117" s="94">
        <f t="shared" si="36"/>
        <v>7.1481124999999981</v>
      </c>
      <c r="O117" s="94">
        <f t="shared" si="36"/>
        <v>8.2203293749999968</v>
      </c>
      <c r="P117" s="94">
        <f t="shared" si="36"/>
        <v>9.4533787812499952</v>
      </c>
      <c r="Q117" s="94">
        <f t="shared" si="36"/>
        <v>10.871385598437493</v>
      </c>
      <c r="R117" s="94">
        <f t="shared" si="36"/>
        <v>12.502093438203117</v>
      </c>
      <c r="S117" s="159">
        <f t="shared" si="36"/>
        <v>14.377407453933584</v>
      </c>
      <c r="T117" s="159">
        <f t="shared" si="36"/>
        <v>16.534018572023619</v>
      </c>
      <c r="U117" s="159">
        <f t="shared" si="36"/>
        <v>19.014121357827161</v>
      </c>
      <c r="V117" s="159">
        <f t="shared" si="36"/>
        <v>21.866239561501235</v>
      </c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</row>
    <row r="118" spans="2:48" x14ac:dyDescent="0.25">
      <c r="B118" s="76">
        <v>10</v>
      </c>
      <c r="C118" s="161">
        <f t="shared" si="34"/>
        <v>2.2883124169231728</v>
      </c>
      <c r="D118" s="146">
        <f t="shared" si="34"/>
        <v>2.6315592794616482</v>
      </c>
      <c r="E118" s="146">
        <f t="shared" si="34"/>
        <v>3.0262931713808952</v>
      </c>
      <c r="F118" s="146">
        <f t="shared" si="34"/>
        <v>3.4802371470880291</v>
      </c>
      <c r="G118" s="146">
        <f t="shared" si="34"/>
        <v>4.0022727191512333</v>
      </c>
      <c r="H118" s="146">
        <f t="shared" si="34"/>
        <v>4.602613627023918</v>
      </c>
      <c r="I118" s="146">
        <f t="shared" si="34"/>
        <v>5.2930056710775055</v>
      </c>
      <c r="J118" s="146">
        <f t="shared" si="34"/>
        <v>6.0869565217391308</v>
      </c>
      <c r="K118" s="105">
        <f t="shared" si="35"/>
        <v>7</v>
      </c>
      <c r="L118" s="146">
        <f t="shared" si="36"/>
        <v>8.0499999999999989</v>
      </c>
      <c r="M118" s="146">
        <f t="shared" si="36"/>
        <v>9.2574999999999985</v>
      </c>
      <c r="N118" s="146">
        <f t="shared" si="36"/>
        <v>10.646124999999998</v>
      </c>
      <c r="O118" s="146">
        <f t="shared" si="36"/>
        <v>12.243043749999996</v>
      </c>
      <c r="P118" s="146">
        <f t="shared" si="36"/>
        <v>14.079500312499995</v>
      </c>
      <c r="Q118" s="146">
        <f t="shared" si="36"/>
        <v>16.191425359374993</v>
      </c>
      <c r="R118" s="146">
        <f t="shared" si="36"/>
        <v>18.620139163281241</v>
      </c>
      <c r="S118" s="162">
        <f t="shared" si="36"/>
        <v>21.413160037773427</v>
      </c>
      <c r="T118" s="162">
        <f t="shared" si="36"/>
        <v>24.625134043439438</v>
      </c>
      <c r="U118" s="162">
        <f t="shared" si="36"/>
        <v>28.318904149955351</v>
      </c>
      <c r="V118" s="162">
        <f t="shared" si="36"/>
        <v>32.566739772448649</v>
      </c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</row>
    <row r="119" spans="2:48" x14ac:dyDescent="0.25">
      <c r="B119" s="76">
        <v>20</v>
      </c>
      <c r="C119" s="158">
        <f t="shared" si="34"/>
        <v>3.0957597983232064</v>
      </c>
      <c r="D119" s="94">
        <f t="shared" si="34"/>
        <v>3.5601237680716871</v>
      </c>
      <c r="E119" s="94">
        <f t="shared" si="34"/>
        <v>4.0941423332824396</v>
      </c>
      <c r="F119" s="94">
        <f t="shared" si="34"/>
        <v>4.7082636832748053</v>
      </c>
      <c r="G119" s="94">
        <f t="shared" si="34"/>
        <v>5.4145032357660252</v>
      </c>
      <c r="H119" s="94">
        <f t="shared" si="34"/>
        <v>6.2266787211309289</v>
      </c>
      <c r="I119" s="94">
        <f t="shared" si="34"/>
        <v>7.160680529300568</v>
      </c>
      <c r="J119" s="94">
        <f t="shared" si="34"/>
        <v>8.234782608695653</v>
      </c>
      <c r="K119" s="98">
        <f t="shared" si="35"/>
        <v>9.4700000000000006</v>
      </c>
      <c r="L119" s="94">
        <f t="shared" si="36"/>
        <v>10.890499999999999</v>
      </c>
      <c r="M119" s="94">
        <f t="shared" si="36"/>
        <v>12.524074999999998</v>
      </c>
      <c r="N119" s="94">
        <f t="shared" si="36"/>
        <v>14.402686249999997</v>
      </c>
      <c r="O119" s="94">
        <f t="shared" si="36"/>
        <v>16.563089187499994</v>
      </c>
      <c r="P119" s="94">
        <f t="shared" si="36"/>
        <v>19.04755256562499</v>
      </c>
      <c r="Q119" s="94">
        <f t="shared" si="36"/>
        <v>21.904685450468737</v>
      </c>
      <c r="R119" s="94">
        <f t="shared" si="36"/>
        <v>25.190388268039044</v>
      </c>
      <c r="S119" s="159">
        <f t="shared" si="36"/>
        <v>28.968946508244898</v>
      </c>
      <c r="T119" s="159">
        <f t="shared" si="36"/>
        <v>33.314288484481629</v>
      </c>
      <c r="U119" s="159">
        <f t="shared" si="36"/>
        <v>38.311431757153869</v>
      </c>
      <c r="V119" s="159">
        <f t="shared" si="36"/>
        <v>44.058146520726943</v>
      </c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</row>
    <row r="120" spans="2:48" x14ac:dyDescent="0.25">
      <c r="B120" s="76">
        <v>30</v>
      </c>
      <c r="C120" s="158">
        <f t="shared" si="34"/>
        <v>3.644954778384768</v>
      </c>
      <c r="D120" s="94">
        <f t="shared" si="34"/>
        <v>4.1916979951424826</v>
      </c>
      <c r="E120" s="94">
        <f t="shared" si="34"/>
        <v>4.8204526944138548</v>
      </c>
      <c r="F120" s="94">
        <f t="shared" si="34"/>
        <v>5.5435205985759328</v>
      </c>
      <c r="G120" s="94">
        <f t="shared" si="34"/>
        <v>6.3750486883623223</v>
      </c>
      <c r="H120" s="94">
        <f t="shared" si="34"/>
        <v>7.3313059916166701</v>
      </c>
      <c r="I120" s="94">
        <f t="shared" si="34"/>
        <v>8.4310018903591697</v>
      </c>
      <c r="J120" s="94">
        <f t="shared" si="34"/>
        <v>9.6956521739130448</v>
      </c>
      <c r="K120" s="98">
        <f t="shared" si="35"/>
        <v>11.15</v>
      </c>
      <c r="L120" s="94">
        <f t="shared" si="36"/>
        <v>12.8225</v>
      </c>
      <c r="M120" s="94">
        <f t="shared" si="36"/>
        <v>14.745874999999998</v>
      </c>
      <c r="N120" s="94">
        <f t="shared" si="36"/>
        <v>16.957756249999996</v>
      </c>
      <c r="O120" s="94">
        <f t="shared" si="36"/>
        <v>19.501419687499993</v>
      </c>
      <c r="P120" s="94">
        <f t="shared" si="36"/>
        <v>22.426632640624991</v>
      </c>
      <c r="Q120" s="94">
        <f t="shared" si="36"/>
        <v>25.790627536718738</v>
      </c>
      <c r="R120" s="94">
        <f t="shared" si="36"/>
        <v>29.659221667226547</v>
      </c>
      <c r="S120" s="159">
        <f t="shared" si="36"/>
        <v>34.108104917310527</v>
      </c>
      <c r="T120" s="159">
        <f t="shared" si="36"/>
        <v>39.224320654907103</v>
      </c>
      <c r="U120" s="159">
        <f t="shared" si="36"/>
        <v>45.107968753143169</v>
      </c>
      <c r="V120" s="159">
        <f t="shared" si="36"/>
        <v>51.874164066114638</v>
      </c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</row>
    <row r="121" spans="2:48" x14ac:dyDescent="0.25">
      <c r="B121" s="76">
        <v>40</v>
      </c>
      <c r="C121" s="158">
        <f t="shared" si="34"/>
        <v>4.1549215455847897</v>
      </c>
      <c r="D121" s="94">
        <f t="shared" si="34"/>
        <v>4.7781597774225073</v>
      </c>
      <c r="E121" s="94">
        <f t="shared" si="34"/>
        <v>5.4948837440358833</v>
      </c>
      <c r="F121" s="94">
        <f t="shared" si="34"/>
        <v>6.3191163056412654</v>
      </c>
      <c r="G121" s="94">
        <f t="shared" si="34"/>
        <v>7.2669837514874542</v>
      </c>
      <c r="H121" s="94">
        <f t="shared" si="34"/>
        <v>8.3570313142105714</v>
      </c>
      <c r="I121" s="94">
        <f t="shared" si="34"/>
        <v>9.6105860113421571</v>
      </c>
      <c r="J121" s="94">
        <f t="shared" si="34"/>
        <v>11.052173913043481</v>
      </c>
      <c r="K121" s="98">
        <f t="shared" si="35"/>
        <v>12.71</v>
      </c>
      <c r="L121" s="94">
        <f t="shared" si="36"/>
        <v>14.6165</v>
      </c>
      <c r="M121" s="94">
        <f t="shared" si="36"/>
        <v>16.808975</v>
      </c>
      <c r="N121" s="94">
        <f t="shared" si="36"/>
        <v>19.330321249999997</v>
      </c>
      <c r="O121" s="94">
        <f t="shared" si="36"/>
        <v>22.229869437499996</v>
      </c>
      <c r="P121" s="94">
        <f t="shared" si="36"/>
        <v>25.564349853124995</v>
      </c>
      <c r="Q121" s="94">
        <f t="shared" si="36"/>
        <v>29.39900233109374</v>
      </c>
      <c r="R121" s="94">
        <f t="shared" si="36"/>
        <v>33.808852680757802</v>
      </c>
      <c r="S121" s="159">
        <f t="shared" si="36"/>
        <v>38.880180582871468</v>
      </c>
      <c r="T121" s="159">
        <f t="shared" si="36"/>
        <v>44.712207670302185</v>
      </c>
      <c r="U121" s="159">
        <f t="shared" si="36"/>
        <v>51.419038820847511</v>
      </c>
      <c r="V121" s="159">
        <f t="shared" si="36"/>
        <v>59.131894643974633</v>
      </c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</row>
    <row r="122" spans="2:48" x14ac:dyDescent="0.25">
      <c r="B122" s="76">
        <v>50</v>
      </c>
      <c r="C122" s="158">
        <f t="shared" si="34"/>
        <v>4.6452742063540411</v>
      </c>
      <c r="D122" s="94">
        <f t="shared" si="34"/>
        <v>5.3420653373071465</v>
      </c>
      <c r="E122" s="94">
        <f t="shared" si="34"/>
        <v>6.1433751379032184</v>
      </c>
      <c r="F122" s="94">
        <f t="shared" si="34"/>
        <v>7.0648814085887004</v>
      </c>
      <c r="G122" s="94">
        <f t="shared" si="34"/>
        <v>8.1246136198770049</v>
      </c>
      <c r="H122" s="94">
        <f t="shared" si="34"/>
        <v>9.3433056628585547</v>
      </c>
      <c r="I122" s="94">
        <f t="shared" si="34"/>
        <v>10.744801512287337</v>
      </c>
      <c r="J122" s="94">
        <f t="shared" si="34"/>
        <v>12.356521739130436</v>
      </c>
      <c r="K122" s="98">
        <f t="shared" si="35"/>
        <v>14.21</v>
      </c>
      <c r="L122" s="94">
        <f t="shared" si="36"/>
        <v>16.3415</v>
      </c>
      <c r="M122" s="94">
        <f t="shared" si="36"/>
        <v>18.792724999999997</v>
      </c>
      <c r="N122" s="94">
        <f t="shared" si="36"/>
        <v>21.611633749999996</v>
      </c>
      <c r="O122" s="94">
        <f t="shared" si="36"/>
        <v>24.853378812499994</v>
      </c>
      <c r="P122" s="94">
        <f t="shared" si="36"/>
        <v>28.581385634374989</v>
      </c>
      <c r="Q122" s="94">
        <f t="shared" si="36"/>
        <v>32.868593479531235</v>
      </c>
      <c r="R122" s="94">
        <f t="shared" si="36"/>
        <v>37.798882501460916</v>
      </c>
      <c r="S122" s="159">
        <f t="shared" si="36"/>
        <v>43.468714876680053</v>
      </c>
      <c r="T122" s="159">
        <f t="shared" si="36"/>
        <v>49.989022108182056</v>
      </c>
      <c r="U122" s="159">
        <f t="shared" si="36"/>
        <v>57.487375424409358</v>
      </c>
      <c r="V122" s="159">
        <f t="shared" si="36"/>
        <v>66.11048173807076</v>
      </c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</row>
    <row r="123" spans="2:48" x14ac:dyDescent="0.25">
      <c r="B123" s="76">
        <v>60</v>
      </c>
      <c r="C123" s="158">
        <f t="shared" si="34"/>
        <v>5.0865916010463676</v>
      </c>
      <c r="D123" s="94">
        <f t="shared" si="34"/>
        <v>5.849580341203322</v>
      </c>
      <c r="E123" s="94">
        <f t="shared" si="34"/>
        <v>6.7270173923838197</v>
      </c>
      <c r="F123" s="94">
        <f t="shared" si="34"/>
        <v>7.7360700012413925</v>
      </c>
      <c r="G123" s="94">
        <f t="shared" si="34"/>
        <v>8.8964805014276003</v>
      </c>
      <c r="H123" s="94">
        <f t="shared" si="34"/>
        <v>10.230952576641739</v>
      </c>
      <c r="I123" s="94">
        <f t="shared" si="34"/>
        <v>11.765595463137998</v>
      </c>
      <c r="J123" s="94">
        <f t="shared" si="34"/>
        <v>13.530434782608697</v>
      </c>
      <c r="K123" s="98">
        <f t="shared" si="35"/>
        <v>15.56</v>
      </c>
      <c r="L123" s="94">
        <f t="shared" si="36"/>
        <v>17.893999999999998</v>
      </c>
      <c r="M123" s="94">
        <f t="shared" si="36"/>
        <v>20.578099999999996</v>
      </c>
      <c r="N123" s="94">
        <f t="shared" si="36"/>
        <v>23.664814999999994</v>
      </c>
      <c r="O123" s="94">
        <f t="shared" si="36"/>
        <v>27.214537249999992</v>
      </c>
      <c r="P123" s="94">
        <f t="shared" si="36"/>
        <v>31.29671783749999</v>
      </c>
      <c r="Q123" s="94">
        <f t="shared" si="36"/>
        <v>35.991225513124988</v>
      </c>
      <c r="R123" s="94">
        <f t="shared" si="36"/>
        <v>41.38990934009373</v>
      </c>
      <c r="S123" s="159">
        <f t="shared" si="36"/>
        <v>47.598395741107787</v>
      </c>
      <c r="T123" s="159">
        <f t="shared" si="36"/>
        <v>54.73815510227395</v>
      </c>
      <c r="U123" s="159">
        <f t="shared" si="36"/>
        <v>62.948878367615038</v>
      </c>
      <c r="V123" s="159">
        <f t="shared" si="36"/>
        <v>72.391210122757286</v>
      </c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</row>
    <row r="124" spans="2:48" x14ac:dyDescent="0.25">
      <c r="B124" s="76">
        <v>70</v>
      </c>
      <c r="C124" s="161">
        <f t="shared" si="34"/>
        <v>5.485411765138692</v>
      </c>
      <c r="D124" s="146">
        <f t="shared" si="34"/>
        <v>6.3082235299094949</v>
      </c>
      <c r="E124" s="146">
        <f t="shared" si="34"/>
        <v>7.2544570593959188</v>
      </c>
      <c r="F124" s="146">
        <f t="shared" si="34"/>
        <v>8.3426256183053056</v>
      </c>
      <c r="G124" s="146">
        <f t="shared" si="34"/>
        <v>9.5940194610511007</v>
      </c>
      <c r="H124" s="146">
        <f t="shared" si="34"/>
        <v>11.033122380208765</v>
      </c>
      <c r="I124" s="146">
        <f t="shared" si="34"/>
        <v>12.688090737240078</v>
      </c>
      <c r="J124" s="146">
        <f t="shared" si="34"/>
        <v>14.591304347826089</v>
      </c>
      <c r="K124" s="105">
        <f t="shared" si="35"/>
        <v>16.78</v>
      </c>
      <c r="L124" s="146">
        <f t="shared" si="36"/>
        <v>19.297000000000001</v>
      </c>
      <c r="M124" s="146">
        <f t="shared" si="36"/>
        <v>22.191549999999999</v>
      </c>
      <c r="N124" s="146">
        <f t="shared" si="36"/>
        <v>25.520282499999997</v>
      </c>
      <c r="O124" s="146">
        <f t="shared" si="36"/>
        <v>29.348324874999996</v>
      </c>
      <c r="P124" s="146">
        <f t="shared" si="36"/>
        <v>33.750573606249993</v>
      </c>
      <c r="Q124" s="146">
        <f t="shared" si="36"/>
        <v>38.81315964718749</v>
      </c>
      <c r="R124" s="146">
        <f t="shared" si="36"/>
        <v>44.635133594265611</v>
      </c>
      <c r="S124" s="162">
        <f t="shared" si="36"/>
        <v>51.330403633405446</v>
      </c>
      <c r="T124" s="162">
        <f t="shared" si="36"/>
        <v>59.029964178416257</v>
      </c>
      <c r="U124" s="162">
        <f t="shared" si="36"/>
        <v>67.884458805178696</v>
      </c>
      <c r="V124" s="162">
        <f t="shared" si="36"/>
        <v>78.067127625955493</v>
      </c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</row>
    <row r="125" spans="2:48" x14ac:dyDescent="0.25">
      <c r="B125" s="76">
        <v>80</v>
      </c>
      <c r="C125" s="158">
        <f t="shared" si="34"/>
        <v>5.8776938937540919</v>
      </c>
      <c r="D125" s="94">
        <f t="shared" si="34"/>
        <v>6.759347977817205</v>
      </c>
      <c r="E125" s="94">
        <f t="shared" si="34"/>
        <v>7.7732501744897853</v>
      </c>
      <c r="F125" s="94">
        <f t="shared" si="34"/>
        <v>8.9392377006632522</v>
      </c>
      <c r="G125" s="94">
        <f t="shared" si="34"/>
        <v>10.28012335576274</v>
      </c>
      <c r="H125" s="94">
        <f t="shared" si="34"/>
        <v>11.82214185912715</v>
      </c>
      <c r="I125" s="94">
        <f t="shared" si="34"/>
        <v>13.595463137996221</v>
      </c>
      <c r="J125" s="94">
        <f t="shared" si="34"/>
        <v>15.634782608695653</v>
      </c>
      <c r="K125" s="98">
        <f t="shared" si="35"/>
        <v>17.98</v>
      </c>
      <c r="L125" s="94">
        <f t="shared" si="36"/>
        <v>20.677</v>
      </c>
      <c r="M125" s="94">
        <f t="shared" si="36"/>
        <v>23.778549999999999</v>
      </c>
      <c r="N125" s="94">
        <f t="shared" si="36"/>
        <v>27.345332499999998</v>
      </c>
      <c r="O125" s="94">
        <f t="shared" si="36"/>
        <v>31.447132374999995</v>
      </c>
      <c r="P125" s="94">
        <f t="shared" si="36"/>
        <v>36.164202231249995</v>
      </c>
      <c r="Q125" s="94">
        <f t="shared" si="36"/>
        <v>41.588832565937487</v>
      </c>
      <c r="R125" s="94">
        <f t="shared" si="36"/>
        <v>47.827157450828103</v>
      </c>
      <c r="S125" s="159">
        <f t="shared" si="36"/>
        <v>55.001231068452313</v>
      </c>
      <c r="T125" s="159">
        <f t="shared" si="36"/>
        <v>63.251415728720154</v>
      </c>
      <c r="U125" s="159">
        <f t="shared" si="36"/>
        <v>72.739128088028167</v>
      </c>
      <c r="V125" s="159">
        <f t="shared" si="36"/>
        <v>83.649997301232389</v>
      </c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</row>
    <row r="126" spans="2:48" x14ac:dyDescent="0.25">
      <c r="B126" s="76">
        <v>90</v>
      </c>
      <c r="C126" s="158">
        <f t="shared" si="34"/>
        <v>6.3222803061848802</v>
      </c>
      <c r="D126" s="94">
        <f t="shared" si="34"/>
        <v>7.2706223521126114</v>
      </c>
      <c r="E126" s="94">
        <f t="shared" si="34"/>
        <v>8.3612157049295028</v>
      </c>
      <c r="F126" s="94">
        <f t="shared" si="34"/>
        <v>9.6153980606689267</v>
      </c>
      <c r="G126" s="94">
        <f t="shared" si="34"/>
        <v>11.057707769769264</v>
      </c>
      <c r="H126" s="94">
        <f t="shared" si="34"/>
        <v>12.716363935234654</v>
      </c>
      <c r="I126" s="94">
        <f t="shared" si="34"/>
        <v>14.62381852551985</v>
      </c>
      <c r="J126" s="94">
        <f t="shared" si="34"/>
        <v>16.817391304347826</v>
      </c>
      <c r="K126" s="98">
        <f t="shared" si="35"/>
        <v>19.34</v>
      </c>
      <c r="L126" s="94">
        <f t="shared" si="36"/>
        <v>22.241</v>
      </c>
      <c r="M126" s="94">
        <f t="shared" si="36"/>
        <v>25.577149999999996</v>
      </c>
      <c r="N126" s="94">
        <f t="shared" si="36"/>
        <v>29.413722499999992</v>
      </c>
      <c r="O126" s="94">
        <f t="shared" si="36"/>
        <v>33.825780874999985</v>
      </c>
      <c r="P126" s="94">
        <f t="shared" si="36"/>
        <v>38.899648006249983</v>
      </c>
      <c r="Q126" s="94">
        <f t="shared" si="36"/>
        <v>44.734595207187475</v>
      </c>
      <c r="R126" s="94">
        <f t="shared" si="36"/>
        <v>51.44478448826559</v>
      </c>
      <c r="S126" s="159">
        <f t="shared" si="36"/>
        <v>59.161502161505425</v>
      </c>
      <c r="T126" s="159">
        <f t="shared" si="36"/>
        <v>68.035727485731229</v>
      </c>
      <c r="U126" s="159">
        <f t="shared" si="36"/>
        <v>78.241086608590905</v>
      </c>
      <c r="V126" s="159">
        <f t="shared" si="36"/>
        <v>89.977249599879528</v>
      </c>
      <c r="Z126" s="94"/>
      <c r="AA126" s="94"/>
      <c r="AB126" s="94"/>
      <c r="AC126" s="94"/>
      <c r="AD126" s="157"/>
      <c r="AH126"/>
      <c r="AI126"/>
      <c r="AJ126"/>
      <c r="AK126"/>
      <c r="AL126"/>
      <c r="AM126"/>
      <c r="AN126"/>
      <c r="AO126"/>
      <c r="AP126"/>
      <c r="AQ126"/>
      <c r="AR126"/>
    </row>
    <row r="127" spans="2:48" x14ac:dyDescent="0.25">
      <c r="B127" s="76">
        <v>100</v>
      </c>
      <c r="C127" s="164">
        <f t="shared" si="34"/>
        <v>6.6720652042002788</v>
      </c>
      <c r="D127" s="144">
        <f t="shared" si="34"/>
        <v>7.6728749848303197</v>
      </c>
      <c r="E127" s="144">
        <f t="shared" si="34"/>
        <v>8.8238062325548672</v>
      </c>
      <c r="F127" s="144">
        <f t="shared" si="34"/>
        <v>10.147377167438096</v>
      </c>
      <c r="G127" s="144">
        <f t="shared" si="34"/>
        <v>11.66948374255381</v>
      </c>
      <c r="H127" s="144">
        <f t="shared" si="34"/>
        <v>13.41990630393688</v>
      </c>
      <c r="I127" s="144">
        <f t="shared" si="34"/>
        <v>15.432892249527411</v>
      </c>
      <c r="J127" s="144">
        <f t="shared" si="34"/>
        <v>17.747826086956522</v>
      </c>
      <c r="K127" s="165">
        <f t="shared" si="35"/>
        <v>20.41</v>
      </c>
      <c r="L127" s="144">
        <f t="shared" si="36"/>
        <v>23.471499999999999</v>
      </c>
      <c r="M127" s="144">
        <f t="shared" si="36"/>
        <v>26.992224999999998</v>
      </c>
      <c r="N127" s="144">
        <f t="shared" si="36"/>
        <v>31.041058749999994</v>
      </c>
      <c r="O127" s="144">
        <f t="shared" si="36"/>
        <v>35.697217562499993</v>
      </c>
      <c r="P127" s="144">
        <f t="shared" si="36"/>
        <v>41.051800196874993</v>
      </c>
      <c r="Q127" s="144">
        <f t="shared" si="36"/>
        <v>47.209570226406235</v>
      </c>
      <c r="R127" s="144">
        <f t="shared" si="36"/>
        <v>54.291005760367163</v>
      </c>
      <c r="S127" s="166">
        <f t="shared" si="36"/>
        <v>62.434656624422232</v>
      </c>
      <c r="T127" s="166">
        <f t="shared" si="36"/>
        <v>71.79985511808556</v>
      </c>
      <c r="U127" s="166">
        <f t="shared" si="36"/>
        <v>82.56983338579839</v>
      </c>
      <c r="V127" s="166">
        <f t="shared" si="36"/>
        <v>94.955308393668147</v>
      </c>
      <c r="Z127" s="94"/>
      <c r="AA127" s="94"/>
      <c r="AB127" s="94"/>
      <c r="AC127" s="94"/>
      <c r="AD127" s="157"/>
      <c r="AH127"/>
      <c r="AI127"/>
      <c r="AJ127"/>
      <c r="AK127"/>
      <c r="AL127"/>
      <c r="AM127"/>
      <c r="AN127"/>
      <c r="AO127"/>
      <c r="AP127"/>
      <c r="AQ127"/>
      <c r="AR127"/>
    </row>
    <row r="128" spans="2:48" ht="15.75" thickBot="1" x14ac:dyDescent="0.3">
      <c r="AH128"/>
      <c r="AI128"/>
      <c r="AJ128"/>
      <c r="AK128"/>
      <c r="AL128"/>
      <c r="AM128"/>
      <c r="AN128"/>
      <c r="AO128"/>
      <c r="AP128"/>
      <c r="AQ128"/>
      <c r="AR128"/>
    </row>
    <row r="129" spans="1:44" x14ac:dyDescent="0.25">
      <c r="A129" s="172"/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4"/>
      <c r="AH129"/>
      <c r="AI129"/>
      <c r="AJ129"/>
      <c r="AK129"/>
      <c r="AL129"/>
      <c r="AM129"/>
      <c r="AN129"/>
      <c r="AO129"/>
      <c r="AP129"/>
      <c r="AQ129"/>
      <c r="AR129"/>
    </row>
    <row r="130" spans="1:44" x14ac:dyDescent="0.25">
      <c r="A130" s="593" t="s">
        <v>176</v>
      </c>
      <c r="B130" s="594" t="s">
        <v>174</v>
      </c>
      <c r="C130" s="595"/>
      <c r="D130" s="594" t="s">
        <v>175</v>
      </c>
      <c r="E130" s="596"/>
      <c r="F130" s="597"/>
      <c r="G130" s="47"/>
      <c r="H130" s="47"/>
      <c r="I130" s="47"/>
      <c r="J130" s="47"/>
      <c r="K130" s="47"/>
      <c r="L130" s="177"/>
      <c r="M130" s="47"/>
      <c r="N130" s="47"/>
      <c r="O130" s="47"/>
      <c r="P130" s="47"/>
      <c r="Q130" s="47"/>
      <c r="R130" s="47"/>
      <c r="S130" s="47"/>
      <c r="T130" s="47"/>
      <c r="U130" s="47"/>
      <c r="V130" s="179"/>
      <c r="AH130"/>
      <c r="AI130"/>
      <c r="AJ130"/>
      <c r="AK130"/>
      <c r="AL130"/>
      <c r="AM130"/>
      <c r="AN130"/>
      <c r="AO130"/>
      <c r="AP130"/>
      <c r="AQ130"/>
      <c r="AR130"/>
    </row>
    <row r="131" spans="1:44" x14ac:dyDescent="0.25">
      <c r="A131" s="180" t="s">
        <v>168</v>
      </c>
      <c r="B131" s="176"/>
      <c r="C131" s="177"/>
      <c r="D131" s="176"/>
      <c r="E131" s="178"/>
      <c r="F131" s="47"/>
      <c r="G131" s="47"/>
      <c r="H131" s="47"/>
      <c r="I131" s="47"/>
      <c r="J131" s="47"/>
      <c r="K131" s="47"/>
      <c r="L131" s="177"/>
      <c r="M131" s="47"/>
      <c r="N131" s="47"/>
      <c r="O131" s="47"/>
      <c r="P131" s="47"/>
      <c r="Q131" s="47"/>
      <c r="R131" s="47"/>
      <c r="S131" s="47"/>
      <c r="T131" s="47"/>
      <c r="U131" s="47"/>
      <c r="V131" s="179"/>
      <c r="AH131"/>
      <c r="AI131"/>
      <c r="AJ131"/>
      <c r="AK131"/>
      <c r="AL131"/>
      <c r="AM131"/>
      <c r="AN131"/>
      <c r="AO131"/>
      <c r="AP131"/>
      <c r="AQ131"/>
      <c r="AR131"/>
    </row>
    <row r="132" spans="1:44" x14ac:dyDescent="0.25">
      <c r="A132" s="55" t="s">
        <v>293</v>
      </c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179"/>
      <c r="AH132"/>
      <c r="AI132"/>
      <c r="AJ132"/>
      <c r="AK132"/>
      <c r="AL132"/>
      <c r="AM132"/>
      <c r="AN132"/>
      <c r="AO132"/>
      <c r="AP132"/>
      <c r="AQ132"/>
      <c r="AR132"/>
    </row>
    <row r="133" spans="1:44" x14ac:dyDescent="0.25">
      <c r="A133" s="55" t="s">
        <v>292</v>
      </c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179"/>
      <c r="AH133"/>
      <c r="AI133"/>
      <c r="AJ133"/>
      <c r="AK133"/>
      <c r="AL133"/>
      <c r="AM133"/>
      <c r="AN133"/>
      <c r="AO133"/>
      <c r="AP133"/>
      <c r="AQ133"/>
      <c r="AR133"/>
    </row>
    <row r="134" spans="1:44" x14ac:dyDescent="0.25">
      <c r="A134" s="53" t="s">
        <v>291</v>
      </c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179"/>
      <c r="AH134"/>
      <c r="AI134"/>
      <c r="AJ134"/>
      <c r="AK134"/>
      <c r="AL134"/>
      <c r="AM134"/>
      <c r="AN134"/>
      <c r="AO134"/>
      <c r="AP134"/>
      <c r="AQ134"/>
      <c r="AR134"/>
    </row>
    <row r="135" spans="1:44" x14ac:dyDescent="0.25">
      <c r="A135" s="55" t="s">
        <v>294</v>
      </c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179"/>
      <c r="AH135"/>
      <c r="AI135"/>
      <c r="AJ135"/>
      <c r="AK135"/>
      <c r="AL135"/>
      <c r="AM135"/>
      <c r="AN135"/>
      <c r="AO135"/>
      <c r="AP135"/>
      <c r="AQ135"/>
      <c r="AR135"/>
    </row>
    <row r="136" spans="1:44" x14ac:dyDescent="0.25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179"/>
      <c r="AH136"/>
      <c r="AI136"/>
      <c r="AJ136"/>
      <c r="AK136"/>
      <c r="AL136"/>
      <c r="AM136"/>
      <c r="AN136"/>
      <c r="AO136"/>
      <c r="AP136"/>
      <c r="AQ136"/>
      <c r="AR136"/>
    </row>
    <row r="137" spans="1:44" x14ac:dyDescent="0.25">
      <c r="A137" s="181" t="s">
        <v>17</v>
      </c>
      <c r="B137" s="47"/>
      <c r="C137" s="182" t="s">
        <v>142</v>
      </c>
      <c r="D137" s="182" t="s">
        <v>143</v>
      </c>
      <c r="E137" s="182" t="s">
        <v>144</v>
      </c>
      <c r="F137" s="183" t="s">
        <v>145</v>
      </c>
      <c r="G137" s="183" t="s">
        <v>146</v>
      </c>
      <c r="H137" s="183" t="s">
        <v>147</v>
      </c>
      <c r="I137" s="183" t="s">
        <v>148</v>
      </c>
      <c r="J137" s="183" t="s">
        <v>149</v>
      </c>
      <c r="K137" s="183" t="s">
        <v>150</v>
      </c>
      <c r="L137" s="183" t="s">
        <v>151</v>
      </c>
      <c r="M137" s="183" t="s">
        <v>152</v>
      </c>
      <c r="N137" s="183" t="s">
        <v>153</v>
      </c>
      <c r="O137" s="183" t="s">
        <v>154</v>
      </c>
      <c r="P137" s="183" t="s">
        <v>155</v>
      </c>
      <c r="Q137" s="184" t="s">
        <v>156</v>
      </c>
      <c r="R137" s="183" t="s">
        <v>157</v>
      </c>
      <c r="S137" s="183" t="s">
        <v>158</v>
      </c>
      <c r="T137" s="183" t="s">
        <v>159</v>
      </c>
      <c r="U137" s="183" t="s">
        <v>160</v>
      </c>
      <c r="V137" s="185" t="s">
        <v>161</v>
      </c>
      <c r="AH137"/>
      <c r="AI137"/>
      <c r="AJ137"/>
      <c r="AK137"/>
      <c r="AL137"/>
      <c r="AM137"/>
      <c r="AN137"/>
      <c r="AO137"/>
      <c r="AP137"/>
      <c r="AQ137"/>
      <c r="AR137"/>
    </row>
    <row r="138" spans="1:44" x14ac:dyDescent="0.25">
      <c r="A138" s="186"/>
      <c r="B138" s="47"/>
      <c r="C138" s="187" t="s">
        <v>33</v>
      </c>
      <c r="D138" s="188" t="s">
        <v>16</v>
      </c>
      <c r="E138" s="188" t="s">
        <v>15</v>
      </c>
      <c r="F138" s="189" t="s">
        <v>14</v>
      </c>
      <c r="G138" s="189" t="s">
        <v>13</v>
      </c>
      <c r="H138" s="189" t="s">
        <v>3</v>
      </c>
      <c r="I138" s="189" t="s">
        <v>4</v>
      </c>
      <c r="J138" s="189" t="s">
        <v>5</v>
      </c>
      <c r="K138" s="189" t="s">
        <v>6</v>
      </c>
      <c r="L138" s="189" t="s">
        <v>20</v>
      </c>
      <c r="M138" s="189" t="s">
        <v>21</v>
      </c>
      <c r="N138" s="189" t="s">
        <v>22</v>
      </c>
      <c r="O138" s="189" t="s">
        <v>23</v>
      </c>
      <c r="P138" s="189" t="s">
        <v>24</v>
      </c>
      <c r="Q138" s="188" t="s">
        <v>25</v>
      </c>
      <c r="R138" s="188" t="s">
        <v>35</v>
      </c>
      <c r="S138" s="188" t="s">
        <v>36</v>
      </c>
      <c r="T138" s="188" t="s">
        <v>37</v>
      </c>
      <c r="U138" s="188" t="s">
        <v>38</v>
      </c>
      <c r="V138" s="190" t="s">
        <v>39</v>
      </c>
      <c r="AH138"/>
      <c r="AI138"/>
      <c r="AJ138"/>
      <c r="AK138"/>
      <c r="AL138"/>
      <c r="AM138"/>
      <c r="AN138"/>
      <c r="AO138"/>
      <c r="AP138"/>
      <c r="AQ138"/>
      <c r="AR138"/>
    </row>
    <row r="139" spans="1:44" x14ac:dyDescent="0.25">
      <c r="A139" s="186"/>
      <c r="B139" s="191" t="s">
        <v>139</v>
      </c>
      <c r="C139" s="192">
        <f>C141-(E139-D139)</f>
        <v>7.9648294915443465</v>
      </c>
      <c r="D139" s="193">
        <f t="shared" ref="D139:S139" si="37">((C104+D104)/2)+0.01</f>
        <v>8.9793531283138943</v>
      </c>
      <c r="E139" s="193">
        <f t="shared" si="37"/>
        <v>9.9838767650834424</v>
      </c>
      <c r="F139" s="193">
        <f t="shared" si="37"/>
        <v>10.806315789473684</v>
      </c>
      <c r="G139" s="193">
        <f t="shared" si="37"/>
        <v>11.776875</v>
      </c>
      <c r="H139" s="193">
        <f t="shared" si="37"/>
        <v>12.939633620689657</v>
      </c>
      <c r="I139" s="193">
        <f t="shared" si="37"/>
        <v>14.358143236074271</v>
      </c>
      <c r="J139" s="193">
        <f t="shared" si="37"/>
        <v>16.127558528428096</v>
      </c>
      <c r="K139" s="193">
        <f t="shared" si="37"/>
        <v>18.397173913043481</v>
      </c>
      <c r="L139" s="193">
        <f t="shared" si="37"/>
        <v>21.155250000000002</v>
      </c>
      <c r="M139" s="193">
        <f t="shared" si="37"/>
        <v>24.105750000000004</v>
      </c>
      <c r="N139" s="193">
        <f t="shared" si="37"/>
        <v>27.056250000000002</v>
      </c>
      <c r="O139" s="193">
        <f t="shared" si="37"/>
        <v>30.006750000000007</v>
      </c>
      <c r="P139" s="193">
        <f t="shared" si="37"/>
        <v>32.957250000000002</v>
      </c>
      <c r="Q139" s="193">
        <f t="shared" si="37"/>
        <v>35.90775</v>
      </c>
      <c r="R139" s="193">
        <f t="shared" si="37"/>
        <v>38.858250000000005</v>
      </c>
      <c r="S139" s="193">
        <f t="shared" si="37"/>
        <v>20.171750000000003</v>
      </c>
      <c r="T139" s="193">
        <f>((S104+T105)/2)+0.01</f>
        <v>13.879</v>
      </c>
      <c r="U139" s="193">
        <f>((T105+U105)/2)+0.01</f>
        <v>29.82835</v>
      </c>
      <c r="V139" s="194">
        <f>((U105+V105)/2)+0.01</f>
        <v>34.301102499999992</v>
      </c>
      <c r="AH139"/>
      <c r="AI139"/>
      <c r="AJ139"/>
      <c r="AK139"/>
      <c r="AL139"/>
      <c r="AM139"/>
      <c r="AN139"/>
      <c r="AO139"/>
      <c r="AP139"/>
      <c r="AQ139"/>
      <c r="AR139"/>
    </row>
    <row r="140" spans="1:44" x14ac:dyDescent="0.25">
      <c r="A140" s="186"/>
      <c r="B140" s="195" t="s">
        <v>141</v>
      </c>
      <c r="C140" s="598">
        <f t="shared" ref="C140:S140" si="38">C104</f>
        <v>8.3435843054082746</v>
      </c>
      <c r="D140" s="598">
        <f t="shared" si="38"/>
        <v>9.5951219512195145</v>
      </c>
      <c r="E140" s="598">
        <f t="shared" si="38"/>
        <v>10.352631578947371</v>
      </c>
      <c r="F140" s="598">
        <f t="shared" si="38"/>
        <v>11.24</v>
      </c>
      <c r="G140" s="598">
        <f t="shared" si="38"/>
        <v>12.293750000000001</v>
      </c>
      <c r="H140" s="598">
        <f t="shared" si="38"/>
        <v>13.565517241379313</v>
      </c>
      <c r="I140" s="598">
        <f t="shared" si="38"/>
        <v>15.130769230769232</v>
      </c>
      <c r="J140" s="598">
        <f t="shared" si="38"/>
        <v>17.104347826086958</v>
      </c>
      <c r="K140" s="599">
        <f t="shared" si="38"/>
        <v>19.670000000000002</v>
      </c>
      <c r="L140" s="598">
        <f t="shared" si="38"/>
        <v>22.6205</v>
      </c>
      <c r="M140" s="598">
        <f t="shared" si="38"/>
        <v>25.571000000000002</v>
      </c>
      <c r="N140" s="598">
        <f t="shared" si="38"/>
        <v>28.521500000000003</v>
      </c>
      <c r="O140" s="598">
        <f t="shared" si="38"/>
        <v>31.472000000000005</v>
      </c>
      <c r="P140" s="598">
        <f t="shared" si="38"/>
        <v>34.422499999999999</v>
      </c>
      <c r="Q140" s="598">
        <f t="shared" si="38"/>
        <v>37.373000000000005</v>
      </c>
      <c r="R140" s="598">
        <f t="shared" si="38"/>
        <v>40.323500000000003</v>
      </c>
      <c r="S140" s="598">
        <f t="shared" si="38"/>
        <v>0</v>
      </c>
      <c r="T140" s="598">
        <f>T105</f>
        <v>27.738</v>
      </c>
      <c r="U140" s="598">
        <f>U105</f>
        <v>31.898699999999998</v>
      </c>
      <c r="V140" s="600">
        <f>V105</f>
        <v>36.683504999999997</v>
      </c>
      <c r="AH140"/>
      <c r="AI140"/>
      <c r="AJ140"/>
      <c r="AK140"/>
      <c r="AL140"/>
      <c r="AM140"/>
      <c r="AN140"/>
      <c r="AO140"/>
      <c r="AP140"/>
      <c r="AQ140"/>
      <c r="AR140"/>
    </row>
    <row r="141" spans="1:44" x14ac:dyDescent="0.25">
      <c r="A141" s="186"/>
      <c r="B141" s="191" t="s">
        <v>140</v>
      </c>
      <c r="C141" s="193">
        <f>(C104+D104)/2</f>
        <v>8.9693531283138945</v>
      </c>
      <c r="D141" s="193">
        <f>(D104+E104)/2</f>
        <v>9.9738767650834426</v>
      </c>
      <c r="E141" s="193">
        <f t="shared" ref="E141:R141" si="39">(E104+F104)/2</f>
        <v>10.796315789473685</v>
      </c>
      <c r="F141" s="193">
        <f t="shared" si="39"/>
        <v>11.766875000000001</v>
      </c>
      <c r="G141" s="193">
        <f t="shared" si="39"/>
        <v>12.929633620689657</v>
      </c>
      <c r="H141" s="193">
        <f t="shared" si="39"/>
        <v>14.348143236074272</v>
      </c>
      <c r="I141" s="193">
        <f t="shared" si="39"/>
        <v>16.117558528428095</v>
      </c>
      <c r="J141" s="193">
        <f t="shared" si="39"/>
        <v>18.38717391304348</v>
      </c>
      <c r="K141" s="193">
        <f t="shared" si="39"/>
        <v>21.145250000000001</v>
      </c>
      <c r="L141" s="193">
        <f t="shared" si="39"/>
        <v>24.095750000000002</v>
      </c>
      <c r="M141" s="193">
        <f t="shared" si="39"/>
        <v>27.046250000000001</v>
      </c>
      <c r="N141" s="193">
        <f t="shared" si="39"/>
        <v>29.996750000000006</v>
      </c>
      <c r="O141" s="193">
        <f t="shared" si="39"/>
        <v>32.947250000000004</v>
      </c>
      <c r="P141" s="193">
        <f t="shared" si="39"/>
        <v>35.897750000000002</v>
      </c>
      <c r="Q141" s="193">
        <f t="shared" si="39"/>
        <v>38.848250000000007</v>
      </c>
      <c r="R141" s="193">
        <f t="shared" si="39"/>
        <v>20.161750000000001</v>
      </c>
      <c r="S141" s="193">
        <f>(S104+T105)/2</f>
        <v>13.869</v>
      </c>
      <c r="T141" s="193">
        <f>(T105+U105)/2</f>
        <v>29.818349999999999</v>
      </c>
      <c r="U141" s="193">
        <f>(U105+V105)/2</f>
        <v>34.291102499999994</v>
      </c>
      <c r="V141" s="198">
        <f>(U141-T141)+V139</f>
        <v>38.773854999999983</v>
      </c>
      <c r="AH141"/>
      <c r="AI141"/>
      <c r="AJ141"/>
      <c r="AK141"/>
      <c r="AL141"/>
      <c r="AM141"/>
      <c r="AN141"/>
      <c r="AO141"/>
      <c r="AP141"/>
      <c r="AQ141"/>
      <c r="AR141"/>
    </row>
    <row r="142" spans="1:44" x14ac:dyDescent="0.25">
      <c r="A142" s="186"/>
      <c r="B142" s="199" t="s">
        <v>138</v>
      </c>
      <c r="C142" s="200">
        <f t="shared" ref="C142:V142" si="40">SUM(C139:C141)/2</f>
        <v>12.638883462633258</v>
      </c>
      <c r="D142" s="200">
        <f t="shared" si="40"/>
        <v>14.274175922308425</v>
      </c>
      <c r="E142" s="200">
        <f t="shared" si="40"/>
        <v>15.566412066752248</v>
      </c>
      <c r="F142" s="200">
        <f t="shared" si="40"/>
        <v>16.906595394736843</v>
      </c>
      <c r="G142" s="200">
        <f t="shared" si="40"/>
        <v>18.500129310344828</v>
      </c>
      <c r="H142" s="200">
        <f t="shared" si="40"/>
        <v>20.426647049071619</v>
      </c>
      <c r="I142" s="200">
        <f t="shared" si="40"/>
        <v>22.803235497635796</v>
      </c>
      <c r="J142" s="200">
        <f t="shared" si="40"/>
        <v>25.809540133779265</v>
      </c>
      <c r="K142" s="200">
        <f t="shared" si="40"/>
        <v>29.60621195652174</v>
      </c>
      <c r="L142" s="200">
        <f t="shared" si="40"/>
        <v>33.935749999999999</v>
      </c>
      <c r="M142" s="200">
        <f t="shared" si="40"/>
        <v>38.361500000000007</v>
      </c>
      <c r="N142" s="200">
        <f t="shared" si="40"/>
        <v>42.787250000000007</v>
      </c>
      <c r="O142" s="200">
        <f t="shared" si="40"/>
        <v>47.213000000000008</v>
      </c>
      <c r="P142" s="200">
        <f t="shared" si="40"/>
        <v>51.638750000000002</v>
      </c>
      <c r="Q142" s="200">
        <f t="shared" si="40"/>
        <v>56.06450000000001</v>
      </c>
      <c r="R142" s="200">
        <f t="shared" si="40"/>
        <v>49.671750000000003</v>
      </c>
      <c r="S142" s="200">
        <f t="shared" si="40"/>
        <v>17.020375000000001</v>
      </c>
      <c r="T142" s="200">
        <f t="shared" si="40"/>
        <v>35.717675</v>
      </c>
      <c r="U142" s="200">
        <f t="shared" si="40"/>
        <v>48.009076249999993</v>
      </c>
      <c r="V142" s="201">
        <f t="shared" si="40"/>
        <v>54.879231249999982</v>
      </c>
      <c r="AH142"/>
      <c r="AI142"/>
      <c r="AJ142"/>
      <c r="AK142"/>
      <c r="AL142"/>
      <c r="AM142"/>
      <c r="AN142"/>
      <c r="AO142"/>
      <c r="AP142"/>
      <c r="AQ142"/>
      <c r="AR142"/>
    </row>
    <row r="143" spans="1:44" x14ac:dyDescent="0.25">
      <c r="A143" s="186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179"/>
      <c r="AH143"/>
      <c r="AI143"/>
      <c r="AJ143"/>
      <c r="AK143"/>
      <c r="AL143"/>
      <c r="AM143"/>
      <c r="AN143"/>
      <c r="AO143"/>
      <c r="AP143"/>
      <c r="AQ143"/>
      <c r="AR143"/>
    </row>
    <row r="144" spans="1:44" x14ac:dyDescent="0.25">
      <c r="A144" s="186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179"/>
      <c r="AH144"/>
      <c r="AI144"/>
      <c r="AJ144"/>
      <c r="AK144"/>
      <c r="AL144"/>
      <c r="AM144"/>
      <c r="AN144"/>
      <c r="AO144"/>
      <c r="AP144"/>
      <c r="AQ144"/>
      <c r="AR144"/>
    </row>
    <row r="145" spans="1:49" x14ac:dyDescent="0.25">
      <c r="A145" s="186"/>
      <c r="B145" s="47"/>
      <c r="C145" s="182" t="s">
        <v>142</v>
      </c>
      <c r="D145" s="182" t="s">
        <v>143</v>
      </c>
      <c r="E145" s="182" t="s">
        <v>144</v>
      </c>
      <c r="F145" s="183" t="s">
        <v>145</v>
      </c>
      <c r="G145" s="183" t="s">
        <v>146</v>
      </c>
      <c r="H145" s="183" t="s">
        <v>147</v>
      </c>
      <c r="I145" s="183" t="s">
        <v>148</v>
      </c>
      <c r="J145" s="183" t="s">
        <v>149</v>
      </c>
      <c r="K145" s="183" t="s">
        <v>150</v>
      </c>
      <c r="L145" s="183" t="s">
        <v>151</v>
      </c>
      <c r="M145" s="183" t="s">
        <v>152</v>
      </c>
      <c r="N145" s="183" t="s">
        <v>153</v>
      </c>
      <c r="O145" s="183" t="s">
        <v>154</v>
      </c>
      <c r="P145" s="183" t="s">
        <v>155</v>
      </c>
      <c r="Q145" s="184" t="s">
        <v>156</v>
      </c>
      <c r="R145" s="183" t="s">
        <v>157</v>
      </c>
      <c r="S145" s="183" t="s">
        <v>158</v>
      </c>
      <c r="T145" s="183" t="s">
        <v>159</v>
      </c>
      <c r="U145" s="183" t="s">
        <v>160</v>
      </c>
      <c r="V145" s="185" t="s">
        <v>161</v>
      </c>
      <c r="AH145"/>
      <c r="AI145"/>
      <c r="AJ145"/>
      <c r="AK145"/>
      <c r="AL145"/>
      <c r="AM145"/>
      <c r="AN145"/>
      <c r="AO145"/>
      <c r="AP145"/>
      <c r="AQ145"/>
      <c r="AR145"/>
    </row>
    <row r="146" spans="1:49" x14ac:dyDescent="0.25">
      <c r="A146" s="181" t="s">
        <v>18</v>
      </c>
      <c r="B146" s="47"/>
      <c r="C146" s="187" t="s">
        <v>33</v>
      </c>
      <c r="D146" s="188" t="s">
        <v>16</v>
      </c>
      <c r="E146" s="188" t="s">
        <v>15</v>
      </c>
      <c r="F146" s="189" t="s">
        <v>14</v>
      </c>
      <c r="G146" s="189" t="s">
        <v>13</v>
      </c>
      <c r="H146" s="189" t="s">
        <v>3</v>
      </c>
      <c r="I146" s="189" t="s">
        <v>4</v>
      </c>
      <c r="J146" s="189" t="s">
        <v>5</v>
      </c>
      <c r="K146" s="189" t="s">
        <v>6</v>
      </c>
      <c r="L146" s="189" t="s">
        <v>20</v>
      </c>
      <c r="M146" s="189" t="s">
        <v>21</v>
      </c>
      <c r="N146" s="189" t="s">
        <v>22</v>
      </c>
      <c r="O146" s="189" t="s">
        <v>23</v>
      </c>
      <c r="P146" s="189" t="s">
        <v>24</v>
      </c>
      <c r="Q146" s="188" t="s">
        <v>25</v>
      </c>
      <c r="R146" s="188" t="s">
        <v>35</v>
      </c>
      <c r="S146" s="188" t="s">
        <v>36</v>
      </c>
      <c r="T146" s="188" t="s">
        <v>37</v>
      </c>
      <c r="U146" s="188" t="s">
        <v>38</v>
      </c>
      <c r="V146" s="190" t="s">
        <v>39</v>
      </c>
      <c r="AH146"/>
      <c r="AI146"/>
      <c r="AJ146"/>
      <c r="AK146"/>
      <c r="AL146"/>
      <c r="AM146"/>
      <c r="AN146"/>
      <c r="AO146"/>
      <c r="AP146"/>
      <c r="AQ146"/>
      <c r="AR146"/>
    </row>
    <row r="147" spans="1:49" x14ac:dyDescent="0.25">
      <c r="A147" s="186"/>
      <c r="B147" s="191" t="s">
        <v>139</v>
      </c>
      <c r="C147" s="192">
        <f>C149-(E147-D147)</f>
        <v>5.01229500039548</v>
      </c>
      <c r="D147" s="193">
        <f t="shared" ref="D147:V147" si="41">((C124+D124)/2)+0.01</f>
        <v>5.9068176475240932</v>
      </c>
      <c r="E147" s="193">
        <f t="shared" si="41"/>
        <v>6.7913402946527066</v>
      </c>
      <c r="F147" s="193">
        <f t="shared" si="41"/>
        <v>7.8085413388506115</v>
      </c>
      <c r="G147" s="193">
        <f t="shared" si="41"/>
        <v>8.9783225396782029</v>
      </c>
      <c r="H147" s="193">
        <f t="shared" si="41"/>
        <v>10.323570920629932</v>
      </c>
      <c r="I147" s="193">
        <f t="shared" si="41"/>
        <v>11.87060655872442</v>
      </c>
      <c r="J147" s="193">
        <f t="shared" si="41"/>
        <v>13.649697542533083</v>
      </c>
      <c r="K147" s="193">
        <f t="shared" si="41"/>
        <v>15.695652173913045</v>
      </c>
      <c r="L147" s="193">
        <f t="shared" si="41"/>
        <v>18.048500000000001</v>
      </c>
      <c r="M147" s="193">
        <f t="shared" si="41"/>
        <v>20.754275000000003</v>
      </c>
      <c r="N147" s="193">
        <f t="shared" si="41"/>
        <v>23.865916250000001</v>
      </c>
      <c r="O147" s="193">
        <f t="shared" si="41"/>
        <v>27.4443036875</v>
      </c>
      <c r="P147" s="193">
        <f t="shared" si="41"/>
        <v>31.559449240624996</v>
      </c>
      <c r="Q147" s="193">
        <f t="shared" si="41"/>
        <v>36.291866626718736</v>
      </c>
      <c r="R147" s="193">
        <f t="shared" si="41"/>
        <v>41.734146620726548</v>
      </c>
      <c r="S147" s="193">
        <f t="shared" si="41"/>
        <v>47.99276861383553</v>
      </c>
      <c r="T147" s="193">
        <f t="shared" si="41"/>
        <v>55.19018390591085</v>
      </c>
      <c r="U147" s="193">
        <f t="shared" si="41"/>
        <v>63.467211491797478</v>
      </c>
      <c r="V147" s="194">
        <f t="shared" si="41"/>
        <v>72.985793215567099</v>
      </c>
      <c r="AH147"/>
      <c r="AI147"/>
      <c r="AJ147"/>
      <c r="AK147"/>
      <c r="AL147"/>
      <c r="AM147"/>
      <c r="AN147"/>
      <c r="AO147"/>
      <c r="AP147"/>
      <c r="AQ147"/>
      <c r="AR147"/>
    </row>
    <row r="148" spans="1:49" x14ac:dyDescent="0.25">
      <c r="A148" s="186"/>
      <c r="B148" s="195" t="s">
        <v>141</v>
      </c>
      <c r="C148" s="598">
        <f t="shared" ref="C148:V148" si="42">C124</f>
        <v>5.485411765138692</v>
      </c>
      <c r="D148" s="598">
        <f t="shared" si="42"/>
        <v>6.3082235299094949</v>
      </c>
      <c r="E148" s="598">
        <f t="shared" si="42"/>
        <v>7.2544570593959188</v>
      </c>
      <c r="F148" s="598">
        <f t="shared" si="42"/>
        <v>8.3426256183053056</v>
      </c>
      <c r="G148" s="598">
        <f t="shared" si="42"/>
        <v>9.5940194610511007</v>
      </c>
      <c r="H148" s="598">
        <f t="shared" si="42"/>
        <v>11.033122380208765</v>
      </c>
      <c r="I148" s="598">
        <f t="shared" si="42"/>
        <v>12.688090737240078</v>
      </c>
      <c r="J148" s="598">
        <f t="shared" si="42"/>
        <v>14.591304347826089</v>
      </c>
      <c r="K148" s="599">
        <f t="shared" si="42"/>
        <v>16.78</v>
      </c>
      <c r="L148" s="598">
        <f t="shared" si="42"/>
        <v>19.297000000000001</v>
      </c>
      <c r="M148" s="598">
        <f t="shared" si="42"/>
        <v>22.191549999999999</v>
      </c>
      <c r="N148" s="598">
        <f t="shared" si="42"/>
        <v>25.520282499999997</v>
      </c>
      <c r="O148" s="598">
        <f t="shared" si="42"/>
        <v>29.348324874999996</v>
      </c>
      <c r="P148" s="598">
        <f t="shared" si="42"/>
        <v>33.750573606249993</v>
      </c>
      <c r="Q148" s="598">
        <f t="shared" si="42"/>
        <v>38.81315964718749</v>
      </c>
      <c r="R148" s="598">
        <f t="shared" si="42"/>
        <v>44.635133594265611</v>
      </c>
      <c r="S148" s="598">
        <f t="shared" si="42"/>
        <v>51.330403633405446</v>
      </c>
      <c r="T148" s="598">
        <f t="shared" si="42"/>
        <v>59.029964178416257</v>
      </c>
      <c r="U148" s="598">
        <f t="shared" si="42"/>
        <v>67.884458805178696</v>
      </c>
      <c r="V148" s="600">
        <f t="shared" si="42"/>
        <v>78.067127625955493</v>
      </c>
      <c r="AH148"/>
      <c r="AI148"/>
      <c r="AJ148"/>
      <c r="AK148"/>
      <c r="AL148"/>
      <c r="AM148"/>
      <c r="AN148"/>
      <c r="AO148"/>
      <c r="AP148"/>
      <c r="AQ148"/>
      <c r="AR148"/>
    </row>
    <row r="149" spans="1:49" x14ac:dyDescent="0.25">
      <c r="A149" s="186"/>
      <c r="B149" s="191" t="s">
        <v>140</v>
      </c>
      <c r="C149" s="193">
        <f t="shared" ref="C149:U149" si="43">(C124+D124)/2</f>
        <v>5.8968176475240934</v>
      </c>
      <c r="D149" s="193">
        <f t="shared" si="43"/>
        <v>6.7813402946527068</v>
      </c>
      <c r="E149" s="193">
        <f t="shared" si="43"/>
        <v>7.7985413388506117</v>
      </c>
      <c r="F149" s="193">
        <f t="shared" si="43"/>
        <v>8.9683225396782031</v>
      </c>
      <c r="G149" s="193">
        <f t="shared" si="43"/>
        <v>10.313570920629932</v>
      </c>
      <c r="H149" s="193">
        <f t="shared" si="43"/>
        <v>11.86060655872442</v>
      </c>
      <c r="I149" s="193">
        <f t="shared" si="43"/>
        <v>13.639697542533083</v>
      </c>
      <c r="J149" s="193">
        <f t="shared" si="43"/>
        <v>15.685652173913045</v>
      </c>
      <c r="K149" s="193">
        <f t="shared" si="43"/>
        <v>18.038499999999999</v>
      </c>
      <c r="L149" s="193">
        <f t="shared" si="43"/>
        <v>20.744275000000002</v>
      </c>
      <c r="M149" s="193">
        <f t="shared" si="43"/>
        <v>23.85591625</v>
      </c>
      <c r="N149" s="193">
        <f t="shared" si="43"/>
        <v>27.434303687499998</v>
      </c>
      <c r="O149" s="193">
        <f t="shared" si="43"/>
        <v>31.549449240624995</v>
      </c>
      <c r="P149" s="193">
        <f t="shared" si="43"/>
        <v>36.281866626718738</v>
      </c>
      <c r="Q149" s="193">
        <f t="shared" si="43"/>
        <v>41.72414662072655</v>
      </c>
      <c r="R149" s="193">
        <f t="shared" si="43"/>
        <v>47.982768613835532</v>
      </c>
      <c r="S149" s="193">
        <f t="shared" si="43"/>
        <v>55.180183905910852</v>
      </c>
      <c r="T149" s="193">
        <f t="shared" si="43"/>
        <v>63.45721149179748</v>
      </c>
      <c r="U149" s="193">
        <f t="shared" si="43"/>
        <v>72.975793215567094</v>
      </c>
      <c r="V149" s="198">
        <f>(U149-T149)+V147</f>
        <v>82.504374939336714</v>
      </c>
      <c r="AH149"/>
      <c r="AI149"/>
      <c r="AJ149"/>
      <c r="AK149"/>
      <c r="AL149"/>
      <c r="AM149"/>
      <c r="AN149"/>
      <c r="AO149"/>
      <c r="AP149"/>
      <c r="AQ149"/>
      <c r="AR149"/>
    </row>
    <row r="150" spans="1:49" x14ac:dyDescent="0.25">
      <c r="A150" s="186"/>
      <c r="B150" s="199" t="s">
        <v>138</v>
      </c>
      <c r="C150" s="200">
        <f t="shared" ref="C150:V150" si="44">SUM(C147:C148)/2</f>
        <v>5.248853382767086</v>
      </c>
      <c r="D150" s="200">
        <f t="shared" si="44"/>
        <v>6.1075205887167936</v>
      </c>
      <c r="E150" s="200">
        <f t="shared" si="44"/>
        <v>7.0228986770243127</v>
      </c>
      <c r="F150" s="200">
        <f t="shared" si="44"/>
        <v>8.0755834785779577</v>
      </c>
      <c r="G150" s="200">
        <f t="shared" si="44"/>
        <v>9.2861710003646518</v>
      </c>
      <c r="H150" s="200">
        <f t="shared" si="44"/>
        <v>10.678346650419348</v>
      </c>
      <c r="I150" s="200">
        <f t="shared" si="44"/>
        <v>12.27934864798225</v>
      </c>
      <c r="J150" s="200">
        <f t="shared" si="44"/>
        <v>14.120500945179586</v>
      </c>
      <c r="K150" s="200">
        <f t="shared" si="44"/>
        <v>16.237826086956524</v>
      </c>
      <c r="L150" s="200">
        <f t="shared" si="44"/>
        <v>18.672750000000001</v>
      </c>
      <c r="M150" s="200">
        <f t="shared" si="44"/>
        <v>21.4729125</v>
      </c>
      <c r="N150" s="200">
        <f t="shared" si="44"/>
        <v>24.693099374999999</v>
      </c>
      <c r="O150" s="200">
        <f t="shared" si="44"/>
        <v>28.39631428125</v>
      </c>
      <c r="P150" s="200">
        <f t="shared" si="44"/>
        <v>32.655011423437493</v>
      </c>
      <c r="Q150" s="200">
        <f t="shared" si="44"/>
        <v>37.55251313695311</v>
      </c>
      <c r="R150" s="200">
        <f t="shared" si="44"/>
        <v>43.18464010749608</v>
      </c>
      <c r="S150" s="200">
        <f t="shared" si="44"/>
        <v>49.661586123620488</v>
      </c>
      <c r="T150" s="200">
        <f t="shared" si="44"/>
        <v>57.110074042163554</v>
      </c>
      <c r="U150" s="200">
        <f t="shared" si="44"/>
        <v>65.67583514848809</v>
      </c>
      <c r="V150" s="201">
        <f t="shared" si="44"/>
        <v>75.526460420761296</v>
      </c>
      <c r="AH150"/>
      <c r="AI150"/>
      <c r="AJ150"/>
      <c r="AK150"/>
      <c r="AL150"/>
      <c r="AM150"/>
      <c r="AN150"/>
      <c r="AO150"/>
      <c r="AP150"/>
      <c r="AQ150"/>
      <c r="AR150"/>
    </row>
    <row r="151" spans="1:49" ht="15.75" thickBot="1" x14ac:dyDescent="0.3">
      <c r="A151" s="204"/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6"/>
      <c r="AH151"/>
      <c r="AI151"/>
      <c r="AJ151"/>
      <c r="AK151"/>
      <c r="AL151"/>
      <c r="AM151"/>
      <c r="AN151"/>
      <c r="AO151"/>
      <c r="AP151"/>
      <c r="AQ151"/>
      <c r="AR151"/>
    </row>
    <row r="152" spans="1:49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AH152"/>
      <c r="AI152"/>
      <c r="AJ152"/>
      <c r="AK152"/>
      <c r="AL152"/>
      <c r="AM152"/>
      <c r="AN152"/>
      <c r="AO152"/>
      <c r="AP152"/>
      <c r="AQ152"/>
      <c r="AR152"/>
    </row>
    <row r="153" spans="1:49" x14ac:dyDescent="0.25">
      <c r="A153" s="47"/>
      <c r="B153" s="47"/>
      <c r="C153" s="207" t="s">
        <v>213</v>
      </c>
      <c r="D153" s="208" t="s">
        <v>34</v>
      </c>
      <c r="E153" s="209" t="s">
        <v>211</v>
      </c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AH153"/>
      <c r="AI153"/>
      <c r="AJ153"/>
      <c r="AK153"/>
      <c r="AL153"/>
      <c r="AM153"/>
      <c r="AN153"/>
      <c r="AO153"/>
      <c r="AP153"/>
      <c r="AQ153"/>
      <c r="AR153"/>
    </row>
    <row r="154" spans="1:49" x14ac:dyDescent="0.25">
      <c r="A154" s="47"/>
      <c r="B154" s="47"/>
      <c r="C154" s="47"/>
      <c r="D154" s="208" t="s">
        <v>212</v>
      </c>
      <c r="E154" s="209" t="s">
        <v>210</v>
      </c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AH154"/>
      <c r="AI154"/>
      <c r="AJ154"/>
      <c r="AK154"/>
      <c r="AL154"/>
      <c r="AM154"/>
      <c r="AN154"/>
      <c r="AO154"/>
      <c r="AP154"/>
      <c r="AQ154"/>
      <c r="AR154"/>
    </row>
    <row r="155" spans="1:49" ht="15.75" thickBot="1" x14ac:dyDescent="0.3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AH155"/>
      <c r="AI155"/>
      <c r="AJ155"/>
      <c r="AK155"/>
      <c r="AL155"/>
      <c r="AM155"/>
      <c r="AN155"/>
      <c r="AO155"/>
      <c r="AP155"/>
      <c r="AQ155"/>
      <c r="AR155"/>
    </row>
    <row r="156" spans="1:49" ht="15.75" thickBot="1" x14ac:dyDescent="0.3">
      <c r="A156" s="47"/>
      <c r="B156" s="47"/>
      <c r="C156" s="47"/>
      <c r="D156" s="47"/>
      <c r="E156" s="47"/>
      <c r="F156" s="47"/>
      <c r="G156" s="47"/>
      <c r="H156" s="210" t="s">
        <v>221</v>
      </c>
      <c r="I156" s="211"/>
      <c r="J156" s="211"/>
      <c r="K156" s="211"/>
      <c r="L156" s="211"/>
      <c r="M156" s="211"/>
      <c r="N156" s="212"/>
      <c r="O156" s="47"/>
      <c r="P156" s="213" t="s">
        <v>300</v>
      </c>
      <c r="Q156" s="47"/>
      <c r="R156" s="47"/>
      <c r="S156" s="47"/>
      <c r="T156" s="47"/>
      <c r="U156" s="47"/>
      <c r="V156" s="47"/>
      <c r="AH156"/>
      <c r="AI156"/>
      <c r="AJ156"/>
      <c r="AK156"/>
      <c r="AL156"/>
      <c r="AM156"/>
      <c r="AN156"/>
      <c r="AO156"/>
      <c r="AP156"/>
      <c r="AQ156"/>
      <c r="AR156"/>
    </row>
    <row r="157" spans="1:49" x14ac:dyDescent="0.25">
      <c r="A157" s="47"/>
      <c r="B157" s="47"/>
      <c r="C157" s="47"/>
      <c r="D157" s="47"/>
      <c r="E157" s="47"/>
      <c r="F157" s="47"/>
      <c r="G157" s="47"/>
      <c r="Q157" s="47"/>
      <c r="R157" s="47"/>
      <c r="S157" s="47"/>
      <c r="T157" s="47"/>
      <c r="U157" s="47"/>
      <c r="V157" s="47"/>
    </row>
    <row r="158" spans="1:49" x14ac:dyDescent="0.25">
      <c r="A158" s="47"/>
      <c r="B158" s="214"/>
      <c r="C158" s="47"/>
      <c r="D158" s="47"/>
      <c r="E158" s="47"/>
      <c r="F158" s="47"/>
      <c r="G158" s="47"/>
      <c r="H158" s="47"/>
      <c r="I158" s="47"/>
      <c r="J158" s="214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</row>
    <row r="159" spans="1:49" x14ac:dyDescent="0.25">
      <c r="C159" s="149"/>
      <c r="D159" s="137">
        <f>D177/$K177</f>
        <v>0.46562667051050732</v>
      </c>
      <c r="E159" s="137">
        <f t="shared" ref="E159:I159" si="45">E177/$K177</f>
        <v>0.50993728578266029</v>
      </c>
      <c r="F159" s="137">
        <f t="shared" si="45"/>
        <v>0.56131666107426026</v>
      </c>
      <c r="G159" s="137">
        <f t="shared" si="45"/>
        <v>0.62126838650327953</v>
      </c>
      <c r="H159" s="137">
        <f t="shared" si="45"/>
        <v>0.69177216180983292</v>
      </c>
      <c r="I159" s="137">
        <f t="shared" si="45"/>
        <v>0.77552301607306395</v>
      </c>
      <c r="J159" s="137">
        <f>J177/$K177</f>
        <v>0.87634986148018323</v>
      </c>
      <c r="L159" s="137">
        <f>L177/$K177</f>
        <v>1.1421976592977894</v>
      </c>
      <c r="M159" s="137">
        <f t="shared" ref="M159:R159" si="46">M177/$K177</f>
        <v>1.2942145643693108</v>
      </c>
      <c r="N159" s="137">
        <f t="shared" si="46"/>
        <v>1.4575236020806239</v>
      </c>
      <c r="O159" s="137">
        <f t="shared" si="46"/>
        <v>1.6338185923276982</v>
      </c>
      <c r="P159" s="137">
        <f t="shared" si="46"/>
        <v>1.825047427990897</v>
      </c>
      <c r="Q159" s="137">
        <f t="shared" si="46"/>
        <v>2.0334501858826397</v>
      </c>
      <c r="R159" s="137">
        <f t="shared" si="46"/>
        <v>2.2616029543372069</v>
      </c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</row>
    <row r="160" spans="1:49" x14ac:dyDescent="0.25">
      <c r="B160" s="60"/>
      <c r="C160" s="216"/>
      <c r="D160" s="216">
        <f t="shared" ref="D160:J160" si="47">E160/$K$161</f>
        <v>0.37593703992309258</v>
      </c>
      <c r="E160" s="216">
        <f t="shared" si="47"/>
        <v>0.43232759591155645</v>
      </c>
      <c r="F160" s="216">
        <f t="shared" si="47"/>
        <v>0.49717673529828987</v>
      </c>
      <c r="G160" s="216">
        <f t="shared" si="47"/>
        <v>0.57175324559303331</v>
      </c>
      <c r="H160" s="216">
        <f t="shared" si="47"/>
        <v>0.65751623243198831</v>
      </c>
      <c r="I160" s="216">
        <f t="shared" si="47"/>
        <v>0.7561436672967865</v>
      </c>
      <c r="J160" s="216">
        <f t="shared" si="47"/>
        <v>0.86956521739130443</v>
      </c>
      <c r="K160" s="74">
        <v>1</v>
      </c>
      <c r="L160" s="216">
        <f>K160*$K$161</f>
        <v>1.1499999999999999</v>
      </c>
      <c r="M160" s="216">
        <f t="shared" ref="M160:U160" si="48">L160*$K$161</f>
        <v>1.3224999999999998</v>
      </c>
      <c r="N160" s="216">
        <f t="shared" si="48"/>
        <v>1.5208749999999995</v>
      </c>
      <c r="O160" s="216">
        <f t="shared" si="48"/>
        <v>1.7490062499999994</v>
      </c>
      <c r="P160" s="216">
        <f t="shared" si="48"/>
        <v>2.0113571874999994</v>
      </c>
      <c r="Q160" s="216">
        <f t="shared" si="48"/>
        <v>2.3130607656249991</v>
      </c>
      <c r="R160" s="216">
        <f t="shared" si="48"/>
        <v>2.6600198804687487</v>
      </c>
      <c r="S160" s="216">
        <f t="shared" si="48"/>
        <v>3.0590228625390607</v>
      </c>
      <c r="T160" s="216">
        <f t="shared" si="48"/>
        <v>3.5178762919199196</v>
      </c>
      <c r="U160" s="216">
        <f t="shared" si="48"/>
        <v>4.0455577357079076</v>
      </c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</row>
    <row r="161" spans="1:49" x14ac:dyDescent="0.25">
      <c r="A161" s="217" t="s">
        <v>163</v>
      </c>
      <c r="J161" s="215" t="s">
        <v>54</v>
      </c>
      <c r="K161" s="218">
        <v>1.1499999999999999</v>
      </c>
      <c r="M161" s="215" t="s">
        <v>55</v>
      </c>
      <c r="N161" s="218">
        <v>2</v>
      </c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</row>
    <row r="162" spans="1:49" x14ac:dyDescent="0.25">
      <c r="A162" s="217" t="s">
        <v>162</v>
      </c>
      <c r="B162" s="151" t="s">
        <v>229</v>
      </c>
      <c r="C162" s="152"/>
      <c r="D162" s="152"/>
      <c r="E162" s="152"/>
      <c r="F162" s="152"/>
      <c r="G162" s="152"/>
      <c r="H162" s="152"/>
      <c r="I162" s="152"/>
      <c r="J162" s="152"/>
      <c r="K162" s="618">
        <v>0</v>
      </c>
      <c r="L162" s="618">
        <v>1</v>
      </c>
      <c r="M162" s="618">
        <v>2</v>
      </c>
      <c r="N162" s="618">
        <v>3</v>
      </c>
      <c r="O162" s="618">
        <v>4</v>
      </c>
      <c r="P162" s="618">
        <v>5</v>
      </c>
      <c r="Q162" s="618">
        <v>6</v>
      </c>
      <c r="R162" s="618">
        <v>7</v>
      </c>
      <c r="S162" s="152"/>
      <c r="T162" s="152"/>
      <c r="U162" s="152"/>
      <c r="V162" s="152"/>
      <c r="X162" s="42">
        <f>18*15</f>
        <v>270</v>
      </c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</row>
    <row r="163" spans="1:49" x14ac:dyDescent="0.25">
      <c r="B163" s="222" t="s">
        <v>57</v>
      </c>
      <c r="C163" s="223"/>
      <c r="D163" s="224">
        <f t="shared" ref="D163:J163" si="49">D180/$K180</f>
        <v>0.46490035963097032</v>
      </c>
      <c r="E163" s="224">
        <f t="shared" si="49"/>
        <v>0.50864965756774549</v>
      </c>
      <c r="F163" s="224">
        <f t="shared" si="49"/>
        <v>0.55945009402179946</v>
      </c>
      <c r="G163" s="224">
        <f t="shared" si="49"/>
        <v>0.61887252078882482</v>
      </c>
      <c r="H163" s="224">
        <f t="shared" si="49"/>
        <v>0.68901350374828696</v>
      </c>
      <c r="I163" s="224">
        <f>I180/$K180</f>
        <v>0.77276844592410754</v>
      </c>
      <c r="J163" s="224">
        <f t="shared" si="49"/>
        <v>0.87431175242073289</v>
      </c>
      <c r="K163" s="223"/>
      <c r="L163" s="224">
        <f>L180/$K180</f>
        <v>1.1445414847161572</v>
      </c>
      <c r="M163" s="224">
        <f t="shared" ref="M163:R163" si="50">M180/$K180</f>
        <v>1.2974385917030566</v>
      </c>
      <c r="N163" s="224">
        <f t="shared" si="50"/>
        <v>1.4599446643013099</v>
      </c>
      <c r="O163" s="224">
        <f t="shared" si="50"/>
        <v>1.6335010473526204</v>
      </c>
      <c r="P163" s="224">
        <f t="shared" si="50"/>
        <v>1.8197652874249453</v>
      </c>
      <c r="Q163" s="224">
        <f t="shared" si="50"/>
        <v>2.0206435630714381</v>
      </c>
      <c r="R163" s="224">
        <f t="shared" si="50"/>
        <v>2.2383279796282238</v>
      </c>
      <c r="S163" s="224"/>
      <c r="T163" s="224"/>
      <c r="U163" s="224"/>
      <c r="V163" s="225"/>
      <c r="X163" s="42">
        <f>270*2</f>
        <v>540</v>
      </c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</row>
    <row r="164" spans="1:49" x14ac:dyDescent="0.25">
      <c r="B164" s="226" t="s">
        <v>45</v>
      </c>
      <c r="C164" s="226"/>
      <c r="D164" s="227">
        <f t="shared" ref="D164:J164" si="51">E164/$K161</f>
        <v>0.37593703992309258</v>
      </c>
      <c r="E164" s="227">
        <f t="shared" si="51"/>
        <v>0.43232759591155645</v>
      </c>
      <c r="F164" s="227">
        <f t="shared" si="51"/>
        <v>0.49717673529828987</v>
      </c>
      <c r="G164" s="227">
        <f t="shared" si="51"/>
        <v>0.57175324559303331</v>
      </c>
      <c r="H164" s="227">
        <f t="shared" si="51"/>
        <v>0.65751623243198831</v>
      </c>
      <c r="I164" s="227">
        <f t="shared" si="51"/>
        <v>0.7561436672967865</v>
      </c>
      <c r="J164" s="227">
        <f t="shared" si="51"/>
        <v>0.86956521739130443</v>
      </c>
      <c r="K164" s="228">
        <v>1</v>
      </c>
      <c r="L164" s="227">
        <f>K164*$K161</f>
        <v>1.1499999999999999</v>
      </c>
      <c r="M164" s="227">
        <f t="shared" ref="M164:R164" si="52">L164*$K161</f>
        <v>1.3224999999999998</v>
      </c>
      <c r="N164" s="227">
        <f t="shared" si="52"/>
        <v>1.5208749999999995</v>
      </c>
      <c r="O164" s="227">
        <f t="shared" si="52"/>
        <v>1.7490062499999994</v>
      </c>
      <c r="P164" s="227">
        <f t="shared" si="52"/>
        <v>2.0113571874999994</v>
      </c>
      <c r="Q164" s="227">
        <f t="shared" si="52"/>
        <v>2.3130607656249991</v>
      </c>
      <c r="R164" s="227">
        <f t="shared" si="52"/>
        <v>2.6600198804687487</v>
      </c>
      <c r="S164" s="227"/>
      <c r="T164" s="227"/>
      <c r="U164" s="227"/>
      <c r="V164" s="227"/>
      <c r="X164">
        <f>19.7+16.8</f>
        <v>36.5</v>
      </c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</row>
    <row r="165" spans="1:49" x14ac:dyDescent="0.25">
      <c r="B165" s="76" t="s">
        <v>2</v>
      </c>
      <c r="C165" s="153" t="s">
        <v>33</v>
      </c>
      <c r="D165" s="81" t="s">
        <v>16</v>
      </c>
      <c r="E165" s="81" t="s">
        <v>15</v>
      </c>
      <c r="F165" s="76" t="s">
        <v>14</v>
      </c>
      <c r="G165" s="76" t="s">
        <v>13</v>
      </c>
      <c r="H165" s="76" t="s">
        <v>3</v>
      </c>
      <c r="I165" s="76" t="s">
        <v>4</v>
      </c>
      <c r="J165" s="76" t="s">
        <v>5</v>
      </c>
      <c r="K165" s="76" t="s">
        <v>6</v>
      </c>
      <c r="L165" s="76" t="s">
        <v>20</v>
      </c>
      <c r="M165" s="76" t="s">
        <v>21</v>
      </c>
      <c r="N165" s="76" t="s">
        <v>22</v>
      </c>
      <c r="O165" s="76" t="s">
        <v>23</v>
      </c>
      <c r="P165" s="76" t="s">
        <v>24</v>
      </c>
      <c r="Q165" s="81" t="s">
        <v>25</v>
      </c>
      <c r="R165" s="81" t="s">
        <v>35</v>
      </c>
      <c r="S165" s="81"/>
      <c r="T165" s="81"/>
      <c r="U165" s="81"/>
      <c r="V165" s="81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</row>
    <row r="166" spans="1:49" x14ac:dyDescent="0.25">
      <c r="B166" s="76">
        <v>1</v>
      </c>
      <c r="C166" s="229">
        <f t="shared" ref="C166:R178" si="53">C93+C113+$N$161</f>
        <v>2.2712490571748201</v>
      </c>
      <c r="D166" s="156">
        <f t="shared" si="53"/>
        <v>2.3119364157510427</v>
      </c>
      <c r="E166" s="156">
        <f t="shared" si="53"/>
        <v>2.3552608960854577</v>
      </c>
      <c r="F166" s="156">
        <f t="shared" si="53"/>
        <v>2.4051665718516602</v>
      </c>
      <c r="G166" s="156">
        <f t="shared" si="53"/>
        <v>2.4627272719151234</v>
      </c>
      <c r="H166" s="156">
        <f t="shared" si="53"/>
        <v>2.5292268799437712</v>
      </c>
      <c r="I166" s="156">
        <f t="shared" si="53"/>
        <v>2.6062236440308277</v>
      </c>
      <c r="J166" s="156">
        <f t="shared" si="53"/>
        <v>2.6956521739130435</v>
      </c>
      <c r="K166" s="84">
        <f t="shared" si="53"/>
        <v>2.8</v>
      </c>
      <c r="L166" s="156">
        <f>L93+L113+$N$161</f>
        <v>2.92</v>
      </c>
      <c r="M166" s="156">
        <f t="shared" si="53"/>
        <v>3.0557499999999997</v>
      </c>
      <c r="N166" s="156">
        <f t="shared" si="53"/>
        <v>3.2096124999999995</v>
      </c>
      <c r="O166" s="156">
        <f t="shared" si="53"/>
        <v>3.3843043749999997</v>
      </c>
      <c r="P166" s="156">
        <f t="shared" si="53"/>
        <v>3.5829500312499993</v>
      </c>
      <c r="Q166" s="156">
        <f t="shared" si="53"/>
        <v>3.8091425359374993</v>
      </c>
      <c r="R166" s="156">
        <f t="shared" si="53"/>
        <v>4.0670139163281238</v>
      </c>
      <c r="S166" s="155"/>
      <c r="T166" s="155"/>
      <c r="U166" s="155"/>
      <c r="V166" s="155"/>
      <c r="X166">
        <v>17.100000000000001</v>
      </c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</row>
    <row r="167" spans="1:49" x14ac:dyDescent="0.25">
      <c r="B167" s="76">
        <v>2</v>
      </c>
      <c r="C167" s="231">
        <f t="shared" si="53"/>
        <v>2.5818057423286791</v>
      </c>
      <c r="D167" s="160">
        <f t="shared" si="53"/>
        <v>2.6690766036779809</v>
      </c>
      <c r="E167" s="160">
        <f t="shared" si="53"/>
        <v>2.7659721122014367</v>
      </c>
      <c r="F167" s="160">
        <f t="shared" si="53"/>
        <v>2.8774844703850357</v>
      </c>
      <c r="G167" s="160">
        <f t="shared" si="53"/>
        <v>3.0058928552285051</v>
      </c>
      <c r="H167" s="160">
        <f t="shared" si="53"/>
        <v>3.1538673007541602</v>
      </c>
      <c r="I167" s="160">
        <f t="shared" si="53"/>
        <v>3.3245601279627746</v>
      </c>
      <c r="J167" s="160">
        <f t="shared" si="53"/>
        <v>3.5217391304347823</v>
      </c>
      <c r="K167" s="98">
        <f t="shared" si="53"/>
        <v>3.75</v>
      </c>
      <c r="L167" s="160">
        <f t="shared" si="53"/>
        <v>4.0124999999999993</v>
      </c>
      <c r="M167" s="160">
        <f t="shared" si="53"/>
        <v>4.312125</v>
      </c>
      <c r="N167" s="160">
        <f t="shared" si="53"/>
        <v>4.6544437499999995</v>
      </c>
      <c r="O167" s="160">
        <f t="shared" si="53"/>
        <v>5.0458603124999994</v>
      </c>
      <c r="P167" s="160">
        <f t="shared" si="53"/>
        <v>5.4937393593749988</v>
      </c>
      <c r="Q167" s="160">
        <f t="shared" si="53"/>
        <v>6.0065502632812491</v>
      </c>
      <c r="R167" s="160">
        <f t="shared" si="53"/>
        <v>6.5940328027734356</v>
      </c>
      <c r="S167" s="159"/>
      <c r="T167" s="159"/>
      <c r="U167" s="159"/>
      <c r="V167" s="159"/>
      <c r="X167">
        <v>14.6</v>
      </c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</row>
    <row r="168" spans="1:49" x14ac:dyDescent="0.25">
      <c r="B168" s="76">
        <v>3</v>
      </c>
      <c r="C168" s="232">
        <f t="shared" si="53"/>
        <v>2.9806259064210034</v>
      </c>
      <c r="D168" s="163">
        <f t="shared" si="53"/>
        <v>3.1277197923841538</v>
      </c>
      <c r="E168" s="163">
        <f t="shared" si="53"/>
        <v>3.2934117792135353</v>
      </c>
      <c r="F168" s="163">
        <f t="shared" si="53"/>
        <v>3.4840400874489492</v>
      </c>
      <c r="G168" s="163">
        <f t="shared" si="53"/>
        <v>3.7034318148520056</v>
      </c>
      <c r="H168" s="163">
        <f t="shared" si="53"/>
        <v>3.9560371043211857</v>
      </c>
      <c r="I168" s="163">
        <f t="shared" si="53"/>
        <v>4.2470554020648539</v>
      </c>
      <c r="J168" s="163">
        <f t="shared" si="53"/>
        <v>4.5826086956521745</v>
      </c>
      <c r="K168" s="105">
        <f t="shared" si="53"/>
        <v>4.9700000000000006</v>
      </c>
      <c r="L168" s="163">
        <f t="shared" si="53"/>
        <v>5.4154999999999998</v>
      </c>
      <c r="M168" s="163">
        <f t="shared" si="53"/>
        <v>5.9255749999999994</v>
      </c>
      <c r="N168" s="163">
        <f t="shared" si="53"/>
        <v>6.5099112499999983</v>
      </c>
      <c r="O168" s="163">
        <f t="shared" si="53"/>
        <v>7.1796479374999986</v>
      </c>
      <c r="P168" s="163">
        <f t="shared" si="53"/>
        <v>7.9475951281249975</v>
      </c>
      <c r="Q168" s="163">
        <f t="shared" si="53"/>
        <v>8.8284843973437468</v>
      </c>
      <c r="R168" s="163">
        <f t="shared" si="53"/>
        <v>9.8392570569453071</v>
      </c>
      <c r="S168" s="162"/>
      <c r="T168" s="162"/>
      <c r="U168" s="162"/>
      <c r="V168" s="162"/>
      <c r="X168" s="162">
        <f>SUM(X166:X167)</f>
        <v>31.700000000000003</v>
      </c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</row>
    <row r="169" spans="1:49" x14ac:dyDescent="0.25">
      <c r="B169" s="76">
        <v>4</v>
      </c>
      <c r="C169" s="231">
        <f t="shared" si="53"/>
        <v>3.3173347334825563</v>
      </c>
      <c r="D169" s="160">
        <f t="shared" si="53"/>
        <v>3.5149349435049393</v>
      </c>
      <c r="E169" s="160">
        <f t="shared" si="53"/>
        <v>3.7387092030024389</v>
      </c>
      <c r="F169" s="160">
        <f t="shared" si="53"/>
        <v>3.9961321248061878</v>
      </c>
      <c r="G169" s="160">
        <f t="shared" si="53"/>
        <v>4.2923376578128298</v>
      </c>
      <c r="H169" s="160">
        <f t="shared" si="53"/>
        <v>4.6332788237261342</v>
      </c>
      <c r="I169" s="160">
        <f t="shared" si="53"/>
        <v>5.0258833793805451</v>
      </c>
      <c r="J169" s="160">
        <f t="shared" si="53"/>
        <v>5.4782608695652177</v>
      </c>
      <c r="K169" s="98">
        <f t="shared" si="53"/>
        <v>6</v>
      </c>
      <c r="L169" s="160">
        <f t="shared" si="53"/>
        <v>6.6</v>
      </c>
      <c r="M169" s="160">
        <f t="shared" si="53"/>
        <v>7.2877499999999991</v>
      </c>
      <c r="N169" s="160">
        <f t="shared" si="53"/>
        <v>8.0764124999999982</v>
      </c>
      <c r="O169" s="160">
        <f t="shared" si="53"/>
        <v>8.9811243749999985</v>
      </c>
      <c r="P169" s="160">
        <f t="shared" si="53"/>
        <v>10.019293031249997</v>
      </c>
      <c r="Q169" s="160">
        <f t="shared" si="53"/>
        <v>11.210936985937495</v>
      </c>
      <c r="R169" s="160">
        <f t="shared" si="53"/>
        <v>12.579077533828119</v>
      </c>
      <c r="S169" s="159"/>
      <c r="T169" s="159"/>
      <c r="U169" s="159"/>
      <c r="V169" s="15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</row>
    <row r="170" spans="1:49" x14ac:dyDescent="0.25">
      <c r="B170" s="76">
        <v>5</v>
      </c>
      <c r="C170" s="231">
        <f t="shared" si="53"/>
        <v>3.5788561525594895</v>
      </c>
      <c r="D170" s="160">
        <f t="shared" si="53"/>
        <v>3.815684575443413</v>
      </c>
      <c r="E170" s="160">
        <f t="shared" si="53"/>
        <v>4.0845712797316835</v>
      </c>
      <c r="F170" s="160">
        <f t="shared" si="53"/>
        <v>4.3938735130448192</v>
      </c>
      <c r="G170" s="160">
        <f t="shared" si="53"/>
        <v>4.7497402542872571</v>
      </c>
      <c r="H170" s="160">
        <f t="shared" si="53"/>
        <v>5.1592918096717248</v>
      </c>
      <c r="I170" s="160">
        <f t="shared" si="53"/>
        <v>5.6307983132179737</v>
      </c>
      <c r="J170" s="160">
        <f t="shared" si="53"/>
        <v>6.1739130434782616</v>
      </c>
      <c r="K170" s="98">
        <f t="shared" si="53"/>
        <v>6.8</v>
      </c>
      <c r="L170" s="160">
        <f t="shared" si="53"/>
        <v>7.52</v>
      </c>
      <c r="M170" s="160">
        <f t="shared" si="53"/>
        <v>8.3457499999999989</v>
      </c>
      <c r="N170" s="160">
        <f t="shared" si="53"/>
        <v>9.2931124999999977</v>
      </c>
      <c r="O170" s="160">
        <f t="shared" si="53"/>
        <v>10.380329374999997</v>
      </c>
      <c r="P170" s="160">
        <f t="shared" si="53"/>
        <v>11.628378781249996</v>
      </c>
      <c r="Q170" s="160">
        <f t="shared" si="53"/>
        <v>13.061385598437493</v>
      </c>
      <c r="R170" s="160">
        <f t="shared" si="53"/>
        <v>14.707093438203117</v>
      </c>
      <c r="S170" s="159"/>
      <c r="T170" s="159"/>
      <c r="U170" s="159"/>
      <c r="V170" s="159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</row>
    <row r="171" spans="1:49" x14ac:dyDescent="0.25">
      <c r="B171" s="76">
        <v>10</v>
      </c>
      <c r="C171" s="232">
        <f t="shared" si="53"/>
        <v>4.6573474116209459</v>
      </c>
      <c r="D171" s="163">
        <f t="shared" si="53"/>
        <v>5.0559495233640872</v>
      </c>
      <c r="E171" s="163">
        <f t="shared" si="53"/>
        <v>5.4841879082230003</v>
      </c>
      <c r="F171" s="163">
        <f t="shared" si="53"/>
        <v>5.977380004230886</v>
      </c>
      <c r="G171" s="163">
        <f t="shared" si="53"/>
        <v>6.5460227191512335</v>
      </c>
      <c r="H171" s="163">
        <f t="shared" si="53"/>
        <v>7.2026136270239176</v>
      </c>
      <c r="I171" s="163">
        <f t="shared" si="53"/>
        <v>7.962236440308275</v>
      </c>
      <c r="J171" s="163">
        <f t="shared" si="53"/>
        <v>8.8434782608695652</v>
      </c>
      <c r="K171" s="105">
        <f t="shared" si="53"/>
        <v>9.870000000000001</v>
      </c>
      <c r="L171" s="163">
        <f t="shared" si="53"/>
        <v>11.0505</v>
      </c>
      <c r="M171" s="163">
        <f t="shared" si="53"/>
        <v>12.388499999999999</v>
      </c>
      <c r="N171" s="163">
        <f t="shared" si="53"/>
        <v>13.907624999999998</v>
      </c>
      <c r="O171" s="163">
        <f t="shared" si="53"/>
        <v>15.635043749999996</v>
      </c>
      <c r="P171" s="163">
        <f t="shared" si="53"/>
        <v>17.602000312499996</v>
      </c>
      <c r="Q171" s="163">
        <f t="shared" si="53"/>
        <v>19.844425359374991</v>
      </c>
      <c r="R171" s="163">
        <f t="shared" si="53"/>
        <v>22.403639163281241</v>
      </c>
      <c r="S171" s="162"/>
      <c r="T171" s="162"/>
      <c r="U171" s="162"/>
      <c r="V171" s="162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</row>
    <row r="172" spans="1:49" x14ac:dyDescent="0.25">
      <c r="B172" s="76">
        <v>20</v>
      </c>
      <c r="C172" s="231">
        <f t="shared" si="53"/>
        <v>6.3979867336360376</v>
      </c>
      <c r="D172" s="160">
        <f t="shared" si="53"/>
        <v>7.0576847436814436</v>
      </c>
      <c r="E172" s="160">
        <f t="shared" si="53"/>
        <v>7.70993180696665</v>
      </c>
      <c r="F172" s="160">
        <f t="shared" si="53"/>
        <v>8.4625493975605188</v>
      </c>
      <c r="G172" s="160">
        <f t="shared" si="53"/>
        <v>9.3332532357660245</v>
      </c>
      <c r="H172" s="160">
        <f t="shared" si="53"/>
        <v>10.343920100441274</v>
      </c>
      <c r="I172" s="160">
        <f t="shared" si="53"/>
        <v>11.522218990839029</v>
      </c>
      <c r="J172" s="160">
        <f t="shared" si="53"/>
        <v>12.904347826086958</v>
      </c>
      <c r="K172" s="98">
        <f t="shared" si="53"/>
        <v>14.540000000000001</v>
      </c>
      <c r="L172" s="160">
        <f t="shared" si="53"/>
        <v>16.420999999999999</v>
      </c>
      <c r="M172" s="160">
        <f t="shared" si="53"/>
        <v>18.515075</v>
      </c>
      <c r="N172" s="160">
        <f t="shared" si="53"/>
        <v>20.854186249999998</v>
      </c>
      <c r="O172" s="160">
        <f t="shared" si="53"/>
        <v>23.475089187499993</v>
      </c>
      <c r="P172" s="160">
        <f t="shared" si="53"/>
        <v>26.420052565624989</v>
      </c>
      <c r="Q172" s="160">
        <f t="shared" si="53"/>
        <v>29.737685450468735</v>
      </c>
      <c r="R172" s="160">
        <f t="shared" si="53"/>
        <v>33.483888268039038</v>
      </c>
      <c r="S172" s="159"/>
      <c r="T172" s="159"/>
      <c r="U172" s="159"/>
      <c r="V172" s="159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</row>
    <row r="173" spans="1:49" x14ac:dyDescent="0.25">
      <c r="B173" s="76">
        <v>30</v>
      </c>
      <c r="C173" s="231">
        <f t="shared" si="53"/>
        <v>8.0288360085014183</v>
      </c>
      <c r="D173" s="160">
        <f t="shared" si="53"/>
        <v>8.9331614097766288</v>
      </c>
      <c r="E173" s="160">
        <f t="shared" si="53"/>
        <v>9.7783474312559608</v>
      </c>
      <c r="F173" s="160">
        <f t="shared" si="53"/>
        <v>10.754949170004505</v>
      </c>
      <c r="G173" s="160">
        <f t="shared" si="53"/>
        <v>11.887548688362322</v>
      </c>
      <c r="H173" s="160">
        <f t="shared" si="53"/>
        <v>13.207168060582188</v>
      </c>
      <c r="I173" s="160">
        <f t="shared" si="53"/>
        <v>14.754078813436092</v>
      </c>
      <c r="J173" s="160">
        <f t="shared" si="53"/>
        <v>16.582608695652176</v>
      </c>
      <c r="K173" s="98">
        <f t="shared" si="53"/>
        <v>18.77</v>
      </c>
      <c r="L173" s="160">
        <f t="shared" si="53"/>
        <v>21.285499999999999</v>
      </c>
      <c r="M173" s="160">
        <f t="shared" si="53"/>
        <v>24.051874999999999</v>
      </c>
      <c r="N173" s="160">
        <f t="shared" si="53"/>
        <v>27.106756249999997</v>
      </c>
      <c r="O173" s="160">
        <f t="shared" si="53"/>
        <v>30.493419687499994</v>
      </c>
      <c r="P173" s="160">
        <f t="shared" si="53"/>
        <v>34.261632640624995</v>
      </c>
      <c r="Q173" s="160">
        <f t="shared" si="53"/>
        <v>38.468627536718735</v>
      </c>
      <c r="R173" s="160">
        <f t="shared" si="53"/>
        <v>43.180221667226547</v>
      </c>
      <c r="S173" s="159"/>
      <c r="T173" s="159"/>
      <c r="U173" s="159"/>
      <c r="V173" s="159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</row>
    <row r="174" spans="1:49" x14ac:dyDescent="0.25">
      <c r="B174" s="76">
        <v>40</v>
      </c>
      <c r="C174" s="231">
        <f t="shared" si="53"/>
        <v>9.709534483018512</v>
      </c>
      <c r="D174" s="160">
        <f t="shared" si="53"/>
        <v>10.865964655471288</v>
      </c>
      <c r="E174" s="160">
        <f t="shared" si="53"/>
        <v>11.905410059825357</v>
      </c>
      <c r="F174" s="160">
        <f t="shared" si="53"/>
        <v>13.107687734212695</v>
      </c>
      <c r="G174" s="160">
        <f t="shared" si="53"/>
        <v>14.504483751487454</v>
      </c>
      <c r="H174" s="160">
        <f t="shared" si="53"/>
        <v>16.136341659038159</v>
      </c>
      <c r="I174" s="160">
        <f t="shared" si="53"/>
        <v>18.056739857496005</v>
      </c>
      <c r="J174" s="160">
        <f t="shared" si="53"/>
        <v>20.339130434782611</v>
      </c>
      <c r="K174" s="98">
        <f t="shared" si="53"/>
        <v>23.090000000000003</v>
      </c>
      <c r="L174" s="160">
        <f t="shared" si="53"/>
        <v>26.253500000000003</v>
      </c>
      <c r="M174" s="160">
        <f t="shared" si="53"/>
        <v>29.702975000000002</v>
      </c>
      <c r="N174" s="160">
        <f t="shared" si="53"/>
        <v>33.481321250000001</v>
      </c>
      <c r="O174" s="160">
        <f t="shared" si="53"/>
        <v>37.637869437500001</v>
      </c>
      <c r="P174" s="160">
        <f t="shared" si="53"/>
        <v>42.229349853124994</v>
      </c>
      <c r="Q174" s="160">
        <f t="shared" si="53"/>
        <v>47.321002331093737</v>
      </c>
      <c r="R174" s="160">
        <f t="shared" si="53"/>
        <v>52.987852680757797</v>
      </c>
      <c r="S174" s="159"/>
      <c r="T174" s="159"/>
      <c r="U174" s="159"/>
      <c r="V174" s="159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</row>
    <row r="175" spans="1:49" x14ac:dyDescent="0.25">
      <c r="B175" s="76">
        <v>50</v>
      </c>
      <c r="C175" s="231">
        <f t="shared" si="53"/>
        <v>11.676027122578855</v>
      </c>
      <c r="D175" s="160">
        <f t="shared" si="53"/>
        <v>13.127431190965684</v>
      </c>
      <c r="E175" s="160">
        <f t="shared" si="53"/>
        <v>14.385480401061113</v>
      </c>
      <c r="F175" s="160">
        <f t="shared" si="53"/>
        <v>15.842024265731556</v>
      </c>
      <c r="G175" s="160">
        <f t="shared" si="53"/>
        <v>17.537113619877005</v>
      </c>
      <c r="H175" s="160">
        <f t="shared" si="53"/>
        <v>19.522616007686139</v>
      </c>
      <c r="I175" s="160">
        <f t="shared" si="53"/>
        <v>21.867878435364261</v>
      </c>
      <c r="J175" s="160">
        <f t="shared" si="53"/>
        <v>24.669565217391305</v>
      </c>
      <c r="K175" s="98">
        <f t="shared" si="53"/>
        <v>28.07</v>
      </c>
      <c r="L175" s="160">
        <f t="shared" si="53"/>
        <v>31.980499999999999</v>
      </c>
      <c r="M175" s="160">
        <f t="shared" si="53"/>
        <v>36.210724999999996</v>
      </c>
      <c r="N175" s="160">
        <f t="shared" si="53"/>
        <v>40.808633749999998</v>
      </c>
      <c r="O175" s="160">
        <f t="shared" si="53"/>
        <v>45.829378812499996</v>
      </c>
      <c r="P175" s="160">
        <f t="shared" si="53"/>
        <v>51.336385634374992</v>
      </c>
      <c r="Q175" s="160">
        <f t="shared" si="53"/>
        <v>57.402593479531234</v>
      </c>
      <c r="R175" s="160">
        <f t="shared" si="53"/>
        <v>64.111882501460911</v>
      </c>
      <c r="S175" s="159"/>
      <c r="T175" s="159"/>
      <c r="U175" s="159"/>
      <c r="V175" s="159"/>
      <c r="X175">
        <f>99/111</f>
        <v>0.89189189189189189</v>
      </c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</row>
    <row r="176" spans="1:49" x14ac:dyDescent="0.25">
      <c r="B176" s="76">
        <v>60</v>
      </c>
      <c r="C176" s="231">
        <f t="shared" si="53"/>
        <v>13.784364665733538</v>
      </c>
      <c r="D176" s="160">
        <f t="shared" si="53"/>
        <v>15.552019365593566</v>
      </c>
      <c r="E176" s="160">
        <f t="shared" si="53"/>
        <v>17.037543708173295</v>
      </c>
      <c r="F176" s="160">
        <f t="shared" si="53"/>
        <v>18.758927144098536</v>
      </c>
      <c r="G176" s="160">
        <f t="shared" si="53"/>
        <v>20.765230501427599</v>
      </c>
      <c r="H176" s="160">
        <f t="shared" si="53"/>
        <v>23.12060774905553</v>
      </c>
      <c r="I176" s="160">
        <f t="shared" si="53"/>
        <v>25.911749309291842</v>
      </c>
      <c r="J176" s="160">
        <f t="shared" si="53"/>
        <v>29.260869565217394</v>
      </c>
      <c r="K176" s="98">
        <f t="shared" si="53"/>
        <v>33.35</v>
      </c>
      <c r="L176" s="160">
        <f t="shared" si="53"/>
        <v>38.052499999999995</v>
      </c>
      <c r="M176" s="160">
        <f t="shared" si="53"/>
        <v>43.105099999999993</v>
      </c>
      <c r="N176" s="160">
        <f t="shared" si="53"/>
        <v>48.560314999999989</v>
      </c>
      <c r="O176" s="160">
        <f t="shared" si="53"/>
        <v>54.478537249999988</v>
      </c>
      <c r="P176" s="160">
        <f t="shared" si="53"/>
        <v>60.929217837499991</v>
      </c>
      <c r="Q176" s="160">
        <f t="shared" si="53"/>
        <v>67.992225513124993</v>
      </c>
      <c r="R176" s="160">
        <f t="shared" si="53"/>
        <v>75.759409340093725</v>
      </c>
      <c r="S176" s="159"/>
      <c r="T176" s="159"/>
      <c r="U176" s="159"/>
      <c r="V176" s="159"/>
      <c r="X176"/>
      <c r="Y176"/>
      <c r="Z176">
        <f>78.8/38.45</f>
        <v>2.049414824447334</v>
      </c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</row>
    <row r="177" spans="1:49" x14ac:dyDescent="0.25">
      <c r="B177" s="76">
        <v>70</v>
      </c>
      <c r="C177" s="232">
        <f t="shared" si="53"/>
        <v>15.828996070546967</v>
      </c>
      <c r="D177" s="163">
        <f t="shared" si="53"/>
        <v>17.903345481129008</v>
      </c>
      <c r="E177" s="163">
        <f t="shared" si="53"/>
        <v>19.607088638343289</v>
      </c>
      <c r="F177" s="163">
        <f t="shared" si="53"/>
        <v>21.582625618305308</v>
      </c>
      <c r="G177" s="163">
        <f t="shared" si="53"/>
        <v>23.8877694610511</v>
      </c>
      <c r="H177" s="163">
        <f t="shared" si="53"/>
        <v>26.598639621588077</v>
      </c>
      <c r="I177" s="163">
        <f t="shared" si="53"/>
        <v>29.81885996800931</v>
      </c>
      <c r="J177" s="163">
        <f t="shared" si="53"/>
        <v>33.695652173913047</v>
      </c>
      <c r="K177" s="105">
        <f>K104+K124+$N$161</f>
        <v>38.450000000000003</v>
      </c>
      <c r="L177" s="163">
        <f t="shared" si="53"/>
        <v>43.917500000000004</v>
      </c>
      <c r="M177" s="163">
        <f t="shared" si="53"/>
        <v>49.762550000000005</v>
      </c>
      <c r="N177" s="163">
        <f t="shared" si="53"/>
        <v>56.041782499999997</v>
      </c>
      <c r="O177" s="163">
        <f t="shared" si="53"/>
        <v>62.820324874999997</v>
      </c>
      <c r="P177" s="163">
        <f t="shared" si="53"/>
        <v>70.17307360625</v>
      </c>
      <c r="Q177" s="163">
        <f t="shared" si="53"/>
        <v>78.186159647187495</v>
      </c>
      <c r="R177" s="163">
        <f t="shared" si="53"/>
        <v>86.958633594265621</v>
      </c>
      <c r="S177" s="162"/>
      <c r="T177" s="162"/>
      <c r="U177" s="162"/>
      <c r="V177" s="162"/>
      <c r="W177" s="42">
        <f>87/99</f>
        <v>0.87878787878787878</v>
      </c>
      <c r="X177">
        <f>87+12</f>
        <v>99</v>
      </c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</row>
    <row r="178" spans="1:49" x14ac:dyDescent="0.25">
      <c r="B178" s="76">
        <v>80</v>
      </c>
      <c r="C178" s="231">
        <f t="shared" si="53"/>
        <v>18.108870988133731</v>
      </c>
      <c r="D178" s="160">
        <f t="shared" si="53"/>
        <v>20.525201636353792</v>
      </c>
      <c r="E178" s="160">
        <f t="shared" si="53"/>
        <v>22.46798701659505</v>
      </c>
      <c r="F178" s="160">
        <f t="shared" si="53"/>
        <v>24.722094843520395</v>
      </c>
      <c r="G178" s="160">
        <f t="shared" si="53"/>
        <v>27.355123355762739</v>
      </c>
      <c r="H178" s="160">
        <f t="shared" si="53"/>
        <v>30.456624617747842</v>
      </c>
      <c r="I178" s="160">
        <f t="shared" si="53"/>
        <v>34.149309291842378</v>
      </c>
      <c r="J178" s="160">
        <f t="shared" si="53"/>
        <v>38.608695652173914</v>
      </c>
      <c r="K178" s="98">
        <f t="shared" si="53"/>
        <v>44.1</v>
      </c>
      <c r="L178" s="160">
        <f t="shared" si="53"/>
        <v>50.414999999999999</v>
      </c>
      <c r="M178" s="160">
        <f t="shared" si="53"/>
        <v>57.134550000000004</v>
      </c>
      <c r="N178" s="160">
        <f t="shared" si="53"/>
        <v>64.319332500000002</v>
      </c>
      <c r="O178" s="160">
        <f t="shared" si="53"/>
        <v>72.039132375000008</v>
      </c>
      <c r="P178" s="160">
        <f t="shared" si="53"/>
        <v>80.374202231249996</v>
      </c>
      <c r="Q178" s="160">
        <f t="shared" si="53"/>
        <v>89.416832565937483</v>
      </c>
      <c r="R178" s="160">
        <f t="shared" si="53"/>
        <v>99.273157450828108</v>
      </c>
      <c r="S178" s="159"/>
      <c r="T178" s="159"/>
      <c r="U178" s="159"/>
      <c r="V178" s="159"/>
      <c r="X178"/>
      <c r="Y178"/>
      <c r="Z178">
        <f>0.15*6</f>
        <v>0.89999999999999991</v>
      </c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</row>
    <row r="179" spans="1:49" x14ac:dyDescent="0.25">
      <c r="B179" s="76">
        <v>90</v>
      </c>
      <c r="C179" s="231">
        <f t="shared" ref="C179:R180" si="54">C106+C126+$N$161</f>
        <v>20.436808407987638</v>
      </c>
      <c r="D179" s="160">
        <f t="shared" si="54"/>
        <v>23.202329669185783</v>
      </c>
      <c r="E179" s="160">
        <f t="shared" si="54"/>
        <v>25.392794652297923</v>
      </c>
      <c r="F179" s="160">
        <f t="shared" si="54"/>
        <v>27.935398060668927</v>
      </c>
      <c r="G179" s="160">
        <f t="shared" si="54"/>
        <v>30.90770776976926</v>
      </c>
      <c r="H179" s="160">
        <f t="shared" si="54"/>
        <v>34.412915659372587</v>
      </c>
      <c r="I179" s="160">
        <f t="shared" si="54"/>
        <v>38.593049294750614</v>
      </c>
      <c r="J179" s="160">
        <f t="shared" si="54"/>
        <v>43.652173913043484</v>
      </c>
      <c r="K179" s="98">
        <f t="shared" si="54"/>
        <v>49.9</v>
      </c>
      <c r="L179" s="160">
        <f t="shared" si="54"/>
        <v>57.084999999999994</v>
      </c>
      <c r="M179" s="160">
        <f t="shared" si="54"/>
        <v>64.705150000000003</v>
      </c>
      <c r="N179" s="160">
        <f t="shared" si="54"/>
        <v>72.825722499999983</v>
      </c>
      <c r="O179" s="160">
        <f t="shared" si="54"/>
        <v>81.52178087499999</v>
      </c>
      <c r="P179" s="160">
        <f t="shared" si="54"/>
        <v>90.87964800624998</v>
      </c>
      <c r="Q179" s="160">
        <f t="shared" si="54"/>
        <v>100.99859520718746</v>
      </c>
      <c r="R179" s="160">
        <f t="shared" si="54"/>
        <v>111.99278448826558</v>
      </c>
      <c r="S179" s="159"/>
      <c r="T179" s="159"/>
      <c r="U179" s="159"/>
      <c r="V179" s="159"/>
      <c r="X179"/>
      <c r="Y179"/>
      <c r="Z179">
        <f>0.15*7</f>
        <v>1.05</v>
      </c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</row>
    <row r="180" spans="1:49" x14ac:dyDescent="0.25">
      <c r="B180" s="76">
        <v>100</v>
      </c>
      <c r="C180" s="240">
        <f t="shared" si="54"/>
        <v>22.479064143754893</v>
      </c>
      <c r="D180" s="241">
        <f t="shared" si="54"/>
        <v>25.550923765318124</v>
      </c>
      <c r="E180" s="241">
        <f t="shared" si="54"/>
        <v>27.95538517992329</v>
      </c>
      <c r="F180" s="241">
        <f t="shared" si="54"/>
        <v>30.747377167438096</v>
      </c>
      <c r="G180" s="241">
        <f t="shared" si="54"/>
        <v>34.013233742553808</v>
      </c>
      <c r="H180" s="241">
        <f t="shared" si="54"/>
        <v>37.868182166005845</v>
      </c>
      <c r="I180" s="241">
        <f t="shared" si="54"/>
        <v>42.471353787988946</v>
      </c>
      <c r="J180" s="241">
        <f t="shared" si="54"/>
        <v>48.052173913043475</v>
      </c>
      <c r="K180" s="165">
        <f t="shared" si="54"/>
        <v>54.959999999999994</v>
      </c>
      <c r="L180" s="241">
        <f t="shared" si="54"/>
        <v>62.903999999999989</v>
      </c>
      <c r="M180" s="241">
        <f t="shared" si="54"/>
        <v>71.307224999999988</v>
      </c>
      <c r="N180" s="241">
        <f t="shared" si="54"/>
        <v>80.238558749999982</v>
      </c>
      <c r="O180" s="241">
        <f t="shared" si="54"/>
        <v>89.777217562499999</v>
      </c>
      <c r="P180" s="241">
        <f t="shared" si="54"/>
        <v>100.01430019687498</v>
      </c>
      <c r="Q180" s="241">
        <f t="shared" si="54"/>
        <v>111.05457022640623</v>
      </c>
      <c r="R180" s="241">
        <f t="shared" si="54"/>
        <v>123.01850576036716</v>
      </c>
      <c r="S180" s="166"/>
      <c r="T180" s="166"/>
      <c r="U180" s="166"/>
      <c r="V180" s="166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</row>
    <row r="181" spans="1:49" x14ac:dyDescent="0.25">
      <c r="B181" s="152"/>
      <c r="C181" s="167"/>
      <c r="D181" s="87"/>
      <c r="E181" s="87"/>
      <c r="F181" s="87"/>
      <c r="G181" s="87"/>
      <c r="H181" s="87"/>
      <c r="I181" s="87"/>
      <c r="J181" s="87"/>
      <c r="U181" s="167"/>
      <c r="V181" s="167"/>
      <c r="X181" s="42">
        <f>38.45*1.3</f>
        <v>49.985000000000007</v>
      </c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</row>
    <row r="182" spans="1:49" x14ac:dyDescent="0.25">
      <c r="B182" s="222" t="s">
        <v>58</v>
      </c>
      <c r="C182" s="220"/>
      <c r="D182" s="242">
        <f t="shared" ref="D182:J182" si="55">($K180*D163)</f>
        <v>25.550923765318124</v>
      </c>
      <c r="E182" s="242">
        <f t="shared" si="55"/>
        <v>27.95538517992329</v>
      </c>
      <c r="F182" s="242">
        <f t="shared" si="55"/>
        <v>30.747377167438096</v>
      </c>
      <c r="G182" s="242">
        <f t="shared" si="55"/>
        <v>34.013233742553808</v>
      </c>
      <c r="H182" s="242">
        <f t="shared" si="55"/>
        <v>37.868182166005845</v>
      </c>
      <c r="I182" s="242">
        <f t="shared" si="55"/>
        <v>42.471353787988946</v>
      </c>
      <c r="J182" s="242">
        <f t="shared" si="55"/>
        <v>48.052173913043475</v>
      </c>
      <c r="K182" s="242"/>
      <c r="L182" s="242">
        <f>($K180*L163)</f>
        <v>62.903999999999996</v>
      </c>
      <c r="M182" s="242">
        <f>($K180*M163)</f>
        <v>71.307224999999988</v>
      </c>
      <c r="N182" s="242">
        <f t="shared" ref="N182:R182" si="56">($K180*N163)</f>
        <v>80.238558749999982</v>
      </c>
      <c r="O182" s="242">
        <f t="shared" si="56"/>
        <v>89.777217562499999</v>
      </c>
      <c r="P182" s="242">
        <f t="shared" si="56"/>
        <v>100.01430019687498</v>
      </c>
      <c r="Q182" s="242">
        <f t="shared" si="56"/>
        <v>111.05457022640623</v>
      </c>
      <c r="R182" s="242">
        <f t="shared" si="56"/>
        <v>123.01850576036716</v>
      </c>
      <c r="S182" s="242"/>
      <c r="T182" s="242"/>
      <c r="U182" s="242"/>
      <c r="V182" s="243"/>
      <c r="X182" s="42">
        <f>38.45*1.9</f>
        <v>73.055000000000007</v>
      </c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</row>
    <row r="183" spans="1:49" x14ac:dyDescent="0.25">
      <c r="B183" s="117"/>
      <c r="F183" s="244"/>
      <c r="K183" s="98">
        <f>K177</f>
        <v>38.450000000000003</v>
      </c>
      <c r="L183" s="619">
        <f>$K183*(1+(0.15*L162))</f>
        <v>44.217500000000001</v>
      </c>
      <c r="M183" s="619">
        <f>$K183*(1+(0.15*M162))</f>
        <v>49.985000000000007</v>
      </c>
      <c r="N183" s="619">
        <f t="shared" ref="N183:R183" si="57">$K183*(1+(0.15*N162))</f>
        <v>55.752500000000005</v>
      </c>
      <c r="O183" s="619">
        <f t="shared" si="57"/>
        <v>61.52000000000001</v>
      </c>
      <c r="P183" s="619">
        <f t="shared" si="57"/>
        <v>67.287500000000009</v>
      </c>
      <c r="Q183" s="619">
        <f t="shared" si="57"/>
        <v>73.055000000000007</v>
      </c>
      <c r="R183" s="619">
        <f t="shared" si="57"/>
        <v>78.822500000000005</v>
      </c>
      <c r="S183" s="244"/>
      <c r="T183" s="244"/>
      <c r="U183" s="244"/>
      <c r="V183" s="244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</row>
    <row r="184" spans="1:49" x14ac:dyDescent="0.25">
      <c r="B184" s="117"/>
      <c r="F184" s="244"/>
      <c r="K184" s="87"/>
      <c r="L184" s="244"/>
      <c r="N184" s="244"/>
      <c r="Q184" s="244"/>
      <c r="R184" s="244"/>
      <c r="S184" s="244"/>
      <c r="T184" s="244"/>
      <c r="U184" s="244"/>
      <c r="V184" s="24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</row>
    <row r="185" spans="1:49" x14ac:dyDescent="0.25">
      <c r="A185" s="250" t="s">
        <v>17</v>
      </c>
      <c r="B185" s="251"/>
      <c r="C185" s="252">
        <f>C186-(E185-D185)</f>
        <v>14.977124491939826</v>
      </c>
      <c r="D185" s="253">
        <f>((C177+D177)/2)+0.01</f>
        <v>16.876170775837988</v>
      </c>
      <c r="E185" s="253">
        <f>((D177+E177)/2)+0.01</f>
        <v>18.765217059736148</v>
      </c>
      <c r="F185" s="253">
        <f t="shared" ref="F185:V185" si="58">((E177+F177)/2)+0.01</f>
        <v>20.604857128324301</v>
      </c>
      <c r="G185" s="253">
        <f t="shared" si="58"/>
        <v>22.745197539678205</v>
      </c>
      <c r="H185" s="253">
        <f t="shared" si="58"/>
        <v>25.25320454131959</v>
      </c>
      <c r="I185" s="253">
        <f t="shared" si="58"/>
        <v>28.218749794798693</v>
      </c>
      <c r="J185" s="253">
        <f t="shared" si="58"/>
        <v>31.767256070961178</v>
      </c>
      <c r="K185" s="253">
        <f>((J177+K177)/2)+0.01</f>
        <v>36.082826086956523</v>
      </c>
      <c r="L185" s="253">
        <f t="shared" si="58"/>
        <v>41.193750000000001</v>
      </c>
      <c r="M185" s="253">
        <f t="shared" si="58"/>
        <v>46.850025000000002</v>
      </c>
      <c r="N185" s="253">
        <f t="shared" si="58"/>
        <v>52.912166249999999</v>
      </c>
      <c r="O185" s="253">
        <f t="shared" si="58"/>
        <v>59.441053687499995</v>
      </c>
      <c r="P185" s="253">
        <f t="shared" si="58"/>
        <v>66.506699240624997</v>
      </c>
      <c r="Q185" s="253">
        <f t="shared" si="58"/>
        <v>74.189616626718745</v>
      </c>
      <c r="R185" s="253">
        <f t="shared" si="58"/>
        <v>82.582396620726556</v>
      </c>
      <c r="S185" s="253">
        <f t="shared" si="58"/>
        <v>43.489316797132808</v>
      </c>
      <c r="T185" s="253">
        <f t="shared" si="58"/>
        <v>0.01</v>
      </c>
      <c r="U185" s="253">
        <f t="shared" si="58"/>
        <v>0.01</v>
      </c>
      <c r="V185" s="254">
        <f t="shared" si="58"/>
        <v>0.01</v>
      </c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</row>
    <row r="186" spans="1:49" x14ac:dyDescent="0.25">
      <c r="A186" s="255"/>
      <c r="B186" s="191"/>
      <c r="C186" s="561">
        <f>(C177+D177)/2</f>
        <v>16.866170775837986</v>
      </c>
      <c r="D186" s="561">
        <f>(D177+E177)/2</f>
        <v>18.755217059736147</v>
      </c>
      <c r="E186" s="561">
        <f t="shared" ref="E186:U186" si="59">(E177+F177)/2</f>
        <v>20.5948571283243</v>
      </c>
      <c r="F186" s="561">
        <f t="shared" si="59"/>
        <v>22.735197539678204</v>
      </c>
      <c r="G186" s="561">
        <f t="shared" si="59"/>
        <v>25.243204541319589</v>
      </c>
      <c r="H186" s="561">
        <f t="shared" si="59"/>
        <v>28.208749794798692</v>
      </c>
      <c r="I186" s="561">
        <f t="shared" si="59"/>
        <v>31.757256070961176</v>
      </c>
      <c r="J186" s="561">
        <f t="shared" si="59"/>
        <v>36.072826086956525</v>
      </c>
      <c r="K186" s="561">
        <f>(K177+L177)/2</f>
        <v>41.183750000000003</v>
      </c>
      <c r="L186" s="561">
        <f t="shared" si="59"/>
        <v>46.840025000000004</v>
      </c>
      <c r="M186" s="561">
        <f t="shared" si="59"/>
        <v>52.902166250000001</v>
      </c>
      <c r="N186" s="561">
        <f t="shared" si="59"/>
        <v>59.431053687499997</v>
      </c>
      <c r="O186" s="561">
        <f t="shared" si="59"/>
        <v>66.496699240624991</v>
      </c>
      <c r="P186" s="561">
        <f t="shared" si="59"/>
        <v>74.17961662671874</v>
      </c>
      <c r="Q186" s="561">
        <f t="shared" si="59"/>
        <v>82.572396620726551</v>
      </c>
      <c r="R186" s="561">
        <f t="shared" si="59"/>
        <v>43.47931679713281</v>
      </c>
      <c r="S186" s="561">
        <f t="shared" si="59"/>
        <v>0</v>
      </c>
      <c r="T186" s="561">
        <f t="shared" si="59"/>
        <v>0</v>
      </c>
      <c r="U186" s="561">
        <f t="shared" si="59"/>
        <v>0</v>
      </c>
      <c r="V186" s="601">
        <f>(U186-T186)+V185</f>
        <v>0.01</v>
      </c>
      <c r="W186" s="345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</row>
    <row r="187" spans="1:49" x14ac:dyDescent="0.25">
      <c r="A187" s="255"/>
      <c r="B187" s="191"/>
      <c r="C187" s="257">
        <f>SUM(C185:C186)/2</f>
        <v>15.921647633888906</v>
      </c>
      <c r="D187" s="257">
        <f t="shared" ref="D187:V187" si="60">SUM(D185:D186)/2</f>
        <v>17.815693917787065</v>
      </c>
      <c r="E187" s="257">
        <f t="shared" si="60"/>
        <v>19.680037094030226</v>
      </c>
      <c r="F187" s="257">
        <f t="shared" si="60"/>
        <v>21.670027334001254</v>
      </c>
      <c r="G187" s="257">
        <f t="shared" si="60"/>
        <v>23.994201040498897</v>
      </c>
      <c r="H187" s="257">
        <f t="shared" si="60"/>
        <v>26.730977168059141</v>
      </c>
      <c r="I187" s="257">
        <f t="shared" si="60"/>
        <v>29.988002932879937</v>
      </c>
      <c r="J187" s="257">
        <f t="shared" si="60"/>
        <v>33.920041078958853</v>
      </c>
      <c r="K187" s="257">
        <f>SUM(K185:K186)/2</f>
        <v>38.63328804347826</v>
      </c>
      <c r="L187" s="257">
        <f t="shared" si="60"/>
        <v>44.016887500000003</v>
      </c>
      <c r="M187" s="257">
        <f t="shared" si="60"/>
        <v>49.876095625000005</v>
      </c>
      <c r="N187" s="257">
        <f t="shared" si="60"/>
        <v>56.171609968749998</v>
      </c>
      <c r="O187" s="257">
        <f t="shared" si="60"/>
        <v>62.96887646406249</v>
      </c>
      <c r="P187" s="257">
        <f t="shared" si="60"/>
        <v>70.343157933671876</v>
      </c>
      <c r="Q187" s="257">
        <f t="shared" si="60"/>
        <v>78.381006623722641</v>
      </c>
      <c r="R187" s="257">
        <f t="shared" si="60"/>
        <v>63.030856708929683</v>
      </c>
      <c r="S187" s="257">
        <f t="shared" si="60"/>
        <v>21.744658398566404</v>
      </c>
      <c r="T187" s="257">
        <f t="shared" si="60"/>
        <v>5.0000000000000001E-3</v>
      </c>
      <c r="U187" s="257">
        <f t="shared" si="60"/>
        <v>5.0000000000000001E-3</v>
      </c>
      <c r="V187" s="258">
        <f t="shared" si="60"/>
        <v>0.01</v>
      </c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</row>
    <row r="188" spans="1:49" x14ac:dyDescent="0.25">
      <c r="A188" s="255"/>
      <c r="B188" s="191"/>
      <c r="C188" s="598">
        <f>C177</f>
        <v>15.828996070546967</v>
      </c>
      <c r="D188" s="598">
        <f t="shared" ref="D188:V188" si="61">D177</f>
        <v>17.903345481129008</v>
      </c>
      <c r="E188" s="598">
        <f t="shared" si="61"/>
        <v>19.607088638343289</v>
      </c>
      <c r="F188" s="598">
        <f t="shared" si="61"/>
        <v>21.582625618305308</v>
      </c>
      <c r="G188" s="598">
        <f t="shared" si="61"/>
        <v>23.8877694610511</v>
      </c>
      <c r="H188" s="598">
        <f t="shared" si="61"/>
        <v>26.598639621588077</v>
      </c>
      <c r="I188" s="598">
        <f t="shared" si="61"/>
        <v>29.81885996800931</v>
      </c>
      <c r="J188" s="598">
        <f t="shared" si="61"/>
        <v>33.695652173913047</v>
      </c>
      <c r="K188" s="598">
        <f>K177</f>
        <v>38.450000000000003</v>
      </c>
      <c r="L188" s="598">
        <f t="shared" si="61"/>
        <v>43.917500000000004</v>
      </c>
      <c r="M188" s="598">
        <f t="shared" si="61"/>
        <v>49.762550000000005</v>
      </c>
      <c r="N188" s="598">
        <f t="shared" si="61"/>
        <v>56.041782499999997</v>
      </c>
      <c r="O188" s="598">
        <f t="shared" si="61"/>
        <v>62.820324874999997</v>
      </c>
      <c r="P188" s="598">
        <f t="shared" si="61"/>
        <v>70.17307360625</v>
      </c>
      <c r="Q188" s="598">
        <f t="shared" si="61"/>
        <v>78.186159647187495</v>
      </c>
      <c r="R188" s="598">
        <f t="shared" si="61"/>
        <v>86.958633594265621</v>
      </c>
      <c r="S188" s="598">
        <f t="shared" si="61"/>
        <v>0</v>
      </c>
      <c r="T188" s="598">
        <f t="shared" si="61"/>
        <v>0</v>
      </c>
      <c r="U188" s="598">
        <f t="shared" si="61"/>
        <v>0</v>
      </c>
      <c r="V188" s="602">
        <f t="shared" si="61"/>
        <v>0</v>
      </c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</row>
    <row r="189" spans="1:49" x14ac:dyDescent="0.25">
      <c r="A189" s="260"/>
      <c r="B189" s="261"/>
      <c r="C189" s="145"/>
      <c r="D189" s="145"/>
      <c r="E189" s="145"/>
      <c r="F189" s="262"/>
      <c r="G189" s="145"/>
      <c r="H189" s="145"/>
      <c r="I189" s="145"/>
      <c r="J189" s="145"/>
      <c r="K189" s="263"/>
      <c r="L189" s="262"/>
      <c r="M189" s="145"/>
      <c r="N189" s="262"/>
      <c r="O189" s="145"/>
      <c r="P189" s="145"/>
      <c r="Q189" s="262"/>
      <c r="R189" s="262"/>
      <c r="S189" s="262"/>
      <c r="T189" s="262"/>
      <c r="U189" s="262"/>
      <c r="V189" s="264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</row>
    <row r="190" spans="1:49" x14ac:dyDescent="0.25">
      <c r="A190" s="47"/>
      <c r="B190" s="265"/>
      <c r="C190" s="47"/>
      <c r="D190" s="47"/>
      <c r="E190" s="47"/>
      <c r="F190" s="266"/>
      <c r="G190" s="47"/>
      <c r="H190" s="47"/>
      <c r="I190" s="47"/>
      <c r="J190" s="47"/>
      <c r="K190" s="267"/>
      <c r="L190" s="266"/>
      <c r="M190" s="47"/>
      <c r="N190" s="266"/>
      <c r="O190" s="47"/>
      <c r="P190" s="47"/>
      <c r="Q190" s="266"/>
      <c r="R190" s="266"/>
      <c r="S190" s="266"/>
      <c r="T190" s="266"/>
      <c r="U190" s="266"/>
      <c r="V190" s="266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</row>
    <row r="191" spans="1:49" ht="15.75" thickBot="1" x14ac:dyDescent="0.3">
      <c r="A191" s="268"/>
      <c r="B191" s="269"/>
      <c r="C191" s="268"/>
      <c r="D191" s="268"/>
      <c r="E191" s="268"/>
      <c r="F191" s="270"/>
      <c r="G191" s="268"/>
      <c r="H191" s="268"/>
      <c r="I191" s="268"/>
      <c r="J191" s="268"/>
      <c r="K191" s="271"/>
      <c r="L191" s="270"/>
      <c r="M191" s="268"/>
      <c r="N191" s="270"/>
      <c r="O191" s="268"/>
      <c r="P191" s="268"/>
      <c r="Q191" s="270"/>
      <c r="R191" s="270"/>
      <c r="S191" s="270"/>
      <c r="T191" s="270"/>
      <c r="U191" s="270"/>
      <c r="V191" s="270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</row>
    <row r="192" spans="1:49" ht="15.75" thickTop="1" x14ac:dyDescent="0.25">
      <c r="A192" s="47"/>
      <c r="B192" s="265"/>
      <c r="C192" s="47"/>
      <c r="D192" s="47"/>
      <c r="E192" s="47"/>
      <c r="F192" s="266"/>
      <c r="G192" s="47"/>
      <c r="H192" s="47"/>
      <c r="I192" s="47"/>
      <c r="J192" s="47"/>
      <c r="K192" s="267"/>
      <c r="L192" s="266"/>
      <c r="M192" s="47"/>
      <c r="N192" s="266"/>
      <c r="O192" s="47"/>
      <c r="P192" s="47"/>
      <c r="Q192" s="266"/>
      <c r="R192" s="266"/>
      <c r="S192" s="266"/>
      <c r="T192" s="266"/>
      <c r="U192" s="266"/>
      <c r="V192" s="266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</row>
    <row r="193" spans="1:22" x14ac:dyDescent="0.25">
      <c r="B193" s="117"/>
      <c r="F193" s="244"/>
      <c r="K193" s="87"/>
      <c r="L193" s="244"/>
      <c r="N193" s="244"/>
      <c r="Q193" s="244"/>
      <c r="R193" s="244"/>
      <c r="S193" s="244"/>
      <c r="T193" s="244"/>
      <c r="U193" s="244"/>
      <c r="V193" s="244"/>
    </row>
    <row r="194" spans="1:22" x14ac:dyDescent="0.25">
      <c r="B194" s="117"/>
      <c r="F194" s="244"/>
      <c r="K194" s="272" t="s">
        <v>77</v>
      </c>
      <c r="L194" s="244"/>
      <c r="N194" s="244"/>
      <c r="Q194" s="244"/>
      <c r="R194" s="244"/>
      <c r="S194" s="244"/>
      <c r="T194" s="244"/>
      <c r="U194" s="244"/>
      <c r="V194" s="244"/>
    </row>
    <row r="195" spans="1:22" x14ac:dyDescent="0.25">
      <c r="B195" s="273" t="s">
        <v>59</v>
      </c>
      <c r="F195" s="244"/>
      <c r="L195" s="244"/>
      <c r="N195" s="244"/>
      <c r="Q195" s="244"/>
      <c r="R195" s="244"/>
      <c r="S195" s="244"/>
      <c r="T195" s="244"/>
      <c r="U195" s="244"/>
      <c r="V195" s="244"/>
    </row>
    <row r="196" spans="1:22" x14ac:dyDescent="0.25">
      <c r="J196" s="148" t="s">
        <v>60</v>
      </c>
      <c r="K196" s="93">
        <v>1</v>
      </c>
    </row>
    <row r="197" spans="1:22" x14ac:dyDescent="0.25">
      <c r="A197" s="217" t="s">
        <v>163</v>
      </c>
      <c r="B197" s="274"/>
      <c r="C197" s="274"/>
      <c r="D197" s="275" t="s">
        <v>16</v>
      </c>
      <c r="E197" s="275" t="s">
        <v>15</v>
      </c>
      <c r="F197" s="276" t="s">
        <v>14</v>
      </c>
      <c r="G197" s="276" t="s">
        <v>13</v>
      </c>
      <c r="H197" s="276" t="s">
        <v>3</v>
      </c>
      <c r="I197" s="276" t="s">
        <v>4</v>
      </c>
      <c r="J197" s="276" t="s">
        <v>5</v>
      </c>
      <c r="K197" s="276" t="s">
        <v>6</v>
      </c>
      <c r="L197" s="276" t="s">
        <v>20</v>
      </c>
      <c r="M197" s="276" t="s">
        <v>21</v>
      </c>
      <c r="N197" s="276" t="s">
        <v>22</v>
      </c>
      <c r="O197" s="276" t="s">
        <v>23</v>
      </c>
      <c r="P197" s="276" t="s">
        <v>24</v>
      </c>
      <c r="Q197" s="609" t="s">
        <v>25</v>
      </c>
      <c r="R197" s="609" t="s">
        <v>35</v>
      </c>
      <c r="S197" s="274"/>
      <c r="T197" s="274"/>
      <c r="U197" s="274"/>
      <c r="V197" s="274"/>
    </row>
    <row r="198" spans="1:22" x14ac:dyDescent="0.25">
      <c r="A198" s="217" t="s">
        <v>162</v>
      </c>
      <c r="B198" s="276" t="s">
        <v>2</v>
      </c>
      <c r="C198" s="277" t="s">
        <v>41</v>
      </c>
      <c r="D198" s="276" t="s">
        <v>41</v>
      </c>
      <c r="E198" s="276" t="s">
        <v>41</v>
      </c>
      <c r="F198" s="276" t="s">
        <v>41</v>
      </c>
      <c r="G198" s="276" t="s">
        <v>41</v>
      </c>
      <c r="H198" s="276" t="s">
        <v>41</v>
      </c>
      <c r="I198" s="276" t="s">
        <v>41</v>
      </c>
      <c r="J198" s="276" t="s">
        <v>41</v>
      </c>
      <c r="K198" s="276" t="s">
        <v>41</v>
      </c>
      <c r="L198" s="276" t="s">
        <v>41</v>
      </c>
      <c r="M198" s="276" t="s">
        <v>41</v>
      </c>
      <c r="N198" s="276" t="s">
        <v>41</v>
      </c>
      <c r="O198" s="276" t="s">
        <v>41</v>
      </c>
      <c r="P198" s="276" t="s">
        <v>41</v>
      </c>
      <c r="Q198" s="610" t="s">
        <v>41</v>
      </c>
      <c r="R198" s="610" t="s">
        <v>41</v>
      </c>
      <c r="S198" s="277" t="s">
        <v>41</v>
      </c>
      <c r="T198" s="277" t="s">
        <v>41</v>
      </c>
      <c r="U198" s="277" t="s">
        <v>41</v>
      </c>
      <c r="V198" s="277" t="s">
        <v>41</v>
      </c>
    </row>
    <row r="199" spans="1:22" x14ac:dyDescent="0.25">
      <c r="B199" s="276">
        <v>1</v>
      </c>
      <c r="C199" s="278">
        <f>(C166*$K$196)/$B199</f>
        <v>2.2712490571748201</v>
      </c>
      <c r="D199" s="549">
        <f t="shared" ref="D199:V210" si="62">(D166*$K$196)/$B199</f>
        <v>2.3119364157510427</v>
      </c>
      <c r="E199" s="549">
        <f t="shared" si="62"/>
        <v>2.3552608960854577</v>
      </c>
      <c r="F199" s="156">
        <f t="shared" si="62"/>
        <v>2.4051665718516602</v>
      </c>
      <c r="G199" s="156">
        <f t="shared" si="62"/>
        <v>2.4627272719151234</v>
      </c>
      <c r="H199" s="156">
        <f t="shared" si="62"/>
        <v>2.5292268799437712</v>
      </c>
      <c r="I199" s="156">
        <f t="shared" si="62"/>
        <v>2.6062236440308277</v>
      </c>
      <c r="J199" s="156">
        <f t="shared" si="62"/>
        <v>2.6956521739130435</v>
      </c>
      <c r="K199" s="84">
        <f>(K166*$K$196)/$B199</f>
        <v>2.8</v>
      </c>
      <c r="L199" s="143">
        <f t="shared" si="62"/>
        <v>2.92</v>
      </c>
      <c r="M199" s="143">
        <f t="shared" si="62"/>
        <v>3.0557499999999997</v>
      </c>
      <c r="N199" s="143">
        <f t="shared" si="62"/>
        <v>3.2096124999999995</v>
      </c>
      <c r="O199" s="143">
        <f t="shared" si="62"/>
        <v>3.3843043749999997</v>
      </c>
      <c r="P199" s="143">
        <f t="shared" si="62"/>
        <v>3.5829500312499993</v>
      </c>
      <c r="Q199" s="278">
        <f t="shared" si="62"/>
        <v>3.8091425359374993</v>
      </c>
      <c r="R199" s="278">
        <f t="shared" si="62"/>
        <v>4.0670139163281238</v>
      </c>
      <c r="S199" s="278">
        <f t="shared" si="62"/>
        <v>0</v>
      </c>
      <c r="T199" s="278">
        <f t="shared" si="62"/>
        <v>0</v>
      </c>
      <c r="U199" s="278">
        <f t="shared" si="62"/>
        <v>0</v>
      </c>
      <c r="V199" s="278">
        <f t="shared" si="62"/>
        <v>0</v>
      </c>
    </row>
    <row r="200" spans="1:22" x14ac:dyDescent="0.25">
      <c r="B200" s="276">
        <v>2</v>
      </c>
      <c r="C200" s="278">
        <f t="shared" ref="C200:N213" si="63">(C167*$K$196)/$B200</f>
        <v>1.2909028711643395</v>
      </c>
      <c r="D200" s="550">
        <f t="shared" si="63"/>
        <v>1.3345383018389905</v>
      </c>
      <c r="E200" s="550">
        <f t="shared" si="63"/>
        <v>1.3829860561007183</v>
      </c>
      <c r="F200" s="160">
        <f t="shared" si="63"/>
        <v>1.4387422351925179</v>
      </c>
      <c r="G200" s="160">
        <f t="shared" si="63"/>
        <v>1.5029464276142526</v>
      </c>
      <c r="H200" s="160">
        <f t="shared" si="63"/>
        <v>1.5769336503770801</v>
      </c>
      <c r="I200" s="160">
        <f t="shared" si="63"/>
        <v>1.6622800639813873</v>
      </c>
      <c r="J200" s="160">
        <f t="shared" si="63"/>
        <v>1.7608695652173911</v>
      </c>
      <c r="K200" s="98">
        <f t="shared" si="62"/>
        <v>1.875</v>
      </c>
      <c r="L200" s="94">
        <f t="shared" si="62"/>
        <v>2.0062499999999996</v>
      </c>
      <c r="M200" s="94">
        <f t="shared" si="62"/>
        <v>2.1560625</v>
      </c>
      <c r="N200" s="94">
        <f t="shared" si="62"/>
        <v>2.3272218749999998</v>
      </c>
      <c r="O200" s="94">
        <f t="shared" si="62"/>
        <v>2.5229301562499997</v>
      </c>
      <c r="P200" s="94">
        <f t="shared" si="62"/>
        <v>2.7468696796874994</v>
      </c>
      <c r="Q200" s="278">
        <f t="shared" si="62"/>
        <v>3.0032751316406245</v>
      </c>
      <c r="R200" s="278">
        <f t="shared" si="62"/>
        <v>3.2970164013867178</v>
      </c>
      <c r="S200" s="278">
        <f t="shared" si="62"/>
        <v>0</v>
      </c>
      <c r="T200" s="278">
        <f t="shared" si="62"/>
        <v>0</v>
      </c>
      <c r="U200" s="278">
        <f t="shared" si="62"/>
        <v>0</v>
      </c>
      <c r="V200" s="278">
        <f t="shared" si="62"/>
        <v>0</v>
      </c>
    </row>
    <row r="201" spans="1:22" x14ac:dyDescent="0.25">
      <c r="B201" s="276">
        <v>3</v>
      </c>
      <c r="C201" s="279">
        <f t="shared" si="63"/>
        <v>0.99354196880700119</v>
      </c>
      <c r="D201" s="551">
        <f t="shared" si="63"/>
        <v>1.0425732641280512</v>
      </c>
      <c r="E201" s="551">
        <f t="shared" si="63"/>
        <v>1.0978039264045119</v>
      </c>
      <c r="F201" s="163">
        <f t="shared" si="63"/>
        <v>1.1613466958163163</v>
      </c>
      <c r="G201" s="163">
        <f t="shared" si="63"/>
        <v>1.2344772716173351</v>
      </c>
      <c r="H201" s="163">
        <f t="shared" si="63"/>
        <v>1.3186790347737285</v>
      </c>
      <c r="I201" s="163">
        <f t="shared" si="63"/>
        <v>1.4156851340216179</v>
      </c>
      <c r="J201" s="163">
        <f t="shared" si="63"/>
        <v>1.5275362318840582</v>
      </c>
      <c r="K201" s="105">
        <f t="shared" si="62"/>
        <v>1.656666666666667</v>
      </c>
      <c r="L201" s="146">
        <f t="shared" si="62"/>
        <v>1.8051666666666666</v>
      </c>
      <c r="M201" s="146">
        <f t="shared" si="62"/>
        <v>1.9751916666666665</v>
      </c>
      <c r="N201" s="146">
        <f t="shared" si="62"/>
        <v>2.1699704166666662</v>
      </c>
      <c r="O201" s="146">
        <f t="shared" si="62"/>
        <v>2.3932159791666661</v>
      </c>
      <c r="P201" s="146">
        <f t="shared" si="62"/>
        <v>2.649198376041666</v>
      </c>
      <c r="Q201" s="279">
        <f t="shared" si="62"/>
        <v>2.9428281324479157</v>
      </c>
      <c r="R201" s="279">
        <f t="shared" si="62"/>
        <v>3.2797523523151022</v>
      </c>
      <c r="S201" s="279">
        <f t="shared" si="62"/>
        <v>0</v>
      </c>
      <c r="T201" s="279">
        <f t="shared" si="62"/>
        <v>0</v>
      </c>
      <c r="U201" s="279">
        <f t="shared" si="62"/>
        <v>0</v>
      </c>
      <c r="V201" s="279">
        <f t="shared" si="62"/>
        <v>0</v>
      </c>
    </row>
    <row r="202" spans="1:22" x14ac:dyDescent="0.25">
      <c r="B202" s="276">
        <v>4</v>
      </c>
      <c r="C202" s="278">
        <f t="shared" si="63"/>
        <v>0.82933368337063906</v>
      </c>
      <c r="D202" s="550">
        <f t="shared" si="63"/>
        <v>0.87873373587623482</v>
      </c>
      <c r="E202" s="550">
        <f t="shared" si="63"/>
        <v>0.93467730075060973</v>
      </c>
      <c r="F202" s="160">
        <f t="shared" si="63"/>
        <v>0.99903303120154696</v>
      </c>
      <c r="G202" s="160">
        <f t="shared" si="63"/>
        <v>1.0730844144532075</v>
      </c>
      <c r="H202" s="160">
        <f t="shared" si="63"/>
        <v>1.1583197059315335</v>
      </c>
      <c r="I202" s="160">
        <f t="shared" si="63"/>
        <v>1.2564708448451363</v>
      </c>
      <c r="J202" s="160">
        <f t="shared" si="63"/>
        <v>1.3695652173913044</v>
      </c>
      <c r="K202" s="98">
        <f t="shared" si="62"/>
        <v>1.5</v>
      </c>
      <c r="L202" s="94">
        <f t="shared" si="62"/>
        <v>1.65</v>
      </c>
      <c r="M202" s="94">
        <f t="shared" si="62"/>
        <v>1.8219374999999998</v>
      </c>
      <c r="N202" s="94">
        <f t="shared" si="62"/>
        <v>2.0191031249999996</v>
      </c>
      <c r="O202" s="94">
        <f t="shared" si="62"/>
        <v>2.2452810937499996</v>
      </c>
      <c r="P202" s="94">
        <f t="shared" si="62"/>
        <v>2.5048232578124994</v>
      </c>
      <c r="Q202" s="278">
        <f t="shared" si="62"/>
        <v>2.8027342464843739</v>
      </c>
      <c r="R202" s="278">
        <f t="shared" si="62"/>
        <v>3.1447693834570298</v>
      </c>
      <c r="S202" s="278">
        <f t="shared" si="62"/>
        <v>0</v>
      </c>
      <c r="T202" s="278">
        <f t="shared" si="62"/>
        <v>0</v>
      </c>
      <c r="U202" s="278">
        <f t="shared" si="62"/>
        <v>0</v>
      </c>
      <c r="V202" s="278">
        <f t="shared" si="62"/>
        <v>0</v>
      </c>
    </row>
    <row r="203" spans="1:22" x14ac:dyDescent="0.25">
      <c r="B203" s="276">
        <v>5</v>
      </c>
      <c r="C203" s="278">
        <f t="shared" si="63"/>
        <v>0.71577123051189795</v>
      </c>
      <c r="D203" s="550">
        <f t="shared" si="63"/>
        <v>0.76313691508868264</v>
      </c>
      <c r="E203" s="550">
        <f t="shared" si="63"/>
        <v>0.81691425594633671</v>
      </c>
      <c r="F203" s="160">
        <f t="shared" si="63"/>
        <v>0.87877470260896384</v>
      </c>
      <c r="G203" s="160">
        <f t="shared" si="63"/>
        <v>0.94994805085745138</v>
      </c>
      <c r="H203" s="160">
        <f t="shared" si="63"/>
        <v>1.0318583619343449</v>
      </c>
      <c r="I203" s="160">
        <f t="shared" si="63"/>
        <v>1.1261596626435948</v>
      </c>
      <c r="J203" s="160">
        <f t="shared" si="63"/>
        <v>1.2347826086956524</v>
      </c>
      <c r="K203" s="98">
        <f t="shared" si="62"/>
        <v>1.3599999999999999</v>
      </c>
      <c r="L203" s="94">
        <f t="shared" si="62"/>
        <v>1.504</v>
      </c>
      <c r="M203" s="94">
        <f t="shared" si="62"/>
        <v>1.6691499999999997</v>
      </c>
      <c r="N203" s="94">
        <f t="shared" si="62"/>
        <v>1.8586224999999996</v>
      </c>
      <c r="O203" s="94">
        <f t="shared" si="62"/>
        <v>2.0760658749999994</v>
      </c>
      <c r="P203" s="94">
        <f t="shared" si="62"/>
        <v>2.325675756249999</v>
      </c>
      <c r="Q203" s="278">
        <f t="shared" si="62"/>
        <v>2.6122771196874988</v>
      </c>
      <c r="R203" s="278">
        <f t="shared" si="62"/>
        <v>2.9414186876406232</v>
      </c>
      <c r="S203" s="278">
        <f t="shared" si="62"/>
        <v>0</v>
      </c>
      <c r="T203" s="278">
        <f t="shared" si="62"/>
        <v>0</v>
      </c>
      <c r="U203" s="278">
        <f t="shared" si="62"/>
        <v>0</v>
      </c>
      <c r="V203" s="278">
        <f t="shared" si="62"/>
        <v>0</v>
      </c>
    </row>
    <row r="204" spans="1:22" x14ac:dyDescent="0.25">
      <c r="B204" s="276">
        <v>10</v>
      </c>
      <c r="C204" s="279">
        <f t="shared" si="63"/>
        <v>0.46573474116209457</v>
      </c>
      <c r="D204" s="551">
        <f t="shared" si="63"/>
        <v>0.50559495233640872</v>
      </c>
      <c r="E204" s="551">
        <f t="shared" si="63"/>
        <v>0.54841879082230005</v>
      </c>
      <c r="F204" s="163">
        <f t="shared" si="63"/>
        <v>0.59773800042308856</v>
      </c>
      <c r="G204" s="163">
        <f t="shared" si="63"/>
        <v>0.65460227191512332</v>
      </c>
      <c r="H204" s="163">
        <f t="shared" si="63"/>
        <v>0.72026136270239172</v>
      </c>
      <c r="I204" s="163">
        <f t="shared" si="63"/>
        <v>0.79622364403082746</v>
      </c>
      <c r="J204" s="163">
        <f t="shared" si="63"/>
        <v>0.8843478260869565</v>
      </c>
      <c r="K204" s="105">
        <f t="shared" si="62"/>
        <v>0.9870000000000001</v>
      </c>
      <c r="L204" s="146">
        <f t="shared" si="62"/>
        <v>1.1050499999999999</v>
      </c>
      <c r="M204" s="146">
        <f t="shared" si="62"/>
        <v>1.2388499999999998</v>
      </c>
      <c r="N204" s="146">
        <f t="shared" si="62"/>
        <v>1.3907624999999997</v>
      </c>
      <c r="O204" s="146">
        <f t="shared" si="62"/>
        <v>1.5635043749999995</v>
      </c>
      <c r="P204" s="146">
        <f t="shared" si="62"/>
        <v>1.7602000312499997</v>
      </c>
      <c r="Q204" s="279">
        <f t="shared" si="62"/>
        <v>1.9844425359374991</v>
      </c>
      <c r="R204" s="279">
        <f t="shared" si="62"/>
        <v>2.2403639163281239</v>
      </c>
      <c r="S204" s="279">
        <f t="shared" si="62"/>
        <v>0</v>
      </c>
      <c r="T204" s="279">
        <f t="shared" si="62"/>
        <v>0</v>
      </c>
      <c r="U204" s="279">
        <f t="shared" si="62"/>
        <v>0</v>
      </c>
      <c r="V204" s="279">
        <f t="shared" si="62"/>
        <v>0</v>
      </c>
    </row>
    <row r="205" spans="1:22" x14ac:dyDescent="0.25">
      <c r="B205" s="276">
        <v>20</v>
      </c>
      <c r="C205" s="278">
        <f t="shared" si="63"/>
        <v>0.31989933668180187</v>
      </c>
      <c r="D205" s="550">
        <f t="shared" si="63"/>
        <v>0.35288423718407219</v>
      </c>
      <c r="E205" s="550">
        <f t="shared" si="63"/>
        <v>0.3854965903483325</v>
      </c>
      <c r="F205" s="160">
        <f t="shared" si="63"/>
        <v>0.42312746987802596</v>
      </c>
      <c r="G205" s="160">
        <f t="shared" si="63"/>
        <v>0.46666266178830124</v>
      </c>
      <c r="H205" s="160">
        <f t="shared" si="63"/>
        <v>0.51719600502206364</v>
      </c>
      <c r="I205" s="160">
        <f t="shared" si="63"/>
        <v>0.57611094954195141</v>
      </c>
      <c r="J205" s="160">
        <f t="shared" si="63"/>
        <v>0.64521739130434796</v>
      </c>
      <c r="K205" s="98">
        <f t="shared" si="62"/>
        <v>0.72700000000000009</v>
      </c>
      <c r="L205" s="94">
        <f t="shared" si="62"/>
        <v>0.82104999999999995</v>
      </c>
      <c r="M205" s="94">
        <f t="shared" si="62"/>
        <v>0.92575374999999993</v>
      </c>
      <c r="N205" s="94">
        <f t="shared" si="62"/>
        <v>1.0427093125</v>
      </c>
      <c r="O205" s="94">
        <f t="shared" si="62"/>
        <v>1.1737544593749996</v>
      </c>
      <c r="P205" s="94">
        <f t="shared" si="62"/>
        <v>1.3210026282812495</v>
      </c>
      <c r="Q205" s="278">
        <f t="shared" si="62"/>
        <v>1.4868842725234368</v>
      </c>
      <c r="R205" s="278">
        <f t="shared" si="62"/>
        <v>1.674194413401952</v>
      </c>
      <c r="S205" s="278">
        <f t="shared" si="62"/>
        <v>0</v>
      </c>
      <c r="T205" s="278">
        <f t="shared" si="62"/>
        <v>0</v>
      </c>
      <c r="U205" s="278">
        <f t="shared" si="62"/>
        <v>0</v>
      </c>
      <c r="V205" s="278">
        <f t="shared" si="62"/>
        <v>0</v>
      </c>
    </row>
    <row r="206" spans="1:22" x14ac:dyDescent="0.25">
      <c r="B206" s="276">
        <v>30</v>
      </c>
      <c r="C206" s="278">
        <f t="shared" si="63"/>
        <v>0.26762786695004726</v>
      </c>
      <c r="D206" s="550">
        <f t="shared" si="63"/>
        <v>0.29777204699255427</v>
      </c>
      <c r="E206" s="550">
        <f t="shared" si="63"/>
        <v>0.32594491437519868</v>
      </c>
      <c r="F206" s="160">
        <f t="shared" si="63"/>
        <v>0.35849830566681684</v>
      </c>
      <c r="G206" s="160">
        <f t="shared" si="63"/>
        <v>0.39625162294541078</v>
      </c>
      <c r="H206" s="160">
        <f t="shared" si="63"/>
        <v>0.44023893535273956</v>
      </c>
      <c r="I206" s="160">
        <f t="shared" si="63"/>
        <v>0.49180262711453637</v>
      </c>
      <c r="J206" s="160">
        <f t="shared" si="63"/>
        <v>0.55275362318840593</v>
      </c>
      <c r="K206" s="98">
        <f t="shared" si="62"/>
        <v>0.6256666666666667</v>
      </c>
      <c r="L206" s="94">
        <f t="shared" si="62"/>
        <v>0.70951666666666668</v>
      </c>
      <c r="M206" s="94">
        <f t="shared" si="62"/>
        <v>0.8017291666666666</v>
      </c>
      <c r="N206" s="94">
        <f t="shared" si="62"/>
        <v>0.9035585416666666</v>
      </c>
      <c r="O206" s="94">
        <f t="shared" si="62"/>
        <v>1.0164473229166664</v>
      </c>
      <c r="P206" s="94">
        <f t="shared" si="62"/>
        <v>1.1420544213541666</v>
      </c>
      <c r="Q206" s="278">
        <f t="shared" si="62"/>
        <v>1.2822875845572912</v>
      </c>
      <c r="R206" s="278">
        <f t="shared" si="62"/>
        <v>1.4393407222408849</v>
      </c>
      <c r="S206" s="278">
        <f t="shared" si="62"/>
        <v>0</v>
      </c>
      <c r="T206" s="278">
        <f t="shared" si="62"/>
        <v>0</v>
      </c>
      <c r="U206" s="278">
        <f t="shared" si="62"/>
        <v>0</v>
      </c>
      <c r="V206" s="278">
        <f t="shared" si="62"/>
        <v>0</v>
      </c>
    </row>
    <row r="207" spans="1:22" x14ac:dyDescent="0.25">
      <c r="B207" s="276">
        <v>40</v>
      </c>
      <c r="C207" s="278">
        <f t="shared" si="63"/>
        <v>0.24273836207546279</v>
      </c>
      <c r="D207" s="550">
        <f t="shared" si="63"/>
        <v>0.27164911638678219</v>
      </c>
      <c r="E207" s="550">
        <f t="shared" si="63"/>
        <v>0.29763525149563391</v>
      </c>
      <c r="F207" s="160">
        <f t="shared" si="63"/>
        <v>0.32769219335531735</v>
      </c>
      <c r="G207" s="160">
        <f t="shared" si="63"/>
        <v>0.36261209378718634</v>
      </c>
      <c r="H207" s="160">
        <f t="shared" si="63"/>
        <v>0.40340854147595395</v>
      </c>
      <c r="I207" s="160">
        <f t="shared" si="63"/>
        <v>0.45141849643740012</v>
      </c>
      <c r="J207" s="160">
        <f t="shared" si="63"/>
        <v>0.50847826086956527</v>
      </c>
      <c r="K207" s="98">
        <f t="shared" si="62"/>
        <v>0.57725000000000004</v>
      </c>
      <c r="L207" s="94">
        <f t="shared" si="62"/>
        <v>0.65633750000000002</v>
      </c>
      <c r="M207" s="94">
        <f t="shared" si="62"/>
        <v>0.74257437500000001</v>
      </c>
      <c r="N207" s="94">
        <f t="shared" si="62"/>
        <v>0.83703303125000006</v>
      </c>
      <c r="O207" s="94">
        <f t="shared" si="62"/>
        <v>0.9409467359375</v>
      </c>
      <c r="P207" s="94">
        <f t="shared" si="62"/>
        <v>1.0557337463281249</v>
      </c>
      <c r="Q207" s="278">
        <f t="shared" si="62"/>
        <v>1.1830250582773434</v>
      </c>
      <c r="R207" s="278">
        <f t="shared" si="62"/>
        <v>1.324696317018945</v>
      </c>
      <c r="S207" s="278">
        <f t="shared" si="62"/>
        <v>0</v>
      </c>
      <c r="T207" s="278">
        <f t="shared" si="62"/>
        <v>0</v>
      </c>
      <c r="U207" s="278">
        <f t="shared" si="62"/>
        <v>0</v>
      </c>
      <c r="V207" s="278">
        <f t="shared" si="62"/>
        <v>0</v>
      </c>
    </row>
    <row r="208" spans="1:22" x14ac:dyDescent="0.25">
      <c r="B208" s="276">
        <v>50</v>
      </c>
      <c r="C208" s="278">
        <f t="shared" si="63"/>
        <v>0.23352054245157711</v>
      </c>
      <c r="D208" s="550">
        <f t="shared" si="63"/>
        <v>0.26254862381931365</v>
      </c>
      <c r="E208" s="550">
        <f t="shared" si="63"/>
        <v>0.28770960802122225</v>
      </c>
      <c r="F208" s="160">
        <f t="shared" si="63"/>
        <v>0.3168404853146311</v>
      </c>
      <c r="G208" s="160">
        <f t="shared" si="63"/>
        <v>0.35074227239754008</v>
      </c>
      <c r="H208" s="160">
        <f t="shared" si="63"/>
        <v>0.39045232015372278</v>
      </c>
      <c r="I208" s="160">
        <f t="shared" si="63"/>
        <v>0.4373575687072852</v>
      </c>
      <c r="J208" s="160">
        <f t="shared" si="63"/>
        <v>0.49339130434782613</v>
      </c>
      <c r="K208" s="98">
        <f t="shared" si="62"/>
        <v>0.56140000000000001</v>
      </c>
      <c r="L208" s="94">
        <f t="shared" si="62"/>
        <v>0.63961000000000001</v>
      </c>
      <c r="M208" s="94">
        <f t="shared" si="62"/>
        <v>0.72421449999999998</v>
      </c>
      <c r="N208" s="94">
        <f t="shared" si="62"/>
        <v>0.81617267500000001</v>
      </c>
      <c r="O208" s="94">
        <f t="shared" si="62"/>
        <v>0.91658757624999998</v>
      </c>
      <c r="P208" s="94">
        <f t="shared" si="62"/>
        <v>1.0267277126874998</v>
      </c>
      <c r="Q208" s="278">
        <f t="shared" si="62"/>
        <v>1.1480518695906248</v>
      </c>
      <c r="R208" s="278">
        <f t="shared" si="62"/>
        <v>1.2822376500292183</v>
      </c>
      <c r="S208" s="278">
        <f t="shared" si="62"/>
        <v>0</v>
      </c>
      <c r="T208" s="278">
        <f t="shared" si="62"/>
        <v>0</v>
      </c>
      <c r="U208" s="278">
        <f t="shared" si="62"/>
        <v>0</v>
      </c>
      <c r="V208" s="278">
        <f t="shared" si="62"/>
        <v>0</v>
      </c>
    </row>
    <row r="209" spans="2:22" x14ac:dyDescent="0.25">
      <c r="B209" s="276">
        <v>60</v>
      </c>
      <c r="C209" s="278">
        <f t="shared" si="63"/>
        <v>0.22973941109555895</v>
      </c>
      <c r="D209" s="550">
        <f t="shared" si="63"/>
        <v>0.25920032275989274</v>
      </c>
      <c r="E209" s="550">
        <f t="shared" si="63"/>
        <v>0.28395906180288827</v>
      </c>
      <c r="F209" s="160">
        <f t="shared" si="63"/>
        <v>0.31264878573497562</v>
      </c>
      <c r="G209" s="160">
        <f t="shared" si="63"/>
        <v>0.34608717502379333</v>
      </c>
      <c r="H209" s="160">
        <f t="shared" si="63"/>
        <v>0.38534346248425883</v>
      </c>
      <c r="I209" s="160">
        <f t="shared" si="63"/>
        <v>0.43186248848819736</v>
      </c>
      <c r="J209" s="160">
        <f t="shared" si="63"/>
        <v>0.48768115942028989</v>
      </c>
      <c r="K209" s="98">
        <f t="shared" si="62"/>
        <v>0.5558333333333334</v>
      </c>
      <c r="L209" s="94">
        <f t="shared" si="62"/>
        <v>0.63420833333333326</v>
      </c>
      <c r="M209" s="94">
        <f t="shared" si="62"/>
        <v>0.71841833333333327</v>
      </c>
      <c r="N209" s="94">
        <f t="shared" si="62"/>
        <v>0.80933858333333319</v>
      </c>
      <c r="O209" s="94">
        <f t="shared" si="62"/>
        <v>0.90797562083333316</v>
      </c>
      <c r="P209" s="94">
        <f t="shared" si="62"/>
        <v>1.0154869639583333</v>
      </c>
      <c r="Q209" s="278">
        <f t="shared" si="62"/>
        <v>1.1332037585520831</v>
      </c>
      <c r="R209" s="278">
        <f t="shared" si="62"/>
        <v>1.2626568223348955</v>
      </c>
      <c r="S209" s="278">
        <f t="shared" si="62"/>
        <v>0</v>
      </c>
      <c r="T209" s="278">
        <f t="shared" si="62"/>
        <v>0</v>
      </c>
      <c r="U209" s="278">
        <f t="shared" si="62"/>
        <v>0</v>
      </c>
      <c r="V209" s="278">
        <f t="shared" si="62"/>
        <v>0</v>
      </c>
    </row>
    <row r="210" spans="2:22" x14ac:dyDescent="0.25">
      <c r="B210" s="276">
        <v>70</v>
      </c>
      <c r="C210" s="279">
        <f t="shared" si="63"/>
        <v>0.22612851529352809</v>
      </c>
      <c r="D210" s="551">
        <f t="shared" si="63"/>
        <v>0.255762078301843</v>
      </c>
      <c r="E210" s="551">
        <f t="shared" si="63"/>
        <v>0.28010126626204696</v>
      </c>
      <c r="F210" s="163">
        <f t="shared" si="63"/>
        <v>0.30832322311864724</v>
      </c>
      <c r="G210" s="163">
        <f t="shared" si="63"/>
        <v>0.34125384944358716</v>
      </c>
      <c r="H210" s="163">
        <f t="shared" si="63"/>
        <v>0.37998056602268682</v>
      </c>
      <c r="I210" s="163">
        <f t="shared" si="63"/>
        <v>0.42598371382870442</v>
      </c>
      <c r="J210" s="163">
        <f t="shared" si="63"/>
        <v>0.48136645962732921</v>
      </c>
      <c r="K210" s="105">
        <f t="shared" si="62"/>
        <v>0.54928571428571438</v>
      </c>
      <c r="L210" s="146">
        <f t="shared" si="62"/>
        <v>0.6273928571428572</v>
      </c>
      <c r="M210" s="146">
        <f t="shared" si="62"/>
        <v>0.71089357142857146</v>
      </c>
      <c r="N210" s="146">
        <f t="shared" si="62"/>
        <v>0.80059689285714286</v>
      </c>
      <c r="O210" s="146">
        <f t="shared" si="62"/>
        <v>0.89743321249999997</v>
      </c>
      <c r="P210" s="146">
        <f t="shared" si="62"/>
        <v>1.0024724800892857</v>
      </c>
      <c r="Q210" s="279">
        <f t="shared" si="62"/>
        <v>1.1169451378169641</v>
      </c>
      <c r="R210" s="279">
        <f t="shared" si="62"/>
        <v>1.2422661942037945</v>
      </c>
      <c r="S210" s="279">
        <f t="shared" si="62"/>
        <v>0</v>
      </c>
      <c r="T210" s="279">
        <f t="shared" si="62"/>
        <v>0</v>
      </c>
      <c r="U210" s="279">
        <f t="shared" si="62"/>
        <v>0</v>
      </c>
      <c r="V210" s="279">
        <f t="shared" si="62"/>
        <v>0</v>
      </c>
    </row>
    <row r="211" spans="2:22" x14ac:dyDescent="0.25">
      <c r="B211" s="276">
        <v>80</v>
      </c>
      <c r="C211" s="519"/>
      <c r="D211" s="241"/>
      <c r="E211" s="241"/>
      <c r="F211" s="241"/>
      <c r="G211" s="241"/>
      <c r="H211" s="241">
        <f t="shared" si="63"/>
        <v>0.38070780772184803</v>
      </c>
      <c r="I211" s="241">
        <f t="shared" si="63"/>
        <v>0.42686636614802975</v>
      </c>
      <c r="J211" s="241">
        <f t="shared" si="63"/>
        <v>0.4826086956521739</v>
      </c>
      <c r="K211" s="165">
        <f t="shared" si="63"/>
        <v>0.55125000000000002</v>
      </c>
      <c r="L211" s="144">
        <f t="shared" si="63"/>
        <v>0.63018750000000001</v>
      </c>
      <c r="M211" s="144">
        <f t="shared" si="63"/>
        <v>0.71418187500000008</v>
      </c>
      <c r="N211" s="144">
        <f t="shared" si="63"/>
        <v>0.80399165625000002</v>
      </c>
      <c r="O211" s="144"/>
      <c r="P211" s="144"/>
      <c r="Q211" s="519"/>
      <c r="R211" s="519"/>
      <c r="S211" s="519"/>
      <c r="T211" s="519"/>
      <c r="U211" s="519"/>
      <c r="V211" s="519"/>
    </row>
    <row r="212" spans="2:22" x14ac:dyDescent="0.25">
      <c r="B212" s="276">
        <v>90</v>
      </c>
      <c r="C212" s="519"/>
      <c r="D212" s="241"/>
      <c r="E212" s="241"/>
      <c r="F212" s="241"/>
      <c r="G212" s="241"/>
      <c r="H212" s="241">
        <f t="shared" si="63"/>
        <v>0.38236572954858428</v>
      </c>
      <c r="I212" s="241">
        <f t="shared" si="63"/>
        <v>0.42881165883056238</v>
      </c>
      <c r="J212" s="241">
        <f t="shared" si="63"/>
        <v>0.48502415458937204</v>
      </c>
      <c r="K212" s="165">
        <f t="shared" si="63"/>
        <v>0.55444444444444441</v>
      </c>
      <c r="L212" s="144">
        <f t="shared" si="63"/>
        <v>0.63427777777777772</v>
      </c>
      <c r="M212" s="144">
        <f t="shared" si="63"/>
        <v>0.71894611111111117</v>
      </c>
      <c r="N212" s="144">
        <f t="shared" si="63"/>
        <v>0.80917469444444423</v>
      </c>
      <c r="O212" s="144"/>
      <c r="P212" s="144"/>
      <c r="Q212" s="519"/>
      <c r="R212" s="519"/>
      <c r="S212" s="519"/>
      <c r="T212" s="519"/>
      <c r="U212" s="519"/>
      <c r="V212" s="519"/>
    </row>
    <row r="213" spans="2:22" x14ac:dyDescent="0.25">
      <c r="B213" s="276">
        <v>100</v>
      </c>
      <c r="C213" s="279"/>
      <c r="D213" s="163"/>
      <c r="E213" s="163"/>
      <c r="F213" s="163"/>
      <c r="G213" s="163"/>
      <c r="H213" s="163">
        <f t="shared" si="63"/>
        <v>0.37868182166005843</v>
      </c>
      <c r="I213" s="163">
        <f t="shared" si="63"/>
        <v>0.42471353787988947</v>
      </c>
      <c r="J213" s="163">
        <f t="shared" si="63"/>
        <v>0.48052173913043478</v>
      </c>
      <c r="K213" s="105">
        <f>(K180*$K$196)/$B213</f>
        <v>0.54959999999999998</v>
      </c>
      <c r="L213" s="146">
        <f t="shared" si="63"/>
        <v>0.62903999999999993</v>
      </c>
      <c r="M213" s="146">
        <f t="shared" si="63"/>
        <v>0.71307224999999985</v>
      </c>
      <c r="N213" s="146">
        <f t="shared" si="63"/>
        <v>0.80238558749999978</v>
      </c>
      <c r="O213" s="146"/>
      <c r="P213" s="146"/>
      <c r="Q213" s="279"/>
      <c r="R213" s="279"/>
      <c r="S213" s="279"/>
      <c r="T213" s="279"/>
      <c r="U213" s="279"/>
      <c r="V213" s="279"/>
    </row>
    <row r="215" spans="2:22" x14ac:dyDescent="0.25">
      <c r="K215" s="93"/>
    </row>
    <row r="216" spans="2:22" x14ac:dyDescent="0.25">
      <c r="K216" s="93"/>
    </row>
    <row r="217" spans="2:22" x14ac:dyDescent="0.25">
      <c r="K217" s="93"/>
    </row>
    <row r="218" spans="2:22" x14ac:dyDescent="0.25">
      <c r="K218" s="93"/>
    </row>
    <row r="219" spans="2:22" x14ac:dyDescent="0.25">
      <c r="B219" s="552">
        <v>0.9</v>
      </c>
      <c r="C219" s="41" t="s">
        <v>42</v>
      </c>
      <c r="D219" s="47"/>
      <c r="E219" s="47"/>
      <c r="F219" s="47"/>
      <c r="G219" s="47"/>
      <c r="H219" s="47"/>
      <c r="I219" s="47"/>
      <c r="J219" s="47"/>
      <c r="K219" s="553"/>
      <c r="L219" s="47"/>
      <c r="M219" s="47"/>
      <c r="N219" s="47"/>
      <c r="O219" s="47"/>
      <c r="P219" s="47"/>
    </row>
    <row r="220" spans="2:22" x14ac:dyDescent="0.25">
      <c r="B220" s="44">
        <v>0.96</v>
      </c>
      <c r="C220" s="47" t="s">
        <v>43</v>
      </c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</row>
    <row r="221" spans="2:22" x14ac:dyDescent="0.25">
      <c r="B221" s="552">
        <v>85</v>
      </c>
      <c r="C221" s="41" t="s">
        <v>44</v>
      </c>
      <c r="D221" s="47"/>
      <c r="E221" s="47"/>
      <c r="F221" s="47"/>
      <c r="G221" s="47"/>
      <c r="H221" s="41" t="s">
        <v>121</v>
      </c>
      <c r="I221" s="47"/>
      <c r="J221" s="47"/>
      <c r="K221" s="47"/>
      <c r="L221" s="47"/>
      <c r="M221" s="47"/>
      <c r="N221" s="47"/>
      <c r="O221" s="47"/>
      <c r="P221" s="47"/>
    </row>
    <row r="222" spans="2:22" x14ac:dyDescent="0.25">
      <c r="B222" s="44"/>
      <c r="C222" s="41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</row>
    <row r="223" spans="2:22" x14ac:dyDescent="0.25">
      <c r="B223" s="554" t="s">
        <v>75</v>
      </c>
      <c r="C223" s="41"/>
      <c r="D223" s="47"/>
      <c r="E223" s="47"/>
      <c r="F223" s="47"/>
      <c r="G223" s="47"/>
      <c r="H223" s="287" t="s">
        <v>84</v>
      </c>
      <c r="I223" s="47"/>
      <c r="J223" s="47"/>
      <c r="K223" s="47"/>
      <c r="L223" s="47"/>
      <c r="M223" s="47"/>
      <c r="N223" s="47"/>
      <c r="O223" s="47"/>
      <c r="P223" s="47"/>
    </row>
    <row r="224" spans="2:22" x14ac:dyDescent="0.25">
      <c r="B224" s="44"/>
      <c r="C224" s="41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</row>
    <row r="225" spans="1:29" x14ac:dyDescent="0.25">
      <c r="B225" s="363" t="s">
        <v>61</v>
      </c>
      <c r="C225" s="47"/>
      <c r="D225" s="289">
        <f t="shared" ref="D225:H225" si="64">D228/$K228</f>
        <v>0.8256915770539438</v>
      </c>
      <c r="E225" s="289">
        <f t="shared" si="64"/>
        <v>0.84116460574480645</v>
      </c>
      <c r="F225" s="289">
        <f t="shared" si="64"/>
        <v>0.8589880613755928</v>
      </c>
      <c r="G225" s="289">
        <f t="shared" si="64"/>
        <v>0.8795454542554012</v>
      </c>
      <c r="H225" s="289">
        <f t="shared" si="64"/>
        <v>0.90329531426563259</v>
      </c>
      <c r="I225" s="289">
        <f>I228/$K228</f>
        <v>0.93079415858243852</v>
      </c>
      <c r="J225" s="289">
        <f>J228/$K228</f>
        <v>0.96273291925465843</v>
      </c>
      <c r="K225" s="289">
        <v>1</v>
      </c>
      <c r="L225" s="289">
        <f>L228/$K228</f>
        <v>1.0428571428571427</v>
      </c>
      <c r="M225" s="289">
        <f>M228/$K228</f>
        <v>1.0913392857142856</v>
      </c>
      <c r="N225" s="289">
        <f>N228/$K228</f>
        <v>1.1462901785714283</v>
      </c>
      <c r="O225" s="289">
        <f>O228/$K228</f>
        <v>1.2086801339285715</v>
      </c>
      <c r="P225" s="289">
        <f>P228/$K228</f>
        <v>1.2796250111607144</v>
      </c>
    </row>
    <row r="226" spans="1:29" x14ac:dyDescent="0.25">
      <c r="A226" s="217" t="s">
        <v>163</v>
      </c>
      <c r="B226" s="292"/>
      <c r="C226" s="292"/>
      <c r="D226" s="293" t="s">
        <v>16</v>
      </c>
      <c r="E226" s="293" t="s">
        <v>15</v>
      </c>
      <c r="F226" s="294" t="s">
        <v>14</v>
      </c>
      <c r="G226" s="294" t="s">
        <v>13</v>
      </c>
      <c r="H226" s="294" t="s">
        <v>3</v>
      </c>
      <c r="I226" s="294" t="s">
        <v>4</v>
      </c>
      <c r="J226" s="294" t="s">
        <v>5</v>
      </c>
      <c r="K226" s="294" t="s">
        <v>6</v>
      </c>
      <c r="L226" s="294" t="s">
        <v>20</v>
      </c>
      <c r="M226" s="294" t="s">
        <v>21</v>
      </c>
      <c r="N226" s="294" t="s">
        <v>22</v>
      </c>
      <c r="O226" s="294" t="s">
        <v>23</v>
      </c>
      <c r="P226" s="294" t="s">
        <v>24</v>
      </c>
      <c r="Q226" s="609" t="s">
        <v>25</v>
      </c>
      <c r="R226" s="609" t="s">
        <v>35</v>
      </c>
      <c r="S226" s="274"/>
      <c r="T226" s="274"/>
      <c r="U226" s="274"/>
      <c r="V226" s="274"/>
    </row>
    <row r="227" spans="1:29" x14ac:dyDescent="0.25">
      <c r="A227" s="217" t="s">
        <v>162</v>
      </c>
      <c r="B227" s="294" t="s">
        <v>2</v>
      </c>
      <c r="C227" s="297" t="s">
        <v>41</v>
      </c>
      <c r="D227" s="294" t="s">
        <v>41</v>
      </c>
      <c r="E227" s="294" t="s">
        <v>41</v>
      </c>
      <c r="F227" s="294" t="s">
        <v>41</v>
      </c>
      <c r="G227" s="294" t="s">
        <v>41</v>
      </c>
      <c r="H227" s="294" t="s">
        <v>41</v>
      </c>
      <c r="I227" s="294" t="s">
        <v>41</v>
      </c>
      <c r="J227" s="294" t="s">
        <v>40</v>
      </c>
      <c r="K227" s="294" t="s">
        <v>40</v>
      </c>
      <c r="L227" s="294" t="s">
        <v>40</v>
      </c>
      <c r="M227" s="294" t="s">
        <v>40</v>
      </c>
      <c r="N227" s="294" t="s">
        <v>40</v>
      </c>
      <c r="O227" s="294" t="s">
        <v>40</v>
      </c>
      <c r="P227" s="294" t="s">
        <v>40</v>
      </c>
      <c r="Q227" s="610" t="s">
        <v>40</v>
      </c>
      <c r="R227" s="610" t="s">
        <v>40</v>
      </c>
      <c r="S227" s="298" t="s">
        <v>40</v>
      </c>
      <c r="T227" s="298" t="s">
        <v>40</v>
      </c>
      <c r="U227" s="298" t="s">
        <v>40</v>
      </c>
      <c r="V227" s="298" t="s">
        <v>40</v>
      </c>
    </row>
    <row r="228" spans="1:29" x14ac:dyDescent="0.25">
      <c r="B228" s="294">
        <v>1</v>
      </c>
      <c r="C228" s="299">
        <f t="shared" ref="C228:V242" si="65">SQRT(12*32.2*C199^2/(4*$B$221*($B$220*56)*$B$219^2))</f>
        <v>0.36692028394863507</v>
      </c>
      <c r="D228" s="300">
        <f t="shared" si="65"/>
        <v>0.37349332670444696</v>
      </c>
      <c r="E228" s="300">
        <f t="shared" si="65"/>
        <v>0.38049239647885752</v>
      </c>
      <c r="F228" s="300">
        <f t="shared" si="65"/>
        <v>0.38855465837168607</v>
      </c>
      <c r="G228" s="300">
        <f t="shared" si="65"/>
        <v>0.39785358943556481</v>
      </c>
      <c r="H228" s="300">
        <f t="shared" si="65"/>
        <v>0.40859660107634688</v>
      </c>
      <c r="I228" s="300">
        <f t="shared" si="65"/>
        <v>0.42103542827264334</v>
      </c>
      <c r="J228" s="300">
        <f t="shared" si="65"/>
        <v>0.43548260722637178</v>
      </c>
      <c r="K228" s="301">
        <f t="shared" si="65"/>
        <v>0.45233999847384421</v>
      </c>
      <c r="L228" s="300">
        <f t="shared" si="65"/>
        <v>0.47172599840843749</v>
      </c>
      <c r="M228" s="300">
        <f t="shared" si="65"/>
        <v>0.49365641083444622</v>
      </c>
      <c r="N228" s="300">
        <f t="shared" si="65"/>
        <v>0.5185128976255825</v>
      </c>
      <c r="O228" s="300">
        <f t="shared" si="65"/>
        <v>0.54673436993661584</v>
      </c>
      <c r="P228" s="300">
        <f t="shared" si="65"/>
        <v>0.57882557559553038</v>
      </c>
      <c r="Q228" s="303">
        <f t="shared" si="65"/>
        <v>0.6153669746045084</v>
      </c>
      <c r="R228" s="303">
        <f t="shared" si="65"/>
        <v>0.65702609596605954</v>
      </c>
      <c r="S228" s="303">
        <f t="shared" si="65"/>
        <v>0</v>
      </c>
      <c r="T228" s="303">
        <f t="shared" si="65"/>
        <v>0</v>
      </c>
      <c r="U228" s="303">
        <f t="shared" si="65"/>
        <v>0</v>
      </c>
      <c r="V228" s="303">
        <f t="shared" si="65"/>
        <v>0</v>
      </c>
      <c r="W228" s="304">
        <f>L228/K228</f>
        <v>1.0428571428571427</v>
      </c>
      <c r="X228" s="304">
        <f>M228/L228</f>
        <v>1.0464897260273973</v>
      </c>
      <c r="Y228" s="304">
        <f>N228/M228</f>
        <v>1.0503517957948127</v>
      </c>
      <c r="Z228" s="304">
        <f>O228/N228</f>
        <v>1.0544277151836867</v>
      </c>
      <c r="AA228" s="304"/>
      <c r="AB228" s="304"/>
      <c r="AC228" s="304"/>
    </row>
    <row r="229" spans="1:29" x14ac:dyDescent="0.25">
      <c r="B229" s="294">
        <v>2</v>
      </c>
      <c r="C229" s="299">
        <f t="shared" si="65"/>
        <v>0.20854535813298516</v>
      </c>
      <c r="D229" s="300">
        <f t="shared" si="65"/>
        <v>0.21559466193469129</v>
      </c>
      <c r="E229" s="300">
        <f t="shared" si="65"/>
        <v>0.22342139660926671</v>
      </c>
      <c r="F229" s="300">
        <f t="shared" si="65"/>
        <v>0.2324288073111567</v>
      </c>
      <c r="G229" s="300">
        <f t="shared" si="65"/>
        <v>0.24280099456189308</v>
      </c>
      <c r="H229" s="300">
        <f t="shared" si="65"/>
        <v>0.2547536303589007</v>
      </c>
      <c r="I229" s="300">
        <f t="shared" si="65"/>
        <v>0.26854134343015801</v>
      </c>
      <c r="J229" s="300">
        <f t="shared" si="65"/>
        <v>0.28446847730109764</v>
      </c>
      <c r="K229" s="301">
        <f t="shared" si="65"/>
        <v>0.30290624897802071</v>
      </c>
      <c r="L229" s="300">
        <f t="shared" si="65"/>
        <v>0.32410968640648208</v>
      </c>
      <c r="M229" s="300">
        <f t="shared" si="65"/>
        <v>0.34831189569982601</v>
      </c>
      <c r="N229" s="300">
        <f t="shared" si="65"/>
        <v>0.37596269263778459</v>
      </c>
      <c r="O229" s="300">
        <f t="shared" si="65"/>
        <v>0.40757936536705014</v>
      </c>
      <c r="P229" s="300">
        <f t="shared" si="65"/>
        <v>0.44375679525631873</v>
      </c>
      <c r="Q229" s="303">
        <f t="shared" si="65"/>
        <v>0.4851790958795909</v>
      </c>
      <c r="R229" s="303">
        <f t="shared" si="65"/>
        <v>0.53263299784696683</v>
      </c>
      <c r="S229" s="303">
        <f t="shared" si="65"/>
        <v>0</v>
      </c>
      <c r="T229" s="303">
        <f t="shared" si="65"/>
        <v>0</v>
      </c>
      <c r="U229" s="303">
        <f t="shared" si="65"/>
        <v>0</v>
      </c>
      <c r="V229" s="303">
        <f t="shared" si="65"/>
        <v>0</v>
      </c>
      <c r="W229" s="304">
        <f t="shared" ref="W229:Z239" si="66">L229/K229</f>
        <v>1.0699999999999998</v>
      </c>
      <c r="X229" s="304">
        <f t="shared" si="66"/>
        <v>1.074672897196262</v>
      </c>
      <c r="Y229" s="304">
        <f t="shared" si="66"/>
        <v>1.079385163927298</v>
      </c>
      <c r="Z229" s="304">
        <f t="shared" si="66"/>
        <v>1.0840952396298698</v>
      </c>
      <c r="AA229" s="304"/>
      <c r="AB229" s="304"/>
      <c r="AC229" s="304"/>
    </row>
    <row r="230" spans="1:29" x14ac:dyDescent="0.25">
      <c r="B230" s="294">
        <v>3</v>
      </c>
      <c r="C230" s="305">
        <f t="shared" si="65"/>
        <v>0.16050670451923538</v>
      </c>
      <c r="D230" s="306">
        <f t="shared" si="65"/>
        <v>0.16842771025162623</v>
      </c>
      <c r="E230" s="306">
        <f t="shared" si="65"/>
        <v>0.17735022371228468</v>
      </c>
      <c r="F230" s="306">
        <f t="shared" si="65"/>
        <v>0.18761555807612734</v>
      </c>
      <c r="G230" s="306">
        <f t="shared" si="65"/>
        <v>0.19942980255692169</v>
      </c>
      <c r="H230" s="306">
        <f t="shared" si="65"/>
        <v>0.21303259734894239</v>
      </c>
      <c r="I230" s="306">
        <f t="shared" si="65"/>
        <v>0.22870393262956523</v>
      </c>
      <c r="J230" s="306">
        <f t="shared" si="65"/>
        <v>0.24677347742827738</v>
      </c>
      <c r="K230" s="307">
        <f t="shared" si="65"/>
        <v>0.26763449909702453</v>
      </c>
      <c r="L230" s="306">
        <f t="shared" si="65"/>
        <v>0.29162467401608372</v>
      </c>
      <c r="M230" s="306">
        <f t="shared" si="65"/>
        <v>0.31909221267341065</v>
      </c>
      <c r="N230" s="306">
        <f t="shared" si="65"/>
        <v>0.35055871962974533</v>
      </c>
      <c r="O230" s="306">
        <f t="shared" si="65"/>
        <v>0.38662404012993901</v>
      </c>
      <c r="P230" s="306">
        <f t="shared" si="65"/>
        <v>0.42797799620557059</v>
      </c>
      <c r="Q230" s="309">
        <f t="shared" si="65"/>
        <v>0.47541388319295574</v>
      </c>
      <c r="R230" s="309">
        <f t="shared" si="65"/>
        <v>0.52984399072885724</v>
      </c>
      <c r="S230" s="309">
        <f t="shared" si="65"/>
        <v>0</v>
      </c>
      <c r="T230" s="309">
        <f t="shared" si="65"/>
        <v>0</v>
      </c>
      <c r="U230" s="309">
        <f t="shared" si="65"/>
        <v>0</v>
      </c>
      <c r="V230" s="309">
        <f t="shared" si="65"/>
        <v>0</v>
      </c>
      <c r="W230" s="304">
        <f t="shared" si="66"/>
        <v>1.0896378269617704</v>
      </c>
      <c r="X230" s="304">
        <f t="shared" si="66"/>
        <v>1.0941879789493123</v>
      </c>
      <c r="Y230" s="304">
        <f t="shared" si="66"/>
        <v>1.0986125819013344</v>
      </c>
      <c r="Z230" s="304">
        <f t="shared" si="66"/>
        <v>1.1028795419446</v>
      </c>
      <c r="AA230" s="304"/>
      <c r="AB230" s="304"/>
      <c r="AC230" s="304"/>
    </row>
    <row r="231" spans="1:29" x14ac:dyDescent="0.25">
      <c r="B231" s="294">
        <v>4</v>
      </c>
      <c r="C231" s="299">
        <f t="shared" si="65"/>
        <v>0.13397885609649374</v>
      </c>
      <c r="D231" s="300">
        <f t="shared" si="65"/>
        <v>0.14195943455184695</v>
      </c>
      <c r="E231" s="300">
        <f t="shared" si="65"/>
        <v>0.15099711742680985</v>
      </c>
      <c r="F231" s="300">
        <f t="shared" si="65"/>
        <v>0.16139378564608131</v>
      </c>
      <c r="G231" s="300">
        <f t="shared" si="65"/>
        <v>0.17335678657002496</v>
      </c>
      <c r="H231" s="300">
        <f t="shared" si="65"/>
        <v>0.18712654786189056</v>
      </c>
      <c r="I231" s="300">
        <f t="shared" si="65"/>
        <v>0.20298286429988524</v>
      </c>
      <c r="J231" s="300">
        <f t="shared" si="65"/>
        <v>0.221253260123076</v>
      </c>
      <c r="K231" s="301">
        <f t="shared" si="65"/>
        <v>0.24232499918241657</v>
      </c>
      <c r="L231" s="300">
        <f t="shared" si="65"/>
        <v>0.26655749910065818</v>
      </c>
      <c r="M231" s="300">
        <f t="shared" si="65"/>
        <v>0.29433400213194266</v>
      </c>
      <c r="N231" s="300">
        <f t="shared" si="65"/>
        <v>0.3261861087432264</v>
      </c>
      <c r="O231" s="300">
        <f t="shared" si="65"/>
        <v>0.36272515947150935</v>
      </c>
      <c r="P231" s="300">
        <f t="shared" si="65"/>
        <v>0.40465419593434127</v>
      </c>
      <c r="Q231" s="303">
        <f t="shared" si="65"/>
        <v>0.45278171599190448</v>
      </c>
      <c r="R231" s="303">
        <f t="shared" si="65"/>
        <v>0.50803749218340888</v>
      </c>
      <c r="S231" s="303">
        <f t="shared" si="65"/>
        <v>0</v>
      </c>
      <c r="T231" s="303">
        <f t="shared" si="65"/>
        <v>0</v>
      </c>
      <c r="U231" s="303">
        <f t="shared" si="65"/>
        <v>0</v>
      </c>
      <c r="V231" s="303">
        <f t="shared" si="65"/>
        <v>0</v>
      </c>
      <c r="W231" s="304">
        <f t="shared" si="66"/>
        <v>1.0999999999999999</v>
      </c>
      <c r="X231" s="304">
        <f t="shared" si="66"/>
        <v>1.1042045454545455</v>
      </c>
      <c r="Y231" s="304">
        <f t="shared" si="66"/>
        <v>1.1082175568591128</v>
      </c>
      <c r="Z231" s="304">
        <f t="shared" si="66"/>
        <v>1.1120190276313897</v>
      </c>
      <c r="AA231" s="304"/>
      <c r="AB231" s="304"/>
      <c r="AC231" s="304"/>
    </row>
    <row r="232" spans="1:29" x14ac:dyDescent="0.25">
      <c r="B232" s="294">
        <v>5</v>
      </c>
      <c r="C232" s="299">
        <f t="shared" si="65"/>
        <v>0.11563284189906198</v>
      </c>
      <c r="D232" s="300">
        <f t="shared" si="65"/>
        <v>0.12328476821662461</v>
      </c>
      <c r="E232" s="300">
        <f t="shared" si="65"/>
        <v>0.13197249760286697</v>
      </c>
      <c r="F232" s="300">
        <f t="shared" si="65"/>
        <v>0.14196605272749702</v>
      </c>
      <c r="G232" s="300">
        <f t="shared" si="65"/>
        <v>0.15346410709824673</v>
      </c>
      <c r="H232" s="300">
        <f t="shared" si="65"/>
        <v>0.16669671780807319</v>
      </c>
      <c r="I232" s="300">
        <f t="shared" si="65"/>
        <v>0.18193109288625306</v>
      </c>
      <c r="J232" s="300">
        <f t="shared" si="65"/>
        <v>0.19947912976175741</v>
      </c>
      <c r="K232" s="301">
        <f t="shared" si="65"/>
        <v>0.21970799925872433</v>
      </c>
      <c r="L232" s="300">
        <f t="shared" si="65"/>
        <v>0.24297119918023632</v>
      </c>
      <c r="M232" s="300">
        <f t="shared" si="65"/>
        <v>0.26965118159022033</v>
      </c>
      <c r="N232" s="300">
        <f t="shared" si="65"/>
        <v>0.30026046386194727</v>
      </c>
      <c r="O232" s="300">
        <f t="shared" si="65"/>
        <v>0.33538844097467851</v>
      </c>
      <c r="P232" s="300">
        <f t="shared" si="65"/>
        <v>0.37571291715456467</v>
      </c>
      <c r="Q232" s="303">
        <f t="shared" si="65"/>
        <v>0.42201336726167904</v>
      </c>
      <c r="R232" s="303">
        <f t="shared" si="65"/>
        <v>0.47518618738510582</v>
      </c>
      <c r="S232" s="303">
        <f t="shared" si="65"/>
        <v>0</v>
      </c>
      <c r="T232" s="303">
        <f t="shared" si="65"/>
        <v>0</v>
      </c>
      <c r="U232" s="303">
        <f t="shared" si="65"/>
        <v>0</v>
      </c>
      <c r="V232" s="303">
        <f t="shared" si="65"/>
        <v>0</v>
      </c>
      <c r="W232" s="304">
        <f t="shared" si="66"/>
        <v>1.1058823529411765</v>
      </c>
      <c r="X232" s="304">
        <f t="shared" si="66"/>
        <v>1.1098071808510637</v>
      </c>
      <c r="Y232" s="304">
        <f t="shared" si="66"/>
        <v>1.1135143635982385</v>
      </c>
      <c r="Z232" s="304">
        <f t="shared" si="66"/>
        <v>1.1169916833568947</v>
      </c>
      <c r="AA232" s="304"/>
      <c r="AB232" s="304"/>
      <c r="AC232" s="304"/>
    </row>
    <row r="233" spans="1:29" x14ac:dyDescent="0.25">
      <c r="B233" s="294">
        <v>10</v>
      </c>
      <c r="C233" s="305">
        <f t="shared" si="65"/>
        <v>7.523944718088503E-2</v>
      </c>
      <c r="D233" s="306">
        <f t="shared" si="65"/>
        <v>8.1678864274369462E-2</v>
      </c>
      <c r="E233" s="306">
        <f t="shared" si="65"/>
        <v>8.8597055358423826E-2</v>
      </c>
      <c r="F233" s="306">
        <f t="shared" si="65"/>
        <v>9.6564573642549487E-2</v>
      </c>
      <c r="G233" s="306">
        <f t="shared" si="65"/>
        <v>0.10575099667109351</v>
      </c>
      <c r="H233" s="306">
        <f t="shared" si="65"/>
        <v>0.11635822275198886</v>
      </c>
      <c r="I233" s="306">
        <f t="shared" si="65"/>
        <v>0.128629929259194</v>
      </c>
      <c r="J233" s="306">
        <f t="shared" si="65"/>
        <v>0.14286639082232905</v>
      </c>
      <c r="K233" s="307">
        <f t="shared" si="65"/>
        <v>0.15944984946203009</v>
      </c>
      <c r="L233" s="306">
        <f t="shared" si="65"/>
        <v>0.17852082689768625</v>
      </c>
      <c r="M233" s="306">
        <f t="shared" si="65"/>
        <v>0.2001362168247578</v>
      </c>
      <c r="N233" s="306">
        <f t="shared" si="65"/>
        <v>0.22467768111695702</v>
      </c>
      <c r="O233" s="306">
        <f t="shared" si="65"/>
        <v>0.25258413092905307</v>
      </c>
      <c r="P233" s="306">
        <f t="shared" si="65"/>
        <v>0.28436031408903051</v>
      </c>
      <c r="Q233" s="309">
        <f t="shared" si="65"/>
        <v>0.32058669059907136</v>
      </c>
      <c r="R233" s="309">
        <f t="shared" si="65"/>
        <v>0.36193078946168544</v>
      </c>
      <c r="S233" s="309">
        <f t="shared" si="65"/>
        <v>0</v>
      </c>
      <c r="T233" s="309">
        <f t="shared" si="65"/>
        <v>0</v>
      </c>
      <c r="U233" s="309">
        <f t="shared" si="65"/>
        <v>0</v>
      </c>
      <c r="V233" s="309">
        <f t="shared" si="65"/>
        <v>0</v>
      </c>
      <c r="W233" s="304">
        <f t="shared" si="66"/>
        <v>1.1196048632218845</v>
      </c>
      <c r="X233" s="304">
        <f t="shared" si="66"/>
        <v>1.1210804940952896</v>
      </c>
      <c r="Y233" s="304">
        <f t="shared" si="66"/>
        <v>1.1226238043346652</v>
      </c>
      <c r="Z233" s="304">
        <f t="shared" si="66"/>
        <v>1.1242065953029363</v>
      </c>
      <c r="AA233" s="304"/>
      <c r="AB233" s="304"/>
      <c r="AC233" s="304"/>
    </row>
    <row r="234" spans="1:29" x14ac:dyDescent="0.25">
      <c r="B234" s="294">
        <v>20</v>
      </c>
      <c r="C234" s="299">
        <f t="shared" si="65"/>
        <v>5.1679737666582154E-2</v>
      </c>
      <c r="D234" s="300">
        <f t="shared" si="65"/>
        <v>5.7008448324745317E-2</v>
      </c>
      <c r="E234" s="300">
        <f t="shared" si="65"/>
        <v>6.2276973960656026E-2</v>
      </c>
      <c r="F234" s="300">
        <f t="shared" si="65"/>
        <v>6.8356242528167091E-2</v>
      </c>
      <c r="G234" s="300">
        <f t="shared" si="65"/>
        <v>7.5389352757542952E-2</v>
      </c>
      <c r="H234" s="300">
        <f t="shared" si="65"/>
        <v>8.3553014329413783E-2</v>
      </c>
      <c r="I234" s="300">
        <f t="shared" si="65"/>
        <v>9.3070723584489728E-2</v>
      </c>
      <c r="J234" s="300">
        <f t="shared" si="65"/>
        <v>0.10423486921353804</v>
      </c>
      <c r="K234" s="301">
        <f t="shared" si="65"/>
        <v>0.11744684960374456</v>
      </c>
      <c r="L234" s="300">
        <f t="shared" si="65"/>
        <v>0.13264062705248209</v>
      </c>
      <c r="M234" s="300">
        <f t="shared" si="65"/>
        <v>0.14955551780791268</v>
      </c>
      <c r="N234" s="300">
        <f t="shared" si="65"/>
        <v>0.16844968886604039</v>
      </c>
      <c r="O234" s="300">
        <f t="shared" si="65"/>
        <v>0.1896200322722697</v>
      </c>
      <c r="P234" s="300">
        <f t="shared" si="65"/>
        <v>0.21340797387881591</v>
      </c>
      <c r="Q234" s="303">
        <f t="shared" si="65"/>
        <v>0.24020615341572657</v>
      </c>
      <c r="R234" s="303">
        <f t="shared" si="65"/>
        <v>0.27046610657255621</v>
      </c>
      <c r="S234" s="303">
        <f t="shared" si="65"/>
        <v>0</v>
      </c>
      <c r="T234" s="303">
        <f t="shared" si="65"/>
        <v>0</v>
      </c>
      <c r="U234" s="303">
        <f t="shared" si="65"/>
        <v>0</v>
      </c>
      <c r="V234" s="303">
        <f t="shared" si="65"/>
        <v>0</v>
      </c>
      <c r="W234" s="304">
        <f t="shared" si="66"/>
        <v>1.1293672627235214</v>
      </c>
      <c r="X234" s="304">
        <f t="shared" si="66"/>
        <v>1.1275242068083549</v>
      </c>
      <c r="Y234" s="304">
        <f t="shared" si="66"/>
        <v>1.1263354995861481</v>
      </c>
      <c r="Z234" s="304">
        <f t="shared" si="66"/>
        <v>1.1256775453177894</v>
      </c>
      <c r="AA234" s="304"/>
      <c r="AB234" s="304"/>
      <c r="AC234" s="304"/>
    </row>
    <row r="235" spans="1:29" x14ac:dyDescent="0.25">
      <c r="B235" s="294">
        <v>30</v>
      </c>
      <c r="C235" s="299">
        <f t="shared" si="65"/>
        <v>4.3235281759908054E-2</v>
      </c>
      <c r="D235" s="300">
        <f t="shared" si="65"/>
        <v>4.8105074029344809E-2</v>
      </c>
      <c r="E235" s="300">
        <f t="shared" si="65"/>
        <v>5.2656400739655232E-2</v>
      </c>
      <c r="F235" s="300">
        <f t="shared" si="65"/>
        <v>5.7915401085072732E-2</v>
      </c>
      <c r="G235" s="300">
        <f t="shared" si="65"/>
        <v>6.4014449470851928E-2</v>
      </c>
      <c r="H235" s="300">
        <f t="shared" si="65"/>
        <v>7.1120599766280365E-2</v>
      </c>
      <c r="I235" s="300">
        <f t="shared" si="65"/>
        <v>7.9450714142293558E-2</v>
      </c>
      <c r="J235" s="300">
        <f t="shared" si="65"/>
        <v>8.929734752480549E-2</v>
      </c>
      <c r="K235" s="301">
        <f t="shared" si="65"/>
        <v>0.10107644965897686</v>
      </c>
      <c r="L235" s="300">
        <f t="shared" si="65"/>
        <v>0.11462241711327394</v>
      </c>
      <c r="M235" s="300">
        <f t="shared" si="65"/>
        <v>0.12951934643801299</v>
      </c>
      <c r="N235" s="300">
        <f t="shared" si="65"/>
        <v>0.14596988191376031</v>
      </c>
      <c r="O235" s="300">
        <f t="shared" si="65"/>
        <v>0.1642070644631671</v>
      </c>
      <c r="P235" s="300">
        <f t="shared" si="65"/>
        <v>0.18449889114728241</v>
      </c>
      <c r="Q235" s="303">
        <f t="shared" si="65"/>
        <v>0.20715355858631232</v>
      </c>
      <c r="R235" s="303">
        <f t="shared" si="65"/>
        <v>0.2325254928934942</v>
      </c>
      <c r="S235" s="303">
        <f t="shared" si="65"/>
        <v>0</v>
      </c>
      <c r="T235" s="303">
        <f t="shared" si="65"/>
        <v>0</v>
      </c>
      <c r="U235" s="303">
        <f t="shared" si="65"/>
        <v>0</v>
      </c>
      <c r="V235" s="303">
        <f t="shared" si="65"/>
        <v>0</v>
      </c>
      <c r="W235" s="304">
        <f t="shared" si="66"/>
        <v>1.1340170484816194</v>
      </c>
      <c r="X235" s="304">
        <f t="shared" si="66"/>
        <v>1.1299652345493412</v>
      </c>
      <c r="Y235" s="304">
        <f t="shared" si="66"/>
        <v>1.1270121871995427</v>
      </c>
      <c r="Z235" s="304">
        <f t="shared" si="66"/>
        <v>1.1249379824817656</v>
      </c>
      <c r="AA235" s="304"/>
      <c r="AB235" s="304"/>
      <c r="AC235" s="304"/>
    </row>
    <row r="236" spans="1:29" x14ac:dyDescent="0.25">
      <c r="B236" s="294">
        <v>40</v>
      </c>
      <c r="C236" s="299">
        <f t="shared" si="65"/>
        <v>3.9214382260985101E-2</v>
      </c>
      <c r="D236" s="300">
        <f t="shared" si="65"/>
        <v>4.3884914604220775E-2</v>
      </c>
      <c r="E236" s="300">
        <f t="shared" si="65"/>
        <v>4.8082974716891894E-2</v>
      </c>
      <c r="F236" s="300">
        <f t="shared" si="65"/>
        <v>5.2938673657941041E-2</v>
      </c>
      <c r="G236" s="300">
        <f t="shared" si="65"/>
        <v>5.857998355367619E-2</v>
      </c>
      <c r="H236" s="300">
        <f t="shared" si="65"/>
        <v>6.5170649655560256E-2</v>
      </c>
      <c r="I236" s="300">
        <f t="shared" si="65"/>
        <v>7.292665785341379E-2</v>
      </c>
      <c r="J236" s="300">
        <f t="shared" si="65"/>
        <v>8.2144662766329327E-2</v>
      </c>
      <c r="K236" s="301">
        <f t="shared" si="65"/>
        <v>9.3254737185366643E-2</v>
      </c>
      <c r="L236" s="300">
        <f t="shared" si="65"/>
        <v>0.10603132276725954</v>
      </c>
      <c r="M236" s="300">
        <f t="shared" si="65"/>
        <v>0.11996288987650565</v>
      </c>
      <c r="N236" s="300">
        <f t="shared" si="65"/>
        <v>0.13522268574220794</v>
      </c>
      <c r="O236" s="300">
        <f t="shared" si="65"/>
        <v>0.1520099446778348</v>
      </c>
      <c r="P236" s="300">
        <f t="shared" si="65"/>
        <v>0.17055378614387495</v>
      </c>
      <c r="Q236" s="303">
        <f t="shared" si="65"/>
        <v>0.19111769751989036</v>
      </c>
      <c r="R236" s="303">
        <f t="shared" si="65"/>
        <v>0.21400468929237737</v>
      </c>
      <c r="S236" s="303">
        <f t="shared" si="65"/>
        <v>0</v>
      </c>
      <c r="T236" s="303">
        <f t="shared" si="65"/>
        <v>0</v>
      </c>
      <c r="U236" s="303">
        <f t="shared" si="65"/>
        <v>0</v>
      </c>
      <c r="V236" s="303">
        <f t="shared" si="65"/>
        <v>0</v>
      </c>
      <c r="W236" s="304">
        <f t="shared" si="66"/>
        <v>1.1370073624945862</v>
      </c>
      <c r="X236" s="304">
        <f t="shared" si="66"/>
        <v>1.1313910526215551</v>
      </c>
      <c r="Y236" s="304">
        <f t="shared" si="66"/>
        <v>1.1272043036093187</v>
      </c>
      <c r="Z236" s="304">
        <f t="shared" si="66"/>
        <v>1.1241452855597804</v>
      </c>
      <c r="AA236" s="304"/>
      <c r="AB236" s="304"/>
      <c r="AC236" s="304"/>
    </row>
    <row r="237" spans="1:29" x14ac:dyDescent="0.25">
      <c r="B237" s="294">
        <v>50</v>
      </c>
      <c r="C237" s="299">
        <f t="shared" si="65"/>
        <v>3.7725243505770591E-2</v>
      </c>
      <c r="D237" s="300">
        <f t="shared" si="65"/>
        <v>4.2414730034906513E-2</v>
      </c>
      <c r="E237" s="300">
        <f t="shared" si="65"/>
        <v>4.647948701901071E-2</v>
      </c>
      <c r="F237" s="300">
        <f t="shared" si="65"/>
        <v>5.1185580229882961E-2</v>
      </c>
      <c r="G237" s="300">
        <f t="shared" si="65"/>
        <v>5.6662413914648539E-2</v>
      </c>
      <c r="H237" s="300">
        <f t="shared" si="65"/>
        <v>6.3077572108015678E-2</v>
      </c>
      <c r="I237" s="300">
        <f t="shared" si="65"/>
        <v>7.0655114986277717E-2</v>
      </c>
      <c r="J237" s="300">
        <f t="shared" si="65"/>
        <v>7.97073649484656E-2</v>
      </c>
      <c r="K237" s="301">
        <f t="shared" si="65"/>
        <v>9.0694169694005775E-2</v>
      </c>
      <c r="L237" s="300">
        <f t="shared" si="65"/>
        <v>0.10332899515137697</v>
      </c>
      <c r="M237" s="300">
        <f t="shared" si="65"/>
        <v>0.11699685208026281</v>
      </c>
      <c r="N237" s="300">
        <f t="shared" si="65"/>
        <v>0.13185269520139048</v>
      </c>
      <c r="O237" s="300">
        <f t="shared" si="65"/>
        <v>0.14807472244359629</v>
      </c>
      <c r="P237" s="300">
        <f t="shared" si="65"/>
        <v>0.16586786142504187</v>
      </c>
      <c r="Q237" s="303">
        <f t="shared" si="65"/>
        <v>0.18546777890661328</v>
      </c>
      <c r="R237" s="303">
        <f t="shared" si="65"/>
        <v>0.20714549166332935</v>
      </c>
      <c r="S237" s="303">
        <f t="shared" si="65"/>
        <v>0</v>
      </c>
      <c r="T237" s="303">
        <f t="shared" si="65"/>
        <v>0</v>
      </c>
      <c r="U237" s="303">
        <f t="shared" si="65"/>
        <v>0</v>
      </c>
      <c r="V237" s="303">
        <f t="shared" si="65"/>
        <v>0</v>
      </c>
      <c r="W237" s="304">
        <f t="shared" si="66"/>
        <v>1.1393124332027076</v>
      </c>
      <c r="X237" s="304">
        <f t="shared" si="66"/>
        <v>1.1322751364112504</v>
      </c>
      <c r="Y237" s="304">
        <f t="shared" si="66"/>
        <v>1.1269764344679649</v>
      </c>
      <c r="Z237" s="304">
        <f t="shared" si="66"/>
        <v>1.1230314421516256</v>
      </c>
      <c r="AA237" s="304"/>
      <c r="AB237" s="304"/>
      <c r="AC237" s="304"/>
    </row>
    <row r="238" spans="1:29" x14ac:dyDescent="0.25">
      <c r="B238" s="294">
        <v>60</v>
      </c>
      <c r="C238" s="299">
        <f t="shared" si="65"/>
        <v>3.7114401737266788E-2</v>
      </c>
      <c r="D238" s="300">
        <f t="shared" si="65"/>
        <v>4.1873812000582072E-2</v>
      </c>
      <c r="E238" s="300">
        <f t="shared" si="65"/>
        <v>4.5873586279483111E-2</v>
      </c>
      <c r="F238" s="300">
        <f t="shared" si="65"/>
        <v>5.0508411165074332E-2</v>
      </c>
      <c r="G238" s="300">
        <f t="shared" si="65"/>
        <v>5.5910382936457045E-2</v>
      </c>
      <c r="H238" s="300">
        <f t="shared" si="65"/>
        <v>6.2252236154298389E-2</v>
      </c>
      <c r="I238" s="300">
        <f t="shared" si="65"/>
        <v>6.9767384779879191E-2</v>
      </c>
      <c r="J238" s="300">
        <f t="shared" si="65"/>
        <v>7.8784891038534463E-2</v>
      </c>
      <c r="K238" s="301">
        <f t="shared" si="65"/>
        <v>8.9794874697039923E-2</v>
      </c>
      <c r="L238" s="300">
        <f t="shared" si="65"/>
        <v>0.10245635590432117</v>
      </c>
      <c r="M238" s="300">
        <f t="shared" si="65"/>
        <v>0.11606048135842202</v>
      </c>
      <c r="N238" s="300">
        <f t="shared" si="65"/>
        <v>0.13074864769636541</v>
      </c>
      <c r="O238" s="300">
        <f t="shared" si="65"/>
        <v>0.14668346105072774</v>
      </c>
      <c r="P238" s="300">
        <f t="shared" si="65"/>
        <v>0.16405191847397185</v>
      </c>
      <c r="Q238" s="303">
        <f t="shared" si="65"/>
        <v>0.18306906657642993</v>
      </c>
      <c r="R238" s="303">
        <f t="shared" si="65"/>
        <v>0.20398220895998415</v>
      </c>
      <c r="S238" s="303">
        <f t="shared" si="65"/>
        <v>0</v>
      </c>
      <c r="T238" s="303">
        <f t="shared" si="65"/>
        <v>0</v>
      </c>
      <c r="U238" s="303">
        <f t="shared" si="65"/>
        <v>0</v>
      </c>
      <c r="V238" s="303">
        <f t="shared" si="65"/>
        <v>0</v>
      </c>
      <c r="W238" s="304">
        <f t="shared" si="66"/>
        <v>1.1410044977511242</v>
      </c>
      <c r="X238" s="304">
        <f t="shared" si="66"/>
        <v>1.1327797122396688</v>
      </c>
      <c r="Y238" s="304">
        <f t="shared" si="66"/>
        <v>1.1265561383687774</v>
      </c>
      <c r="Z238" s="304">
        <f t="shared" si="66"/>
        <v>1.1218736379696055</v>
      </c>
      <c r="AA238" s="304"/>
      <c r="AB238" s="304"/>
      <c r="AC238" s="304"/>
    </row>
    <row r="239" spans="1:29" x14ac:dyDescent="0.25">
      <c r="B239" s="294">
        <v>70</v>
      </c>
      <c r="C239" s="305">
        <f t="shared" si="65"/>
        <v>3.6531061522416843E-2</v>
      </c>
      <c r="D239" s="306">
        <f t="shared" si="65"/>
        <v>4.1318363610258174E-2</v>
      </c>
      <c r="E239" s="306">
        <f t="shared" si="65"/>
        <v>4.5250359411962905E-2</v>
      </c>
      <c r="F239" s="306">
        <f t="shared" si="65"/>
        <v>4.9809616526764147E-2</v>
      </c>
      <c r="G239" s="306">
        <f t="shared" si="65"/>
        <v>5.5129559191609168E-2</v>
      </c>
      <c r="H239" s="306">
        <f t="shared" si="65"/>
        <v>6.1385860233854506E-2</v>
      </c>
      <c r="I239" s="306">
        <f t="shared" si="65"/>
        <v>6.8817668736842377E-2</v>
      </c>
      <c r="J239" s="306">
        <f t="shared" si="65"/>
        <v>7.7764751290423526E-2</v>
      </c>
      <c r="K239" s="307">
        <f t="shared" si="65"/>
        <v>8.8737106843465877E-2</v>
      </c>
      <c r="L239" s="306">
        <f t="shared" si="65"/>
        <v>0.10135531572946457</v>
      </c>
      <c r="M239" s="306">
        <f t="shared" si="65"/>
        <v>0.11484485607680918</v>
      </c>
      <c r="N239" s="306">
        <f t="shared" si="65"/>
        <v>0.12933642760470157</v>
      </c>
      <c r="O239" s="306">
        <f t="shared" si="65"/>
        <v>0.14498033499022395</v>
      </c>
      <c r="P239" s="306">
        <f t="shared" si="65"/>
        <v>0.16194942861202083</v>
      </c>
      <c r="Q239" s="309">
        <f t="shared" si="65"/>
        <v>0.18044248640553329</v>
      </c>
      <c r="R239" s="309">
        <f t="shared" si="65"/>
        <v>0.20068810299651879</v>
      </c>
      <c r="S239" s="309">
        <f t="shared" si="65"/>
        <v>0</v>
      </c>
      <c r="T239" s="309">
        <f t="shared" si="65"/>
        <v>0</v>
      </c>
      <c r="U239" s="309">
        <f t="shared" si="65"/>
        <v>0</v>
      </c>
      <c r="V239" s="309">
        <f t="shared" si="65"/>
        <v>0</v>
      </c>
      <c r="W239" s="304">
        <f t="shared" si="66"/>
        <v>1.1421976592977894</v>
      </c>
      <c r="X239" s="304">
        <f t="shared" si="66"/>
        <v>1.1330915921899014</v>
      </c>
      <c r="Y239" s="304">
        <f t="shared" si="66"/>
        <v>1.1261838973284124</v>
      </c>
      <c r="Z239" s="304">
        <f t="shared" si="66"/>
        <v>1.1209551529700184</v>
      </c>
      <c r="AA239" s="304"/>
      <c r="AB239" s="304"/>
      <c r="AC239" s="304"/>
    </row>
    <row r="240" spans="1:29" x14ac:dyDescent="0.25">
      <c r="B240" s="294">
        <v>80</v>
      </c>
      <c r="C240" s="555"/>
      <c r="D240" s="556"/>
      <c r="E240" s="556"/>
      <c r="F240" s="556"/>
      <c r="G240" s="556"/>
      <c r="H240" s="556">
        <f t="shared" si="65"/>
        <v>6.1503346129957608E-2</v>
      </c>
      <c r="I240" s="556">
        <f t="shared" si="65"/>
        <v>6.8960261218548286E-2</v>
      </c>
      <c r="J240" s="556">
        <f t="shared" si="65"/>
        <v>7.7965434519560103E-2</v>
      </c>
      <c r="K240" s="557">
        <f t="shared" si="65"/>
        <v>8.9054437199538081E-2</v>
      </c>
      <c r="L240" s="556">
        <f t="shared" si="65"/>
        <v>0.10180679028151275</v>
      </c>
      <c r="M240" s="556">
        <f t="shared" si="65"/>
        <v>0.11537608151698116</v>
      </c>
      <c r="N240" s="556">
        <f t="shared" si="65"/>
        <v>0.12988485162896732</v>
      </c>
      <c r="O240" s="556"/>
      <c r="P240" s="556"/>
      <c r="Q240" s="558"/>
      <c r="R240" s="558"/>
      <c r="S240" s="558"/>
      <c r="T240" s="558"/>
      <c r="U240" s="558"/>
      <c r="V240" s="558"/>
      <c r="W240" s="304"/>
      <c r="X240" s="304"/>
      <c r="Y240" s="304"/>
      <c r="Z240" s="304"/>
      <c r="AA240" s="304"/>
      <c r="AB240" s="304"/>
      <c r="AC240" s="304"/>
    </row>
    <row r="241" spans="1:29" x14ac:dyDescent="0.25">
      <c r="B241" s="294">
        <v>90</v>
      </c>
      <c r="C241" s="555"/>
      <c r="D241" s="556"/>
      <c r="E241" s="556"/>
      <c r="F241" s="556"/>
      <c r="G241" s="556"/>
      <c r="H241" s="556">
        <f t="shared" si="65"/>
        <v>6.1771183400163188E-2</v>
      </c>
      <c r="I241" s="556">
        <f t="shared" si="65"/>
        <v>6.9274523250351147E-2</v>
      </c>
      <c r="J241" s="556">
        <f t="shared" si="65"/>
        <v>7.8355651909547908E-2</v>
      </c>
      <c r="K241" s="557">
        <f t="shared" si="65"/>
        <v>8.9570499697796929E-2</v>
      </c>
      <c r="L241" s="556">
        <f t="shared" si="65"/>
        <v>0.10246757465428331</v>
      </c>
      <c r="M241" s="556">
        <f t="shared" si="65"/>
        <v>0.11614574385813438</v>
      </c>
      <c r="N241" s="556">
        <f t="shared" si="65"/>
        <v>0.13072217144645473</v>
      </c>
      <c r="O241" s="556"/>
      <c r="P241" s="556"/>
      <c r="Q241" s="558"/>
      <c r="R241" s="558"/>
      <c r="S241" s="558"/>
      <c r="T241" s="558"/>
      <c r="U241" s="558"/>
      <c r="V241" s="558"/>
      <c r="W241" s="304"/>
      <c r="X241" s="304"/>
      <c r="Y241" s="304"/>
      <c r="Z241" s="304"/>
      <c r="AA241" s="304"/>
      <c r="AB241" s="304"/>
      <c r="AC241" s="304"/>
    </row>
    <row r="242" spans="1:29" x14ac:dyDescent="0.25">
      <c r="B242" s="294">
        <v>100</v>
      </c>
      <c r="C242" s="305"/>
      <c r="D242" s="306"/>
      <c r="E242" s="306"/>
      <c r="F242" s="306"/>
      <c r="G242" s="306"/>
      <c r="H242" s="306">
        <f t="shared" si="65"/>
        <v>6.1176048082779773E-2</v>
      </c>
      <c r="I242" s="306">
        <f t="shared" ref="I242:N242" si="67">SQRT(12*32.2*I213^2/(4*$B$221*($B$220*56)*$B$219^2))</f>
        <v>6.8612471813003631E-2</v>
      </c>
      <c r="J242" s="306">
        <f t="shared" si="67"/>
        <v>7.7628286694610651E-2</v>
      </c>
      <c r="K242" s="307">
        <f t="shared" si="67"/>
        <v>8.8787879700437417E-2</v>
      </c>
      <c r="L242" s="306">
        <f t="shared" si="67"/>
        <v>0.1016214116571382</v>
      </c>
      <c r="M242" s="306">
        <f t="shared" si="67"/>
        <v>0.11519682159883593</v>
      </c>
      <c r="N242" s="306">
        <f t="shared" si="67"/>
        <v>0.12962539122328018</v>
      </c>
      <c r="O242" s="306"/>
      <c r="P242" s="306"/>
      <c r="Q242" s="309"/>
      <c r="R242" s="309"/>
      <c r="S242" s="309"/>
      <c r="T242" s="309"/>
      <c r="U242" s="309"/>
      <c r="V242" s="309"/>
      <c r="W242" s="304"/>
      <c r="X242" s="304"/>
      <c r="Y242" s="304"/>
      <c r="Z242" s="304"/>
      <c r="AA242" s="304"/>
      <c r="AB242" s="304"/>
      <c r="AC242" s="304"/>
    </row>
    <row r="243" spans="1:29" x14ac:dyDescent="0.25">
      <c r="X243" s="304"/>
      <c r="Y243" s="304"/>
      <c r="Z243" s="304"/>
      <c r="AA243" s="304"/>
      <c r="AB243" s="304"/>
      <c r="AC243" s="304"/>
    </row>
    <row r="244" spans="1:29" x14ac:dyDescent="0.25">
      <c r="D244" s="87"/>
      <c r="E244" s="87"/>
      <c r="F244" s="87"/>
      <c r="G244" s="87"/>
      <c r="H244" s="87"/>
      <c r="I244" s="87"/>
      <c r="J244" s="87"/>
      <c r="K244" s="315"/>
    </row>
    <row r="245" spans="1:29" x14ac:dyDescent="0.25">
      <c r="D245" s="87"/>
      <c r="E245" s="87"/>
      <c r="F245" s="87"/>
      <c r="G245" s="87"/>
      <c r="H245" s="87"/>
      <c r="I245" s="87"/>
      <c r="J245" s="87"/>
      <c r="K245" s="315"/>
      <c r="Q245" s="316"/>
    </row>
    <row r="246" spans="1:29" x14ac:dyDescent="0.25">
      <c r="D246" s="87"/>
      <c r="E246" s="87"/>
      <c r="F246" s="87"/>
      <c r="G246" s="87"/>
      <c r="H246" s="87"/>
      <c r="I246" s="87"/>
      <c r="J246" s="87"/>
      <c r="Q246" s="316"/>
    </row>
    <row r="247" spans="1:29" x14ac:dyDescent="0.25">
      <c r="B247" s="47"/>
      <c r="C247" s="47"/>
      <c r="D247" s="87"/>
      <c r="E247" s="87"/>
      <c r="F247" s="87"/>
      <c r="G247" s="87"/>
      <c r="H247" s="87"/>
      <c r="I247" s="87"/>
      <c r="J247" s="87"/>
      <c r="Q247" s="316"/>
    </row>
    <row r="248" spans="1:29" x14ac:dyDescent="0.25">
      <c r="A248" s="217" t="s">
        <v>163</v>
      </c>
      <c r="B248" s="317" t="s">
        <v>62</v>
      </c>
      <c r="C248" s="318">
        <v>0.9</v>
      </c>
      <c r="D248" s="87"/>
      <c r="E248" s="87"/>
      <c r="F248" s="87"/>
      <c r="G248" s="87"/>
      <c r="H248" s="87"/>
      <c r="I248" s="319" t="s">
        <v>64</v>
      </c>
      <c r="J248" s="320" t="s">
        <v>65</v>
      </c>
      <c r="K248" s="282"/>
      <c r="L248" s="67"/>
      <c r="M248" s="47"/>
      <c r="N248" s="319" t="s">
        <v>66</v>
      </c>
      <c r="O248" s="320" t="s">
        <v>67</v>
      </c>
      <c r="P248" s="67"/>
      <c r="Q248" s="466" t="s">
        <v>260</v>
      </c>
    </row>
    <row r="249" spans="1:29" x14ac:dyDescent="0.25">
      <c r="A249" s="217" t="s">
        <v>162</v>
      </c>
      <c r="B249" s="321" t="s">
        <v>43</v>
      </c>
      <c r="C249" s="322">
        <v>0.96</v>
      </c>
      <c r="D249" s="87"/>
      <c r="E249" s="76" t="s">
        <v>2</v>
      </c>
      <c r="F249" s="74"/>
      <c r="G249" s="74"/>
      <c r="H249" s="465" t="s">
        <v>209</v>
      </c>
      <c r="I249" s="323" t="s">
        <v>68</v>
      </c>
      <c r="J249" s="182" t="s">
        <v>69</v>
      </c>
      <c r="K249" s="47"/>
      <c r="L249" s="70"/>
      <c r="M249" s="47"/>
      <c r="N249" s="323" t="s">
        <v>70</v>
      </c>
      <c r="O249" s="182" t="s">
        <v>71</v>
      </c>
      <c r="P249" s="78"/>
      <c r="Q249" s="76"/>
      <c r="R249" s="365" t="s">
        <v>82</v>
      </c>
    </row>
    <row r="250" spans="1:29" x14ac:dyDescent="0.25">
      <c r="B250" s="317" t="s">
        <v>44</v>
      </c>
      <c r="C250" s="318">
        <v>85</v>
      </c>
      <c r="D250" s="87"/>
      <c r="E250" s="76">
        <v>1</v>
      </c>
      <c r="F250" s="234" t="s">
        <v>63</v>
      </c>
      <c r="G250" s="325">
        <f t="shared" ref="G250:G264" si="68">K228</f>
        <v>0.45233999847384421</v>
      </c>
      <c r="H250" s="405">
        <f>G250*2</f>
        <v>0.90467999694768841</v>
      </c>
      <c r="I250" s="327">
        <f>C249*2.20462*25.4*12</f>
        <v>645.0894489599998</v>
      </c>
      <c r="J250" s="289">
        <f>(G250*C$248*SQRT(4*C$250*I$250/32.2)/12)</f>
        <v>2.7999336992150368</v>
      </c>
      <c r="K250" s="47"/>
      <c r="L250" s="70"/>
      <c r="M250" s="47"/>
      <c r="N250" s="328">
        <v>1</v>
      </c>
      <c r="O250" s="329">
        <f>N250*J250</f>
        <v>2.7999336992150368</v>
      </c>
      <c r="P250" s="330"/>
      <c r="Q250" s="84">
        <f t="shared" ref="Q250:Q264" si="69">K166</f>
        <v>2.8</v>
      </c>
      <c r="R250" s="501">
        <f>Q250/O250</f>
        <v>1.0000236794124737</v>
      </c>
    </row>
    <row r="251" spans="1:29" x14ac:dyDescent="0.25">
      <c r="B251" s="47"/>
      <c r="C251" s="47"/>
      <c r="D251" s="87"/>
      <c r="E251" s="76">
        <v>2</v>
      </c>
      <c r="F251" s="234" t="s">
        <v>63</v>
      </c>
      <c r="G251" s="289">
        <f t="shared" si="68"/>
        <v>0.30290624897802071</v>
      </c>
      <c r="H251" s="405">
        <f t="shared" ref="H251:H264" si="70">G251*2</f>
        <v>0.60581249795604142</v>
      </c>
      <c r="I251" s="255"/>
      <c r="J251" s="289">
        <f t="shared" ref="J251:J264" si="71">(G251*C$248*SQRT(4*C$250*I$250/32.2)/12)</f>
        <v>1.8749556021529266</v>
      </c>
      <c r="K251" s="47"/>
      <c r="L251" s="70"/>
      <c r="M251" s="47"/>
      <c r="N251" s="332">
        <v>2</v>
      </c>
      <c r="O251" s="193">
        <f t="shared" ref="O251:O264" si="72">N251*J251</f>
        <v>3.7499112043058531</v>
      </c>
      <c r="P251" s="330"/>
      <c r="Q251" s="98">
        <f t="shared" si="69"/>
        <v>3.75</v>
      </c>
      <c r="R251" s="501">
        <f t="shared" ref="R251:R264" si="73">Q251/O251</f>
        <v>1.0000236794124737</v>
      </c>
    </row>
    <row r="252" spans="1:29" x14ac:dyDescent="0.25">
      <c r="B252" s="47"/>
      <c r="D252" s="87"/>
      <c r="E252" s="76">
        <v>3</v>
      </c>
      <c r="F252" s="234" t="s">
        <v>63</v>
      </c>
      <c r="G252" s="333">
        <f t="shared" si="68"/>
        <v>0.26763449909702453</v>
      </c>
      <c r="H252" s="405">
        <f t="shared" si="70"/>
        <v>0.53526899819404905</v>
      </c>
      <c r="I252" s="255"/>
      <c r="J252" s="289">
        <f t="shared" si="71"/>
        <v>1.6566274387022302</v>
      </c>
      <c r="K252" s="47"/>
      <c r="L252" s="70"/>
      <c r="M252" s="47"/>
      <c r="N252" s="334">
        <v>3</v>
      </c>
      <c r="O252" s="335">
        <f t="shared" si="72"/>
        <v>4.9698823161066903</v>
      </c>
      <c r="P252" s="330"/>
      <c r="Q252" s="105">
        <f t="shared" si="69"/>
        <v>4.9700000000000006</v>
      </c>
      <c r="R252" s="501">
        <f t="shared" si="73"/>
        <v>1.0000236794124739</v>
      </c>
    </row>
    <row r="253" spans="1:29" x14ac:dyDescent="0.25">
      <c r="B253" s="47"/>
      <c r="E253" s="76">
        <v>4</v>
      </c>
      <c r="F253" s="234" t="s">
        <v>63</v>
      </c>
      <c r="G253" s="289">
        <f t="shared" si="68"/>
        <v>0.24232499918241657</v>
      </c>
      <c r="H253" s="405">
        <f t="shared" si="70"/>
        <v>0.48464999836483313</v>
      </c>
      <c r="I253" s="255"/>
      <c r="J253" s="289">
        <f t="shared" si="71"/>
        <v>1.4999644817223412</v>
      </c>
      <c r="K253" s="47"/>
      <c r="L253" s="70"/>
      <c r="M253" s="47"/>
      <c r="N253" s="332">
        <v>4</v>
      </c>
      <c r="O253" s="193">
        <f t="shared" si="72"/>
        <v>5.9998579268893648</v>
      </c>
      <c r="P253" s="330"/>
      <c r="Q253" s="98">
        <f t="shared" si="69"/>
        <v>6</v>
      </c>
      <c r="R253" s="501">
        <f t="shared" si="73"/>
        <v>1.0000236794124737</v>
      </c>
    </row>
    <row r="254" spans="1:29" x14ac:dyDescent="0.25">
      <c r="B254" s="47"/>
      <c r="E254" s="76">
        <v>5</v>
      </c>
      <c r="F254" s="234" t="s">
        <v>63</v>
      </c>
      <c r="G254" s="289">
        <f t="shared" si="68"/>
        <v>0.21970799925872433</v>
      </c>
      <c r="H254" s="405">
        <f t="shared" si="70"/>
        <v>0.43941599851744867</v>
      </c>
      <c r="I254" s="255"/>
      <c r="J254" s="289">
        <f t="shared" si="71"/>
        <v>1.3599677967615893</v>
      </c>
      <c r="K254" s="47"/>
      <c r="L254" s="70"/>
      <c r="M254" s="47"/>
      <c r="N254" s="332">
        <v>5</v>
      </c>
      <c r="O254" s="193">
        <f t="shared" si="72"/>
        <v>6.7998389838079465</v>
      </c>
      <c r="P254" s="330"/>
      <c r="Q254" s="98">
        <f t="shared" si="69"/>
        <v>6.8</v>
      </c>
      <c r="R254" s="501">
        <f t="shared" si="73"/>
        <v>1.0000236794124739</v>
      </c>
    </row>
    <row r="255" spans="1:29" x14ac:dyDescent="0.25">
      <c r="B255" s="47"/>
      <c r="C255" s="235"/>
      <c r="E255" s="76">
        <v>10</v>
      </c>
      <c r="F255" s="234" t="s">
        <v>63</v>
      </c>
      <c r="G255" s="333">
        <f t="shared" si="68"/>
        <v>0.15944984946203009</v>
      </c>
      <c r="H255" s="405">
        <f t="shared" si="70"/>
        <v>0.31889969892406017</v>
      </c>
      <c r="I255" s="255"/>
      <c r="J255" s="289">
        <f t="shared" si="71"/>
        <v>0.98697662897330041</v>
      </c>
      <c r="K255" s="47"/>
      <c r="L255" s="70"/>
      <c r="M255" s="47"/>
      <c r="N255" s="334">
        <v>10</v>
      </c>
      <c r="O255" s="335">
        <f t="shared" si="72"/>
        <v>9.8697662897330041</v>
      </c>
      <c r="P255" s="330"/>
      <c r="Q255" s="105">
        <f t="shared" si="69"/>
        <v>9.870000000000001</v>
      </c>
      <c r="R255" s="501">
        <f t="shared" si="73"/>
        <v>1.0000236794124739</v>
      </c>
    </row>
    <row r="256" spans="1:29" x14ac:dyDescent="0.25">
      <c r="B256" s="47"/>
      <c r="C256" s="47"/>
      <c r="E256" s="76">
        <v>20</v>
      </c>
      <c r="F256" s="234" t="s">
        <v>63</v>
      </c>
      <c r="G256" s="289">
        <f t="shared" si="68"/>
        <v>0.11744684960374456</v>
      </c>
      <c r="H256" s="405">
        <f t="shared" si="70"/>
        <v>0.23489369920748912</v>
      </c>
      <c r="I256" s="255"/>
      <c r="J256" s="289">
        <f t="shared" si="71"/>
        <v>0.72698278547476136</v>
      </c>
      <c r="K256" s="47"/>
      <c r="L256" s="70"/>
      <c r="M256" s="47"/>
      <c r="N256" s="332">
        <v>20</v>
      </c>
      <c r="O256" s="193">
        <f t="shared" si="72"/>
        <v>14.539655709495227</v>
      </c>
      <c r="P256" s="330"/>
      <c r="Q256" s="98">
        <f t="shared" si="69"/>
        <v>14.540000000000001</v>
      </c>
      <c r="R256" s="501">
        <f t="shared" si="73"/>
        <v>1.0000236794124739</v>
      </c>
    </row>
    <row r="257" spans="5:18" x14ac:dyDescent="0.25">
      <c r="E257" s="76">
        <v>30</v>
      </c>
      <c r="F257" s="234" t="s">
        <v>63</v>
      </c>
      <c r="G257" s="289">
        <f t="shared" si="68"/>
        <v>0.10107644965897686</v>
      </c>
      <c r="H257" s="405">
        <f t="shared" si="70"/>
        <v>0.20215289931795372</v>
      </c>
      <c r="I257" s="255"/>
      <c r="J257" s="289">
        <f t="shared" si="71"/>
        <v>0.62565185159840764</v>
      </c>
      <c r="K257" s="47"/>
      <c r="L257" s="70"/>
      <c r="M257" s="47"/>
      <c r="N257" s="332">
        <v>30</v>
      </c>
      <c r="O257" s="193">
        <f t="shared" si="72"/>
        <v>18.76955554795223</v>
      </c>
      <c r="P257" s="330"/>
      <c r="Q257" s="98">
        <f t="shared" si="69"/>
        <v>18.77</v>
      </c>
      <c r="R257" s="501">
        <f t="shared" si="73"/>
        <v>1.0000236794124737</v>
      </c>
    </row>
    <row r="258" spans="5:18" x14ac:dyDescent="0.25">
      <c r="E258" s="76">
        <v>40</v>
      </c>
      <c r="F258" s="234" t="s">
        <v>63</v>
      </c>
      <c r="G258" s="289">
        <f t="shared" si="68"/>
        <v>9.3254737185366643E-2</v>
      </c>
      <c r="H258" s="405">
        <f t="shared" si="70"/>
        <v>0.18650947437073329</v>
      </c>
      <c r="I258" s="255"/>
      <c r="J258" s="289">
        <f t="shared" si="71"/>
        <v>0.57723633138281427</v>
      </c>
      <c r="K258" s="47"/>
      <c r="L258" s="70"/>
      <c r="M258" s="47"/>
      <c r="N258" s="332">
        <v>40</v>
      </c>
      <c r="O258" s="193">
        <f t="shared" si="72"/>
        <v>23.08945325531257</v>
      </c>
      <c r="P258" s="330"/>
      <c r="Q258" s="98">
        <f t="shared" si="69"/>
        <v>23.090000000000003</v>
      </c>
      <c r="R258" s="501">
        <f t="shared" si="73"/>
        <v>1.0000236794124742</v>
      </c>
    </row>
    <row r="259" spans="5:18" x14ac:dyDescent="0.25">
      <c r="E259" s="76">
        <v>50</v>
      </c>
      <c r="F259" s="234" t="s">
        <v>63</v>
      </c>
      <c r="G259" s="289">
        <f t="shared" si="68"/>
        <v>9.0694169694005775E-2</v>
      </c>
      <c r="H259" s="405">
        <f t="shared" si="70"/>
        <v>0.18138833938801155</v>
      </c>
      <c r="I259" s="255"/>
      <c r="J259" s="289">
        <f t="shared" si="71"/>
        <v>0.56138670669261492</v>
      </c>
      <c r="K259" s="47"/>
      <c r="L259" s="70"/>
      <c r="M259" s="47"/>
      <c r="N259" s="332">
        <v>50</v>
      </c>
      <c r="O259" s="193">
        <f t="shared" si="72"/>
        <v>28.069335334630747</v>
      </c>
      <c r="P259" s="330"/>
      <c r="Q259" s="98">
        <f t="shared" si="69"/>
        <v>28.07</v>
      </c>
      <c r="R259" s="501">
        <f t="shared" si="73"/>
        <v>1.0000236794124737</v>
      </c>
    </row>
    <row r="260" spans="5:18" x14ac:dyDescent="0.25">
      <c r="E260" s="76">
        <v>60</v>
      </c>
      <c r="F260" s="234" t="s">
        <v>63</v>
      </c>
      <c r="G260" s="289">
        <f t="shared" si="68"/>
        <v>8.9794874697039923E-2</v>
      </c>
      <c r="H260" s="405">
        <f t="shared" si="70"/>
        <v>0.17958974939407985</v>
      </c>
      <c r="I260" s="255"/>
      <c r="J260" s="289">
        <f t="shared" si="71"/>
        <v>0.55582017183822308</v>
      </c>
      <c r="K260" s="47"/>
      <c r="L260" s="70"/>
      <c r="M260" s="47"/>
      <c r="N260" s="332">
        <v>60</v>
      </c>
      <c r="O260" s="193">
        <f t="shared" si="72"/>
        <v>33.349210310293387</v>
      </c>
      <c r="P260" s="330"/>
      <c r="Q260" s="98">
        <f t="shared" si="69"/>
        <v>33.35</v>
      </c>
      <c r="R260" s="501">
        <f t="shared" si="73"/>
        <v>1.0000236794124739</v>
      </c>
    </row>
    <row r="261" spans="5:18" x14ac:dyDescent="0.25">
      <c r="E261" s="76">
        <v>70</v>
      </c>
      <c r="F261" s="234" t="s">
        <v>63</v>
      </c>
      <c r="G261" s="333">
        <f t="shared" si="68"/>
        <v>8.8737106843465877E-2</v>
      </c>
      <c r="H261" s="405">
        <f t="shared" si="70"/>
        <v>0.17747421368693175</v>
      </c>
      <c r="I261" s="255"/>
      <c r="J261" s="289">
        <f t="shared" si="71"/>
        <v>0.54927270783070492</v>
      </c>
      <c r="K261" s="47"/>
      <c r="L261" s="70"/>
      <c r="M261" s="47"/>
      <c r="N261" s="334">
        <v>70</v>
      </c>
      <c r="O261" s="335">
        <f t="shared" si="72"/>
        <v>38.449089548149345</v>
      </c>
      <c r="P261" s="330"/>
      <c r="Q261" s="105">
        <f t="shared" si="69"/>
        <v>38.450000000000003</v>
      </c>
      <c r="R261" s="501">
        <f t="shared" si="73"/>
        <v>1.0000236794124739</v>
      </c>
    </row>
    <row r="262" spans="5:18" x14ac:dyDescent="0.25">
      <c r="E262" s="76">
        <v>80</v>
      </c>
      <c r="F262" s="559" t="s">
        <v>63</v>
      </c>
      <c r="G262" s="560">
        <f t="shared" si="68"/>
        <v>8.9054437199538081E-2</v>
      </c>
      <c r="H262" s="405">
        <f t="shared" si="70"/>
        <v>0.17810887439907616</v>
      </c>
      <c r="I262" s="563"/>
      <c r="J262" s="560">
        <f t="shared" si="71"/>
        <v>0.55123694703296033</v>
      </c>
      <c r="K262" s="49"/>
      <c r="L262" s="564"/>
      <c r="M262" s="49"/>
      <c r="N262" s="565">
        <v>80</v>
      </c>
      <c r="O262" s="561">
        <f t="shared" si="72"/>
        <v>44.098955762636827</v>
      </c>
      <c r="P262" s="566"/>
      <c r="Q262" s="165">
        <f t="shared" si="69"/>
        <v>44.1</v>
      </c>
      <c r="R262" s="562">
        <f t="shared" si="73"/>
        <v>1.0000236794124739</v>
      </c>
    </row>
    <row r="263" spans="5:18" x14ac:dyDescent="0.25">
      <c r="E263" s="76">
        <v>90</v>
      </c>
      <c r="F263" s="559" t="s">
        <v>63</v>
      </c>
      <c r="G263" s="560">
        <f t="shared" si="68"/>
        <v>8.9570499697796929E-2</v>
      </c>
      <c r="H263" s="405">
        <f t="shared" si="70"/>
        <v>0.17914099939559386</v>
      </c>
      <c r="I263" s="563"/>
      <c r="J263" s="560">
        <f t="shared" si="71"/>
        <v>0.55443131583662819</v>
      </c>
      <c r="K263" s="49"/>
      <c r="L263" s="564"/>
      <c r="M263" s="49"/>
      <c r="N263" s="565">
        <v>90</v>
      </c>
      <c r="O263" s="561">
        <f t="shared" si="72"/>
        <v>49.89881842529654</v>
      </c>
      <c r="P263" s="566"/>
      <c r="Q263" s="165">
        <f t="shared" si="69"/>
        <v>49.9</v>
      </c>
      <c r="R263" s="562">
        <f t="shared" si="73"/>
        <v>1.0000236794124739</v>
      </c>
    </row>
    <row r="264" spans="5:18" x14ac:dyDescent="0.25">
      <c r="E264" s="76">
        <v>100</v>
      </c>
      <c r="F264" s="234" t="s">
        <v>63</v>
      </c>
      <c r="G264" s="333">
        <f t="shared" si="68"/>
        <v>8.8787879700437417E-2</v>
      </c>
      <c r="H264" s="405">
        <f t="shared" si="70"/>
        <v>0.17757575940087483</v>
      </c>
      <c r="I264" s="260"/>
      <c r="J264" s="336">
        <f t="shared" si="71"/>
        <v>0.54958698610306567</v>
      </c>
      <c r="K264" s="145"/>
      <c r="L264" s="337"/>
      <c r="M264" s="47"/>
      <c r="N264" s="338">
        <v>100</v>
      </c>
      <c r="O264" s="339">
        <f t="shared" si="72"/>
        <v>54.95869861030657</v>
      </c>
      <c r="P264" s="340"/>
      <c r="Q264" s="105">
        <f t="shared" si="69"/>
        <v>54.959999999999994</v>
      </c>
      <c r="R264" s="501">
        <f t="shared" si="73"/>
        <v>1.0000236794124739</v>
      </c>
    </row>
    <row r="265" spans="5:18" x14ac:dyDescent="0.25">
      <c r="E265" s="74"/>
      <c r="F265" s="235"/>
      <c r="G265" s="74"/>
      <c r="Q265" s="98"/>
    </row>
    <row r="266" spans="5:18" x14ac:dyDescent="0.25">
      <c r="Q266" s="98"/>
    </row>
    <row r="267" spans="5:18" x14ac:dyDescent="0.25">
      <c r="Q267" s="165"/>
    </row>
    <row r="268" spans="5:18" x14ac:dyDescent="0.25">
      <c r="E268" s="42" t="s">
        <v>217</v>
      </c>
    </row>
    <row r="273" spans="1:22" x14ac:dyDescent="0.25"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</row>
    <row r="274" spans="1:22" x14ac:dyDescent="0.25"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</row>
    <row r="275" spans="1:22" x14ac:dyDescent="0.25"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</row>
    <row r="276" spans="1:22" x14ac:dyDescent="0.25"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</row>
    <row r="277" spans="1:22" x14ac:dyDescent="0.25"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</row>
    <row r="282" spans="1:22" ht="15.75" thickBot="1" x14ac:dyDescent="0.3">
      <c r="A282" s="268"/>
      <c r="B282" s="268"/>
      <c r="C282" s="268"/>
      <c r="D282" s="268"/>
      <c r="E282" s="268"/>
      <c r="F282" s="268"/>
      <c r="G282" s="268"/>
      <c r="H282" s="268"/>
      <c r="I282" s="268"/>
      <c r="J282" s="268"/>
      <c r="K282" s="268"/>
      <c r="L282" s="268"/>
      <c r="M282" s="268"/>
      <c r="N282" s="268"/>
      <c r="O282" s="268"/>
      <c r="P282" s="268"/>
      <c r="Q282" s="268"/>
      <c r="R282" s="268"/>
      <c r="S282" s="268"/>
      <c r="T282" s="268"/>
      <c r="U282" s="268"/>
      <c r="V282" s="268"/>
    </row>
    <row r="283" spans="1:22" ht="15.75" thickTop="1" x14ac:dyDescent="0.25"/>
    <row r="284" spans="1:22" x14ac:dyDescent="0.25">
      <c r="B284" s="42" t="s">
        <v>72</v>
      </c>
      <c r="J284" s="41" t="s">
        <v>121</v>
      </c>
    </row>
    <row r="285" spans="1:22" x14ac:dyDescent="0.25">
      <c r="K285" s="272" t="s">
        <v>76</v>
      </c>
    </row>
    <row r="286" spans="1:22" x14ac:dyDescent="0.25">
      <c r="B286" s="273" t="s">
        <v>73</v>
      </c>
      <c r="F286" s="244"/>
      <c r="L286" s="244"/>
      <c r="N286" s="244"/>
      <c r="Q286" s="244"/>
      <c r="R286" s="244"/>
      <c r="S286" s="244"/>
      <c r="T286" s="244"/>
      <c r="U286" s="244"/>
      <c r="V286" s="244"/>
    </row>
    <row r="287" spans="1:22" x14ac:dyDescent="0.25">
      <c r="J287" s="148" t="s">
        <v>60</v>
      </c>
      <c r="K287" s="93">
        <v>1</v>
      </c>
    </row>
    <row r="288" spans="1:22" x14ac:dyDescent="0.25">
      <c r="A288" s="217" t="s">
        <v>27</v>
      </c>
      <c r="B288" s="274" t="s">
        <v>74</v>
      </c>
      <c r="C288" s="274"/>
      <c r="D288" s="275" t="s">
        <v>16</v>
      </c>
      <c r="E288" s="275" t="s">
        <v>15</v>
      </c>
      <c r="F288" s="276" t="s">
        <v>14</v>
      </c>
      <c r="G288" s="276" t="s">
        <v>13</v>
      </c>
      <c r="H288" s="276" t="s">
        <v>3</v>
      </c>
      <c r="I288" s="276" t="s">
        <v>4</v>
      </c>
      <c r="J288" s="276" t="s">
        <v>5</v>
      </c>
      <c r="K288" s="276" t="s">
        <v>6</v>
      </c>
      <c r="L288" s="276" t="s">
        <v>20</v>
      </c>
      <c r="M288" s="276" t="s">
        <v>21</v>
      </c>
      <c r="N288" s="276" t="s">
        <v>22</v>
      </c>
      <c r="O288" s="276" t="s">
        <v>23</v>
      </c>
      <c r="P288" s="294" t="s">
        <v>24</v>
      </c>
      <c r="Q288" s="609" t="s">
        <v>25</v>
      </c>
      <c r="R288" s="609" t="s">
        <v>35</v>
      </c>
      <c r="S288" s="274"/>
      <c r="T288" s="274"/>
      <c r="U288" s="274"/>
      <c r="V288" s="274"/>
    </row>
    <row r="289" spans="1:22" x14ac:dyDescent="0.25">
      <c r="A289" s="217"/>
      <c r="B289" s="276" t="s">
        <v>2</v>
      </c>
      <c r="C289" s="277" t="s">
        <v>41</v>
      </c>
      <c r="D289" s="276" t="s">
        <v>41</v>
      </c>
      <c r="E289" s="276" t="s">
        <v>41</v>
      </c>
      <c r="F289" s="276" t="s">
        <v>41</v>
      </c>
      <c r="G289" s="276" t="s">
        <v>41</v>
      </c>
      <c r="H289" s="276" t="s">
        <v>41</v>
      </c>
      <c r="I289" s="276" t="s">
        <v>41</v>
      </c>
      <c r="J289" s="276" t="s">
        <v>41</v>
      </c>
      <c r="K289" s="276" t="s">
        <v>41</v>
      </c>
      <c r="L289" s="276" t="s">
        <v>41</v>
      </c>
      <c r="M289" s="276" t="s">
        <v>41</v>
      </c>
      <c r="N289" s="276" t="s">
        <v>41</v>
      </c>
      <c r="O289" s="276" t="s">
        <v>41</v>
      </c>
      <c r="P289" s="276" t="s">
        <v>41</v>
      </c>
      <c r="Q289" s="610" t="s">
        <v>41</v>
      </c>
      <c r="R289" s="610" t="s">
        <v>41</v>
      </c>
      <c r="S289" s="277" t="s">
        <v>41</v>
      </c>
      <c r="T289" s="277" t="s">
        <v>41</v>
      </c>
      <c r="U289" s="277" t="s">
        <v>41</v>
      </c>
      <c r="V289" s="277" t="s">
        <v>41</v>
      </c>
    </row>
    <row r="290" spans="1:22" x14ac:dyDescent="0.25">
      <c r="B290" s="276">
        <v>1</v>
      </c>
      <c r="C290" s="341">
        <f t="shared" ref="C290:S302" si="74">(C93*$K$287)/$B290</f>
        <v>4.241781548250266E-2</v>
      </c>
      <c r="D290" s="156">
        <f t="shared" si="74"/>
        <v>4.8780487804878057E-2</v>
      </c>
      <c r="E290" s="156">
        <f t="shared" si="74"/>
        <v>5.2631578947368425E-2</v>
      </c>
      <c r="F290" s="156">
        <f t="shared" si="74"/>
        <v>5.7142857142857148E-2</v>
      </c>
      <c r="G290" s="156">
        <f t="shared" si="74"/>
        <v>6.25E-2</v>
      </c>
      <c r="H290" s="156">
        <f t="shared" si="74"/>
        <v>6.8965517241379309E-2</v>
      </c>
      <c r="I290" s="156">
        <f t="shared" si="74"/>
        <v>7.6923076923076927E-2</v>
      </c>
      <c r="J290" s="156">
        <f t="shared" si="74"/>
        <v>8.6956521739130446E-2</v>
      </c>
      <c r="K290" s="84">
        <f t="shared" si="74"/>
        <v>0.1</v>
      </c>
      <c r="L290" s="143">
        <f t="shared" si="74"/>
        <v>0.11499999999999999</v>
      </c>
      <c r="M290" s="143">
        <f t="shared" si="74"/>
        <v>0.13</v>
      </c>
      <c r="N290" s="143">
        <f t="shared" si="74"/>
        <v>0.14499999999999999</v>
      </c>
      <c r="O290" s="143">
        <f t="shared" si="74"/>
        <v>0.16000000000000003</v>
      </c>
      <c r="P290" s="143">
        <f t="shared" si="74"/>
        <v>0.17500000000000002</v>
      </c>
      <c r="Q290" s="143">
        <f t="shared" si="74"/>
        <v>0.19</v>
      </c>
      <c r="R290" s="143">
        <f t="shared" si="74"/>
        <v>0.20499999999999999</v>
      </c>
      <c r="S290" s="278">
        <f t="shared" si="74"/>
        <v>0</v>
      </c>
      <c r="T290" s="278">
        <f t="shared" ref="T290:V301" si="75">(T94*$K$287)/$B290</f>
        <v>0.11499999999999999</v>
      </c>
      <c r="U290" s="278">
        <f t="shared" si="75"/>
        <v>0.13224999999999998</v>
      </c>
      <c r="V290" s="278">
        <f t="shared" si="75"/>
        <v>0.15208749999999996</v>
      </c>
    </row>
    <row r="291" spans="1:22" x14ac:dyDescent="0.25">
      <c r="B291" s="276">
        <v>2</v>
      </c>
      <c r="C291" s="341">
        <f t="shared" si="74"/>
        <v>2.120890774125133E-2</v>
      </c>
      <c r="D291" s="160">
        <f t="shared" si="74"/>
        <v>2.4390243902439029E-2</v>
      </c>
      <c r="E291" s="160">
        <f t="shared" si="74"/>
        <v>2.6315789473684213E-2</v>
      </c>
      <c r="F291" s="160">
        <f t="shared" si="74"/>
        <v>2.8571428571428574E-2</v>
      </c>
      <c r="G291" s="160">
        <f t="shared" si="74"/>
        <v>3.125E-2</v>
      </c>
      <c r="H291" s="160">
        <f t="shared" si="74"/>
        <v>3.4482758620689655E-2</v>
      </c>
      <c r="I291" s="160">
        <f t="shared" si="74"/>
        <v>3.8461538461538464E-2</v>
      </c>
      <c r="J291" s="160">
        <f t="shared" si="74"/>
        <v>4.3478260869565223E-2</v>
      </c>
      <c r="K291" s="98">
        <f t="shared" si="74"/>
        <v>0.05</v>
      </c>
      <c r="L291" s="94">
        <f t="shared" si="74"/>
        <v>5.7499999999999996E-2</v>
      </c>
      <c r="M291" s="94">
        <f t="shared" si="74"/>
        <v>6.5000000000000002E-2</v>
      </c>
      <c r="N291" s="94">
        <f t="shared" si="74"/>
        <v>7.2499999999999995E-2</v>
      </c>
      <c r="O291" s="94">
        <f t="shared" si="74"/>
        <v>8.0000000000000016E-2</v>
      </c>
      <c r="P291" s="94">
        <f t="shared" si="74"/>
        <v>8.7500000000000008E-2</v>
      </c>
      <c r="Q291" s="94">
        <f t="shared" si="74"/>
        <v>9.5000000000000001E-2</v>
      </c>
      <c r="R291" s="94">
        <f t="shared" si="74"/>
        <v>0.10249999999999999</v>
      </c>
      <c r="S291" s="278">
        <f t="shared" si="74"/>
        <v>0</v>
      </c>
      <c r="T291" s="278">
        <f t="shared" si="75"/>
        <v>5.7499999999999996E-2</v>
      </c>
      <c r="U291" s="278">
        <f t="shared" si="75"/>
        <v>6.6124999999999989E-2</v>
      </c>
      <c r="V291" s="278">
        <f t="shared" si="75"/>
        <v>7.6043749999999979E-2</v>
      </c>
    </row>
    <row r="292" spans="1:22" x14ac:dyDescent="0.25">
      <c r="B292" s="276">
        <v>3</v>
      </c>
      <c r="C292" s="342">
        <f t="shared" si="74"/>
        <v>1.4139271827500887E-2</v>
      </c>
      <c r="D292" s="163">
        <f t="shared" si="74"/>
        <v>1.6260162601626018E-2</v>
      </c>
      <c r="E292" s="163">
        <f t="shared" si="74"/>
        <v>1.754385964912281E-2</v>
      </c>
      <c r="F292" s="163">
        <f t="shared" si="74"/>
        <v>1.9047619047619049E-2</v>
      </c>
      <c r="G292" s="163">
        <f t="shared" si="74"/>
        <v>2.0833333333333332E-2</v>
      </c>
      <c r="H292" s="163">
        <f t="shared" si="74"/>
        <v>2.2988505747126436E-2</v>
      </c>
      <c r="I292" s="163">
        <f t="shared" si="74"/>
        <v>2.5641025641025644E-2</v>
      </c>
      <c r="J292" s="163">
        <f t="shared" si="74"/>
        <v>2.8985507246376815E-2</v>
      </c>
      <c r="K292" s="105">
        <f t="shared" si="74"/>
        <v>3.3333333333333333E-2</v>
      </c>
      <c r="L292" s="146">
        <f t="shared" si="74"/>
        <v>3.833333333333333E-2</v>
      </c>
      <c r="M292" s="146">
        <f t="shared" si="74"/>
        <v>4.3333333333333335E-2</v>
      </c>
      <c r="N292" s="146">
        <f t="shared" si="74"/>
        <v>4.8333333333333332E-2</v>
      </c>
      <c r="O292" s="146">
        <f t="shared" si="74"/>
        <v>5.3333333333333344E-2</v>
      </c>
      <c r="P292" s="146">
        <f t="shared" si="74"/>
        <v>5.8333333333333341E-2</v>
      </c>
      <c r="Q292" s="146">
        <f t="shared" si="74"/>
        <v>6.3333333333333339E-2</v>
      </c>
      <c r="R292" s="146">
        <f t="shared" si="74"/>
        <v>6.8333333333333329E-2</v>
      </c>
      <c r="S292" s="279">
        <f t="shared" si="74"/>
        <v>0</v>
      </c>
      <c r="T292" s="279">
        <f t="shared" si="75"/>
        <v>3.833333333333333E-2</v>
      </c>
      <c r="U292" s="279">
        <f t="shared" si="75"/>
        <v>4.4083333333333329E-2</v>
      </c>
      <c r="V292" s="279">
        <f t="shared" si="75"/>
        <v>5.0695833333333322E-2</v>
      </c>
    </row>
    <row r="293" spans="1:22" x14ac:dyDescent="0.25">
      <c r="B293" s="276">
        <v>4</v>
      </c>
      <c r="C293" s="341">
        <f t="shared" si="74"/>
        <v>1.0604453870625665E-2</v>
      </c>
      <c r="D293" s="160">
        <f t="shared" si="74"/>
        <v>1.2195121951219514E-2</v>
      </c>
      <c r="E293" s="160">
        <f t="shared" si="74"/>
        <v>1.3157894736842106E-2</v>
      </c>
      <c r="F293" s="160">
        <f t="shared" si="74"/>
        <v>1.4285714285714287E-2</v>
      </c>
      <c r="G293" s="160">
        <f t="shared" si="74"/>
        <v>1.5625E-2</v>
      </c>
      <c r="H293" s="160">
        <f t="shared" si="74"/>
        <v>1.7241379310344827E-2</v>
      </c>
      <c r="I293" s="160">
        <f t="shared" si="74"/>
        <v>1.9230769230769232E-2</v>
      </c>
      <c r="J293" s="160">
        <f t="shared" si="74"/>
        <v>2.1739130434782612E-2</v>
      </c>
      <c r="K293" s="98">
        <f t="shared" si="74"/>
        <v>2.5000000000000001E-2</v>
      </c>
      <c r="L293" s="94">
        <f t="shared" si="74"/>
        <v>2.8749999999999998E-2</v>
      </c>
      <c r="M293" s="94">
        <f t="shared" si="74"/>
        <v>3.2500000000000001E-2</v>
      </c>
      <c r="N293" s="94">
        <f t="shared" si="74"/>
        <v>3.6249999999999998E-2</v>
      </c>
      <c r="O293" s="94">
        <f t="shared" si="74"/>
        <v>4.0000000000000008E-2</v>
      </c>
      <c r="P293" s="94">
        <f t="shared" si="74"/>
        <v>4.3750000000000004E-2</v>
      </c>
      <c r="Q293" s="94">
        <f t="shared" si="74"/>
        <v>4.7500000000000001E-2</v>
      </c>
      <c r="R293" s="94">
        <f t="shared" si="74"/>
        <v>5.1249999999999997E-2</v>
      </c>
      <c r="S293" s="278">
        <f t="shared" si="74"/>
        <v>0</v>
      </c>
      <c r="T293" s="278">
        <f t="shared" si="75"/>
        <v>2.8749999999999998E-2</v>
      </c>
      <c r="U293" s="278">
        <f t="shared" si="75"/>
        <v>3.3062499999999995E-2</v>
      </c>
      <c r="V293" s="278">
        <f t="shared" si="75"/>
        <v>3.802187499999999E-2</v>
      </c>
    </row>
    <row r="294" spans="1:22" x14ac:dyDescent="0.25">
      <c r="B294" s="276">
        <v>5</v>
      </c>
      <c r="C294" s="341">
        <f t="shared" si="74"/>
        <v>8.4835630965005328E-3</v>
      </c>
      <c r="D294" s="160">
        <f t="shared" si="74"/>
        <v>9.7560975609756115E-3</v>
      </c>
      <c r="E294" s="160">
        <f t="shared" si="74"/>
        <v>1.0526315789473686E-2</v>
      </c>
      <c r="F294" s="160">
        <f t="shared" si="74"/>
        <v>1.142857142857143E-2</v>
      </c>
      <c r="G294" s="160">
        <f t="shared" si="74"/>
        <v>1.2500000000000001E-2</v>
      </c>
      <c r="H294" s="160">
        <f t="shared" si="74"/>
        <v>1.3793103448275862E-2</v>
      </c>
      <c r="I294" s="160">
        <f t="shared" si="74"/>
        <v>1.5384615384615385E-2</v>
      </c>
      <c r="J294" s="160">
        <f t="shared" si="74"/>
        <v>1.7391304347826091E-2</v>
      </c>
      <c r="K294" s="98">
        <f t="shared" si="74"/>
        <v>0.02</v>
      </c>
      <c r="L294" s="94">
        <f t="shared" si="74"/>
        <v>2.3E-2</v>
      </c>
      <c r="M294" s="94">
        <f t="shared" si="74"/>
        <v>2.6000000000000002E-2</v>
      </c>
      <c r="N294" s="94">
        <f t="shared" si="74"/>
        <v>2.8999999999999998E-2</v>
      </c>
      <c r="O294" s="94">
        <f t="shared" si="74"/>
        <v>3.2000000000000008E-2</v>
      </c>
      <c r="P294" s="94">
        <f t="shared" si="74"/>
        <v>3.5000000000000003E-2</v>
      </c>
      <c r="Q294" s="94">
        <f t="shared" si="74"/>
        <v>3.7999999999999999E-2</v>
      </c>
      <c r="R294" s="94">
        <f t="shared" si="74"/>
        <v>4.0999999999999995E-2</v>
      </c>
      <c r="S294" s="278">
        <f t="shared" si="74"/>
        <v>0</v>
      </c>
      <c r="T294" s="278">
        <f t="shared" si="75"/>
        <v>0.2001</v>
      </c>
      <c r="U294" s="278">
        <f t="shared" si="75"/>
        <v>0.23011499999999999</v>
      </c>
      <c r="V294" s="278">
        <f t="shared" si="75"/>
        <v>0.26463224999999996</v>
      </c>
    </row>
    <row r="295" spans="1:22" x14ac:dyDescent="0.25">
      <c r="B295" s="276">
        <v>10</v>
      </c>
      <c r="C295" s="342">
        <f t="shared" si="74"/>
        <v>3.6903499469777314E-2</v>
      </c>
      <c r="D295" s="163">
        <f t="shared" si="74"/>
        <v>4.2439024390243905E-2</v>
      </c>
      <c r="E295" s="163">
        <f t="shared" si="74"/>
        <v>4.5789473684210533E-2</v>
      </c>
      <c r="F295" s="163">
        <f t="shared" si="74"/>
        <v>4.9714285714285718E-2</v>
      </c>
      <c r="G295" s="163">
        <f t="shared" si="74"/>
        <v>5.4374999999999993E-2</v>
      </c>
      <c r="H295" s="163">
        <f t="shared" si="74"/>
        <v>0.06</v>
      </c>
      <c r="I295" s="163">
        <f t="shared" si="74"/>
        <v>6.6923076923076918E-2</v>
      </c>
      <c r="J295" s="163">
        <f t="shared" si="74"/>
        <v>7.5652173913043491E-2</v>
      </c>
      <c r="K295" s="105">
        <f t="shared" si="74"/>
        <v>8.6999999999999994E-2</v>
      </c>
      <c r="L295" s="146">
        <f t="shared" si="74"/>
        <v>0.10005</v>
      </c>
      <c r="M295" s="146">
        <f t="shared" si="74"/>
        <v>0.11310000000000001</v>
      </c>
      <c r="N295" s="146">
        <f t="shared" si="74"/>
        <v>0.12615000000000001</v>
      </c>
      <c r="O295" s="146">
        <f t="shared" si="74"/>
        <v>0.13920000000000002</v>
      </c>
      <c r="P295" s="146">
        <f t="shared" si="74"/>
        <v>0.15225</v>
      </c>
      <c r="Q295" s="146">
        <f t="shared" si="74"/>
        <v>0.1653</v>
      </c>
      <c r="R295" s="146">
        <f t="shared" si="74"/>
        <v>0.17834999999999998</v>
      </c>
      <c r="S295" s="279">
        <f t="shared" si="74"/>
        <v>0</v>
      </c>
      <c r="T295" s="279">
        <f t="shared" si="75"/>
        <v>0.35304999999999997</v>
      </c>
      <c r="U295" s="279">
        <f t="shared" si="75"/>
        <v>0.40600749999999997</v>
      </c>
      <c r="V295" s="279">
        <f t="shared" si="75"/>
        <v>0.46690862499999986</v>
      </c>
    </row>
    <row r="296" spans="1:22" x14ac:dyDescent="0.25">
      <c r="B296" s="276">
        <v>20</v>
      </c>
      <c r="C296" s="341">
        <f t="shared" si="74"/>
        <v>6.5111346765641578E-2</v>
      </c>
      <c r="D296" s="160">
        <f t="shared" si="74"/>
        <v>7.4878048780487802E-2</v>
      </c>
      <c r="E296" s="160">
        <f t="shared" si="74"/>
        <v>8.0789473684210522E-2</v>
      </c>
      <c r="F296" s="160">
        <f t="shared" si="74"/>
        <v>8.7714285714285717E-2</v>
      </c>
      <c r="G296" s="160">
        <f t="shared" si="74"/>
        <v>9.5937499999999981E-2</v>
      </c>
      <c r="H296" s="160">
        <f t="shared" si="74"/>
        <v>0.10586206896551724</v>
      </c>
      <c r="I296" s="160">
        <f t="shared" si="74"/>
        <v>0.11807692307692305</v>
      </c>
      <c r="J296" s="160">
        <f t="shared" si="74"/>
        <v>0.13347826086956521</v>
      </c>
      <c r="K296" s="98">
        <f t="shared" si="74"/>
        <v>0.1535</v>
      </c>
      <c r="L296" s="94">
        <f t="shared" si="74"/>
        <v>0.17652499999999999</v>
      </c>
      <c r="M296" s="94">
        <f t="shared" si="74"/>
        <v>0.19955000000000001</v>
      </c>
      <c r="N296" s="94">
        <f t="shared" si="74"/>
        <v>0.22257499999999997</v>
      </c>
      <c r="O296" s="94">
        <f t="shared" si="74"/>
        <v>0.24559999999999998</v>
      </c>
      <c r="P296" s="94">
        <f t="shared" si="74"/>
        <v>0.268625</v>
      </c>
      <c r="Q296" s="94">
        <f t="shared" si="74"/>
        <v>0.29164999999999996</v>
      </c>
      <c r="R296" s="94">
        <f t="shared" si="74"/>
        <v>0.31467499999999993</v>
      </c>
      <c r="S296" s="278">
        <f t="shared" si="74"/>
        <v>0</v>
      </c>
      <c r="T296" s="278">
        <f t="shared" si="75"/>
        <v>0.32314999999999994</v>
      </c>
      <c r="U296" s="278">
        <f t="shared" si="75"/>
        <v>0.37162249999999991</v>
      </c>
      <c r="V296" s="278">
        <f t="shared" si="75"/>
        <v>0.4273658749999999</v>
      </c>
    </row>
    <row r="297" spans="1:22" x14ac:dyDescent="0.25">
      <c r="B297" s="276">
        <v>30</v>
      </c>
      <c r="C297" s="341">
        <f t="shared" si="74"/>
        <v>7.946270767055498E-2</v>
      </c>
      <c r="D297" s="160">
        <f t="shared" si="74"/>
        <v>9.1382113821138214E-2</v>
      </c>
      <c r="E297" s="160">
        <f t="shared" si="74"/>
        <v>9.8596491228070182E-2</v>
      </c>
      <c r="F297" s="160">
        <f t="shared" si="74"/>
        <v>0.10704761904761904</v>
      </c>
      <c r="G297" s="160">
        <f t="shared" si="74"/>
        <v>0.11708333333333333</v>
      </c>
      <c r="H297" s="160">
        <f t="shared" si="74"/>
        <v>0.12919540229885057</v>
      </c>
      <c r="I297" s="160">
        <f t="shared" si="74"/>
        <v>0.14410256410256408</v>
      </c>
      <c r="J297" s="160">
        <f t="shared" si="74"/>
        <v>0.16289855072463769</v>
      </c>
      <c r="K297" s="98">
        <f t="shared" si="74"/>
        <v>0.18733333333333332</v>
      </c>
      <c r="L297" s="94">
        <f t="shared" si="74"/>
        <v>0.21543333333333331</v>
      </c>
      <c r="M297" s="94">
        <f t="shared" si="74"/>
        <v>0.24353333333333332</v>
      </c>
      <c r="N297" s="94">
        <f t="shared" si="74"/>
        <v>0.27163333333333328</v>
      </c>
      <c r="O297" s="94">
        <f t="shared" si="74"/>
        <v>0.29973333333333335</v>
      </c>
      <c r="P297" s="94">
        <f t="shared" si="74"/>
        <v>0.32783333333333337</v>
      </c>
      <c r="Q297" s="94">
        <f t="shared" si="74"/>
        <v>0.35593333333333332</v>
      </c>
      <c r="R297" s="94">
        <f t="shared" si="74"/>
        <v>0.38403333333333328</v>
      </c>
      <c r="S297" s="278">
        <f t="shared" si="74"/>
        <v>0</v>
      </c>
      <c r="T297" s="278">
        <f t="shared" si="75"/>
        <v>0.32123333333333337</v>
      </c>
      <c r="U297" s="278">
        <f t="shared" si="75"/>
        <v>0.36941833333333329</v>
      </c>
      <c r="V297" s="278">
        <f t="shared" si="75"/>
        <v>0.4248310833333333</v>
      </c>
    </row>
    <row r="298" spans="1:22" x14ac:dyDescent="0.25">
      <c r="B298" s="276">
        <v>40</v>
      </c>
      <c r="C298" s="341">
        <f t="shared" si="74"/>
        <v>8.886532343584308E-2</v>
      </c>
      <c r="D298" s="160">
        <f t="shared" si="74"/>
        <v>0.10219512195121953</v>
      </c>
      <c r="E298" s="160">
        <f t="shared" si="74"/>
        <v>0.11026315789473687</v>
      </c>
      <c r="F298" s="160">
        <f t="shared" si="74"/>
        <v>0.11971428571428573</v>
      </c>
      <c r="G298" s="160">
        <f t="shared" si="74"/>
        <v>0.13093749999999998</v>
      </c>
      <c r="H298" s="160">
        <f t="shared" si="74"/>
        <v>0.14448275862068966</v>
      </c>
      <c r="I298" s="160">
        <f t="shared" si="74"/>
        <v>0.16115384615384615</v>
      </c>
      <c r="J298" s="160">
        <f t="shared" si="74"/>
        <v>0.1821739130434783</v>
      </c>
      <c r="K298" s="98">
        <f t="shared" si="74"/>
        <v>0.20950000000000002</v>
      </c>
      <c r="L298" s="94">
        <f t="shared" si="74"/>
        <v>0.240925</v>
      </c>
      <c r="M298" s="94">
        <f t="shared" si="74"/>
        <v>0.27235000000000004</v>
      </c>
      <c r="N298" s="94">
        <f t="shared" si="74"/>
        <v>0.30377500000000002</v>
      </c>
      <c r="O298" s="94">
        <f t="shared" si="74"/>
        <v>0.33520000000000005</v>
      </c>
      <c r="P298" s="94">
        <f t="shared" si="74"/>
        <v>0.36662500000000003</v>
      </c>
      <c r="Q298" s="94">
        <f t="shared" si="74"/>
        <v>0.39805000000000001</v>
      </c>
      <c r="R298" s="94">
        <f t="shared" si="74"/>
        <v>0.42947499999999994</v>
      </c>
      <c r="S298" s="278">
        <f t="shared" si="74"/>
        <v>0</v>
      </c>
      <c r="T298" s="278">
        <f t="shared" si="75"/>
        <v>0.34097499999999992</v>
      </c>
      <c r="U298" s="278">
        <f t="shared" si="75"/>
        <v>0.39212124999999987</v>
      </c>
      <c r="V298" s="278">
        <f t="shared" si="75"/>
        <v>0.45093943749999987</v>
      </c>
    </row>
    <row r="299" spans="1:22" x14ac:dyDescent="0.25">
      <c r="B299" s="276">
        <v>50</v>
      </c>
      <c r="C299" s="341">
        <f t="shared" si="74"/>
        <v>0.1006150583244963</v>
      </c>
      <c r="D299" s="160">
        <f t="shared" si="74"/>
        <v>0.11570731707317072</v>
      </c>
      <c r="E299" s="160">
        <f t="shared" si="74"/>
        <v>0.12484210526315791</v>
      </c>
      <c r="F299" s="160">
        <f t="shared" si="74"/>
        <v>0.13554285714285713</v>
      </c>
      <c r="G299" s="160">
        <f t="shared" si="74"/>
        <v>0.14824999999999999</v>
      </c>
      <c r="H299" s="160">
        <f t="shared" si="74"/>
        <v>0.16358620689655173</v>
      </c>
      <c r="I299" s="160">
        <f t="shared" si="74"/>
        <v>0.18246153846153845</v>
      </c>
      <c r="J299" s="160">
        <f t="shared" si="74"/>
        <v>0.20626086956521739</v>
      </c>
      <c r="K299" s="98">
        <f t="shared" si="74"/>
        <v>0.23719999999999999</v>
      </c>
      <c r="L299" s="94">
        <f t="shared" si="74"/>
        <v>0.27277999999999997</v>
      </c>
      <c r="M299" s="94">
        <f t="shared" si="74"/>
        <v>0.30835999999999997</v>
      </c>
      <c r="N299" s="94">
        <f t="shared" si="74"/>
        <v>0.34393999999999997</v>
      </c>
      <c r="O299" s="94">
        <f t="shared" si="74"/>
        <v>0.37951999999999997</v>
      </c>
      <c r="P299" s="94">
        <f t="shared" si="74"/>
        <v>0.41509999999999997</v>
      </c>
      <c r="Q299" s="94">
        <f t="shared" si="74"/>
        <v>0.45067999999999997</v>
      </c>
      <c r="R299" s="94">
        <f t="shared" si="74"/>
        <v>0.48625999999999991</v>
      </c>
      <c r="S299" s="278">
        <f t="shared" si="74"/>
        <v>0</v>
      </c>
      <c r="T299" s="278">
        <f t="shared" si="75"/>
        <v>0.36316999999999994</v>
      </c>
      <c r="U299" s="278">
        <f t="shared" si="75"/>
        <v>0.41764549999999984</v>
      </c>
      <c r="V299" s="278">
        <f t="shared" si="75"/>
        <v>0.4802923249999998</v>
      </c>
    </row>
    <row r="300" spans="1:22" x14ac:dyDescent="0.25">
      <c r="B300" s="276">
        <v>60</v>
      </c>
      <c r="C300" s="341">
        <f t="shared" si="74"/>
        <v>0.1116295510781195</v>
      </c>
      <c r="D300" s="160">
        <f t="shared" si="74"/>
        <v>0.12837398373983741</v>
      </c>
      <c r="E300" s="160">
        <f t="shared" si="74"/>
        <v>0.13850877192982455</v>
      </c>
      <c r="F300" s="160">
        <f t="shared" si="74"/>
        <v>0.15038095238095239</v>
      </c>
      <c r="G300" s="160">
        <f t="shared" si="74"/>
        <v>0.16447916666666665</v>
      </c>
      <c r="H300" s="160">
        <f t="shared" si="74"/>
        <v>0.18149425287356322</v>
      </c>
      <c r="I300" s="160">
        <f t="shared" si="74"/>
        <v>0.20243589743589743</v>
      </c>
      <c r="J300" s="160">
        <f t="shared" si="74"/>
        <v>0.22884057971014496</v>
      </c>
      <c r="K300" s="98">
        <f t="shared" si="74"/>
        <v>0.26316666666666666</v>
      </c>
      <c r="L300" s="94">
        <f t="shared" si="74"/>
        <v>0.30264166666666659</v>
      </c>
      <c r="M300" s="94">
        <f t="shared" si="74"/>
        <v>0.34211666666666668</v>
      </c>
      <c r="N300" s="94">
        <f t="shared" si="74"/>
        <v>0.38159166666666666</v>
      </c>
      <c r="O300" s="94">
        <f t="shared" si="74"/>
        <v>0.42106666666666664</v>
      </c>
      <c r="P300" s="94">
        <f t="shared" si="74"/>
        <v>0.46054166666666668</v>
      </c>
      <c r="Q300" s="94">
        <f t="shared" si="74"/>
        <v>0.50001666666666666</v>
      </c>
      <c r="R300" s="94">
        <f t="shared" si="74"/>
        <v>0.53949166666666659</v>
      </c>
      <c r="S300" s="278">
        <f t="shared" si="74"/>
        <v>0</v>
      </c>
      <c r="T300" s="278">
        <f t="shared" si="75"/>
        <v>0.37700833333333333</v>
      </c>
      <c r="U300" s="278">
        <f t="shared" si="75"/>
        <v>0.43355958333333333</v>
      </c>
      <c r="V300" s="278">
        <f t="shared" si="75"/>
        <v>0.4985935208333333</v>
      </c>
    </row>
    <row r="301" spans="1:22" x14ac:dyDescent="0.25">
      <c r="B301" s="276">
        <v>70</v>
      </c>
      <c r="C301" s="342">
        <f t="shared" si="74"/>
        <v>0.11919406150583249</v>
      </c>
      <c r="D301" s="163">
        <f t="shared" si="74"/>
        <v>0.13707317073170736</v>
      </c>
      <c r="E301" s="163">
        <f t="shared" si="74"/>
        <v>0.1478947368421053</v>
      </c>
      <c r="F301" s="163">
        <f t="shared" si="74"/>
        <v>0.16057142857142859</v>
      </c>
      <c r="G301" s="163">
        <f t="shared" si="74"/>
        <v>0.175625</v>
      </c>
      <c r="H301" s="163">
        <f t="shared" si="74"/>
        <v>0.19379310344827591</v>
      </c>
      <c r="I301" s="163">
        <f t="shared" si="74"/>
        <v>0.21615384615384617</v>
      </c>
      <c r="J301" s="163">
        <f t="shared" si="74"/>
        <v>0.24434782608695654</v>
      </c>
      <c r="K301" s="105">
        <f t="shared" si="74"/>
        <v>0.28100000000000003</v>
      </c>
      <c r="L301" s="146">
        <f t="shared" si="74"/>
        <v>0.32314999999999999</v>
      </c>
      <c r="M301" s="146">
        <f t="shared" si="74"/>
        <v>0.36530000000000001</v>
      </c>
      <c r="N301" s="146">
        <f t="shared" si="74"/>
        <v>0.40745000000000003</v>
      </c>
      <c r="O301" s="146">
        <f t="shared" si="74"/>
        <v>0.44960000000000006</v>
      </c>
      <c r="P301" s="146">
        <f t="shared" si="74"/>
        <v>0.49174999999999996</v>
      </c>
      <c r="Q301" s="146">
        <f t="shared" si="74"/>
        <v>0.53390000000000004</v>
      </c>
      <c r="R301" s="146">
        <f t="shared" si="74"/>
        <v>0.57605000000000006</v>
      </c>
      <c r="S301" s="279">
        <f t="shared" si="74"/>
        <v>0</v>
      </c>
      <c r="T301" s="279">
        <f t="shared" si="75"/>
        <v>0.39625714285714286</v>
      </c>
      <c r="U301" s="279">
        <f t="shared" si="75"/>
        <v>0.45569571428571426</v>
      </c>
      <c r="V301" s="279">
        <f t="shared" si="75"/>
        <v>0.52405007142857141</v>
      </c>
    </row>
    <row r="302" spans="1:22" x14ac:dyDescent="0.25">
      <c r="B302" s="276">
        <v>80</v>
      </c>
      <c r="C302" s="518"/>
      <c r="D302" s="241">
        <f t="shared" si="74"/>
        <v>0.14707317073170734</v>
      </c>
      <c r="E302" s="241">
        <f t="shared" si="74"/>
        <v>0.15868421052631582</v>
      </c>
      <c r="F302" s="241">
        <f t="shared" si="74"/>
        <v>0.17228571428571429</v>
      </c>
      <c r="G302" s="241">
        <f t="shared" si="74"/>
        <v>0.18843749999999998</v>
      </c>
      <c r="H302" s="241">
        <f t="shared" si="74"/>
        <v>0.20793103448275865</v>
      </c>
      <c r="I302" s="241">
        <f t="shared" si="74"/>
        <v>0.23192307692307695</v>
      </c>
      <c r="J302" s="241">
        <f t="shared" si="74"/>
        <v>0.26217391304347826</v>
      </c>
      <c r="K302" s="165">
        <f t="shared" si="74"/>
        <v>0.30149999999999999</v>
      </c>
      <c r="L302" s="144">
        <f t="shared" si="74"/>
        <v>0.34672500000000001</v>
      </c>
      <c r="M302" s="144">
        <f t="shared" si="74"/>
        <v>0.39195000000000002</v>
      </c>
      <c r="N302" s="144">
        <f t="shared" si="74"/>
        <v>0.43717500000000004</v>
      </c>
      <c r="O302" s="144">
        <f t="shared" si="74"/>
        <v>0.48240000000000005</v>
      </c>
      <c r="P302" s="144">
        <f t="shared" si="74"/>
        <v>0.52762500000000001</v>
      </c>
      <c r="Q302" s="144">
        <f t="shared" si="74"/>
        <v>0.57285000000000008</v>
      </c>
      <c r="R302" s="144">
        <f t="shared" si="74"/>
        <v>0.61807499999999993</v>
      </c>
      <c r="S302" s="519"/>
      <c r="T302" s="519"/>
      <c r="U302" s="519"/>
      <c r="V302" s="519"/>
    </row>
    <row r="303" spans="1:22" x14ac:dyDescent="0.25">
      <c r="B303" s="276">
        <v>90</v>
      </c>
      <c r="C303" s="518"/>
      <c r="D303" s="241">
        <f t="shared" ref="D303:R304" si="76">(D106*$K$287)/$B303</f>
        <v>0.15479674796747966</v>
      </c>
      <c r="E303" s="241">
        <f t="shared" si="76"/>
        <v>0.16701754385964912</v>
      </c>
      <c r="F303" s="241">
        <f t="shared" si="76"/>
        <v>0.18133333333333335</v>
      </c>
      <c r="G303" s="241">
        <f t="shared" si="76"/>
        <v>0.19833333333333331</v>
      </c>
      <c r="H303" s="241">
        <f t="shared" si="76"/>
        <v>0.21885057471264366</v>
      </c>
      <c r="I303" s="241">
        <f t="shared" si="76"/>
        <v>0.24410256410256406</v>
      </c>
      <c r="J303" s="241">
        <f t="shared" si="76"/>
        <v>0.27594202898550729</v>
      </c>
      <c r="K303" s="165">
        <f t="shared" si="76"/>
        <v>0.3173333333333333</v>
      </c>
      <c r="L303" s="144">
        <f t="shared" si="76"/>
        <v>0.36493333333333328</v>
      </c>
      <c r="M303" s="144">
        <f t="shared" si="76"/>
        <v>0.41253333333333331</v>
      </c>
      <c r="N303" s="144">
        <f t="shared" si="76"/>
        <v>0.46013333333333334</v>
      </c>
      <c r="O303" s="144">
        <f t="shared" si="76"/>
        <v>0.50773333333333326</v>
      </c>
      <c r="P303" s="144">
        <f t="shared" si="76"/>
        <v>0.55533333333333335</v>
      </c>
      <c r="Q303" s="144">
        <f t="shared" si="76"/>
        <v>0.60293333333333332</v>
      </c>
      <c r="R303" s="144">
        <f t="shared" si="76"/>
        <v>0.6505333333333333</v>
      </c>
      <c r="S303" s="519"/>
      <c r="T303" s="519"/>
      <c r="U303" s="519"/>
      <c r="V303" s="519"/>
    </row>
    <row r="304" spans="1:22" x14ac:dyDescent="0.25">
      <c r="B304" s="276">
        <v>100</v>
      </c>
      <c r="C304" s="342"/>
      <c r="D304" s="163">
        <f t="shared" si="76"/>
        <v>0.15878048780487805</v>
      </c>
      <c r="E304" s="163">
        <f t="shared" si="76"/>
        <v>0.1713157894736842</v>
      </c>
      <c r="F304" s="163">
        <f t="shared" si="76"/>
        <v>0.18599999999999997</v>
      </c>
      <c r="G304" s="163">
        <f t="shared" si="76"/>
        <v>0.20343749999999997</v>
      </c>
      <c r="H304" s="163">
        <f t="shared" si="76"/>
        <v>0.22448275862068964</v>
      </c>
      <c r="I304" s="163">
        <f t="shared" si="76"/>
        <v>0.25038461538461537</v>
      </c>
      <c r="J304" s="163">
        <f t="shared" si="76"/>
        <v>0.28304347826086956</v>
      </c>
      <c r="K304" s="105">
        <f t="shared" si="76"/>
        <v>0.32549999999999996</v>
      </c>
      <c r="L304" s="146">
        <f t="shared" si="76"/>
        <v>0.37432499999999991</v>
      </c>
      <c r="M304" s="146">
        <f t="shared" si="76"/>
        <v>0.42314999999999997</v>
      </c>
      <c r="N304" s="146">
        <f t="shared" si="76"/>
        <v>0.47197499999999992</v>
      </c>
      <c r="O304" s="146">
        <f t="shared" si="76"/>
        <v>0.52079999999999993</v>
      </c>
      <c r="P304" s="146">
        <f t="shared" si="76"/>
        <v>0.56962499999999994</v>
      </c>
      <c r="Q304" s="146">
        <f t="shared" si="76"/>
        <v>0.61844999999999994</v>
      </c>
      <c r="R304" s="146">
        <f t="shared" si="76"/>
        <v>0.66727499999999995</v>
      </c>
      <c r="S304" s="279"/>
      <c r="T304" s="279"/>
      <c r="U304" s="279"/>
      <c r="V304" s="279"/>
    </row>
    <row r="310" spans="1:22" x14ac:dyDescent="0.25">
      <c r="B310" s="552">
        <v>0.9</v>
      </c>
      <c r="C310" s="41" t="s">
        <v>42</v>
      </c>
      <c r="D310" s="47"/>
      <c r="E310" s="47"/>
      <c r="F310" s="47"/>
      <c r="G310" s="47"/>
      <c r="H310" s="47"/>
      <c r="I310" s="47"/>
      <c r="J310" s="47"/>
      <c r="K310" s="553"/>
      <c r="L310" s="47"/>
      <c r="M310" s="47"/>
      <c r="N310" s="47"/>
      <c r="O310" s="47"/>
      <c r="P310" s="47"/>
    </row>
    <row r="311" spans="1:22" x14ac:dyDescent="0.25">
      <c r="B311" s="44">
        <v>0.96</v>
      </c>
      <c r="C311" s="47" t="s">
        <v>43</v>
      </c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</row>
    <row r="312" spans="1:22" x14ac:dyDescent="0.25">
      <c r="B312" s="552">
        <v>85</v>
      </c>
      <c r="C312" s="41" t="s">
        <v>44</v>
      </c>
      <c r="D312" s="47"/>
      <c r="E312" s="47"/>
      <c r="F312" s="47"/>
      <c r="G312" s="47"/>
      <c r="H312" s="41" t="s">
        <v>121</v>
      </c>
      <c r="I312" s="47"/>
      <c r="J312" s="47"/>
      <c r="K312" s="47"/>
      <c r="L312" s="47"/>
      <c r="M312" s="47"/>
      <c r="N312" s="47"/>
      <c r="O312" s="47"/>
      <c r="P312" s="47"/>
    </row>
    <row r="313" spans="1:22" x14ac:dyDescent="0.25">
      <c r="B313" s="44"/>
      <c r="C313" s="41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</row>
    <row r="314" spans="1:22" x14ac:dyDescent="0.25">
      <c r="B314" s="554" t="s">
        <v>75</v>
      </c>
      <c r="C314" s="41"/>
      <c r="D314" s="47"/>
      <c r="E314" s="47"/>
      <c r="F314" s="47"/>
      <c r="G314" s="47"/>
      <c r="H314" s="47"/>
      <c r="I314" s="47"/>
      <c r="J314" s="47"/>
      <c r="K314" s="343" t="s">
        <v>79</v>
      </c>
      <c r="L314" s="47"/>
      <c r="M314" s="47"/>
      <c r="N314" s="47"/>
      <c r="O314" s="47"/>
      <c r="P314" s="47"/>
    </row>
    <row r="315" spans="1:22" x14ac:dyDescent="0.25">
      <c r="B315" s="44"/>
      <c r="C315" s="41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</row>
    <row r="316" spans="1:22" x14ac:dyDescent="0.25">
      <c r="B316" s="363"/>
      <c r="C316" s="47"/>
      <c r="D316" s="202"/>
      <c r="E316" s="202"/>
      <c r="F316" s="202"/>
      <c r="G316" s="202"/>
      <c r="H316" s="202"/>
      <c r="I316" s="202"/>
      <c r="J316" s="202"/>
      <c r="K316" s="202"/>
      <c r="L316" s="202"/>
      <c r="M316" s="202"/>
      <c r="N316" s="202"/>
      <c r="O316" s="202"/>
      <c r="P316" s="202"/>
    </row>
    <row r="317" spans="1:22" x14ac:dyDescent="0.25">
      <c r="A317" s="217" t="s">
        <v>27</v>
      </c>
      <c r="B317" s="292"/>
      <c r="C317" s="292"/>
      <c r="D317" s="293" t="s">
        <v>16</v>
      </c>
      <c r="E317" s="293" t="s">
        <v>15</v>
      </c>
      <c r="F317" s="294" t="s">
        <v>14</v>
      </c>
      <c r="G317" s="294" t="s">
        <v>13</v>
      </c>
      <c r="H317" s="294" t="s">
        <v>3</v>
      </c>
      <c r="I317" s="294" t="s">
        <v>4</v>
      </c>
      <c r="J317" s="294" t="s">
        <v>5</v>
      </c>
      <c r="K317" s="294" t="s">
        <v>6</v>
      </c>
      <c r="L317" s="294" t="s">
        <v>20</v>
      </c>
      <c r="M317" s="294" t="s">
        <v>21</v>
      </c>
      <c r="N317" s="294" t="s">
        <v>22</v>
      </c>
      <c r="O317" s="294" t="s">
        <v>23</v>
      </c>
      <c r="P317" s="294" t="s">
        <v>24</v>
      </c>
      <c r="Q317" s="609" t="s">
        <v>25</v>
      </c>
      <c r="R317" s="609" t="s">
        <v>35</v>
      </c>
      <c r="S317" s="274"/>
      <c r="T317" s="274"/>
      <c r="U317" s="274"/>
      <c r="V317" s="274"/>
    </row>
    <row r="318" spans="1:22" x14ac:dyDescent="0.25">
      <c r="B318" s="294" t="s">
        <v>2</v>
      </c>
      <c r="C318" s="297" t="s">
        <v>41</v>
      </c>
      <c r="D318" s="294" t="s">
        <v>41</v>
      </c>
      <c r="E318" s="294" t="s">
        <v>41</v>
      </c>
      <c r="F318" s="294" t="s">
        <v>41</v>
      </c>
      <c r="G318" s="294" t="s">
        <v>41</v>
      </c>
      <c r="H318" s="294" t="s">
        <v>41</v>
      </c>
      <c r="I318" s="294" t="s">
        <v>41</v>
      </c>
      <c r="J318" s="294" t="s">
        <v>40</v>
      </c>
      <c r="K318" s="294" t="s">
        <v>40</v>
      </c>
      <c r="L318" s="294" t="s">
        <v>40</v>
      </c>
      <c r="M318" s="294" t="s">
        <v>40</v>
      </c>
      <c r="N318" s="294" t="s">
        <v>40</v>
      </c>
      <c r="O318" s="294" t="s">
        <v>40</v>
      </c>
      <c r="P318" s="294" t="s">
        <v>40</v>
      </c>
      <c r="Q318" s="610" t="s">
        <v>40</v>
      </c>
      <c r="R318" s="610" t="s">
        <v>40</v>
      </c>
      <c r="S318" s="298" t="s">
        <v>40</v>
      </c>
      <c r="T318" s="298" t="s">
        <v>40</v>
      </c>
      <c r="U318" s="298" t="s">
        <v>40</v>
      </c>
      <c r="V318" s="298" t="s">
        <v>40</v>
      </c>
    </row>
    <row r="319" spans="1:22" x14ac:dyDescent="0.25">
      <c r="B319" s="294">
        <v>1</v>
      </c>
      <c r="C319" s="299">
        <f t="shared" ref="C319:V331" si="77">SQRT(12*32.2*C290^2/(4*$B$312*($B$311*56)*$B$310^2))</f>
        <v>6.8525980680782346E-3</v>
      </c>
      <c r="D319" s="300">
        <f t="shared" si="77"/>
        <v>7.8804877782899692E-3</v>
      </c>
      <c r="E319" s="300">
        <f t="shared" si="77"/>
        <v>8.5026315502602298E-3</v>
      </c>
      <c r="F319" s="300">
        <f t="shared" si="77"/>
        <v>9.2314285402825356E-3</v>
      </c>
      <c r="G319" s="300">
        <f t="shared" si="77"/>
        <v>1.0096874965934022E-2</v>
      </c>
      <c r="H319" s="300">
        <f t="shared" si="77"/>
        <v>1.1141379272754784E-2</v>
      </c>
      <c r="I319" s="300">
        <f t="shared" si="77"/>
        <v>1.2426923034995721E-2</v>
      </c>
      <c r="J319" s="300">
        <f t="shared" si="77"/>
        <v>1.404782603956038E-2</v>
      </c>
      <c r="K319" s="301">
        <f t="shared" si="77"/>
        <v>1.6154999945494439E-2</v>
      </c>
      <c r="L319" s="300">
        <f t="shared" si="77"/>
        <v>1.8578249937318599E-2</v>
      </c>
      <c r="M319" s="300">
        <f t="shared" si="77"/>
        <v>2.100149992914277E-2</v>
      </c>
      <c r="N319" s="300">
        <f t="shared" si="77"/>
        <v>2.3424749920966933E-2</v>
      </c>
      <c r="O319" s="300">
        <f t="shared" si="77"/>
        <v>2.5847999912791107E-2</v>
      </c>
      <c r="P319" s="300">
        <f t="shared" si="77"/>
        <v>2.8271249904615266E-2</v>
      </c>
      <c r="Q319" s="300">
        <f t="shared" si="77"/>
        <v>3.069449989643943E-2</v>
      </c>
      <c r="R319" s="300">
        <f t="shared" si="77"/>
        <v>3.311774988826359E-2</v>
      </c>
      <c r="S319" s="303">
        <f t="shared" si="77"/>
        <v>0</v>
      </c>
      <c r="T319" s="303">
        <f t="shared" si="77"/>
        <v>1.8578249937318599E-2</v>
      </c>
      <c r="U319" s="303">
        <f t="shared" si="77"/>
        <v>2.1364987427916388E-2</v>
      </c>
      <c r="V319" s="303">
        <f t="shared" si="77"/>
        <v>2.4569735542103843E-2</v>
      </c>
    </row>
    <row r="320" spans="1:22" x14ac:dyDescent="0.25">
      <c r="B320" s="294">
        <v>2</v>
      </c>
      <c r="C320" s="299">
        <f t="shared" si="77"/>
        <v>3.4262990340391173E-3</v>
      </c>
      <c r="D320" s="300">
        <f t="shared" si="77"/>
        <v>3.9402438891449846E-3</v>
      </c>
      <c r="E320" s="300">
        <f t="shared" si="77"/>
        <v>4.2513157751301149E-3</v>
      </c>
      <c r="F320" s="300">
        <f t="shared" si="77"/>
        <v>4.6157142701412678E-3</v>
      </c>
      <c r="G320" s="300">
        <f t="shared" si="77"/>
        <v>5.0484374829670112E-3</v>
      </c>
      <c r="H320" s="300">
        <f t="shared" si="77"/>
        <v>5.570689636377392E-3</v>
      </c>
      <c r="I320" s="300">
        <f t="shared" si="77"/>
        <v>6.2134615174978605E-3</v>
      </c>
      <c r="J320" s="300">
        <f t="shared" si="77"/>
        <v>7.0239130197801902E-3</v>
      </c>
      <c r="K320" s="301">
        <f t="shared" si="77"/>
        <v>8.0774999727472197E-3</v>
      </c>
      <c r="L320" s="300">
        <f t="shared" si="77"/>
        <v>9.2891249686592996E-3</v>
      </c>
      <c r="M320" s="300">
        <f t="shared" si="77"/>
        <v>1.0500749964571385E-2</v>
      </c>
      <c r="N320" s="300">
        <f t="shared" si="77"/>
        <v>1.1712374960483466E-2</v>
      </c>
      <c r="O320" s="300">
        <f t="shared" si="77"/>
        <v>1.2923999956395553E-2</v>
      </c>
      <c r="P320" s="300">
        <f t="shared" si="77"/>
        <v>1.4135624952307633E-2</v>
      </c>
      <c r="Q320" s="300">
        <f t="shared" si="77"/>
        <v>1.5347249948219715E-2</v>
      </c>
      <c r="R320" s="300">
        <f t="shared" si="77"/>
        <v>1.6558874944131795E-2</v>
      </c>
      <c r="S320" s="303">
        <f t="shared" si="77"/>
        <v>0</v>
      </c>
      <c r="T320" s="303">
        <f t="shared" si="77"/>
        <v>9.2891249686592996E-3</v>
      </c>
      <c r="U320" s="303">
        <f t="shared" si="77"/>
        <v>1.0682493713958194E-2</v>
      </c>
      <c r="V320" s="303">
        <f t="shared" si="77"/>
        <v>1.2284867771051922E-2</v>
      </c>
    </row>
    <row r="321" spans="2:22" x14ac:dyDescent="0.25">
      <c r="B321" s="294">
        <v>3</v>
      </c>
      <c r="C321" s="305">
        <f t="shared" si="77"/>
        <v>2.2841993560260786E-3</v>
      </c>
      <c r="D321" s="306">
        <f t="shared" si="77"/>
        <v>2.6268292594299899E-3</v>
      </c>
      <c r="E321" s="306">
        <f t="shared" si="77"/>
        <v>2.8342105167534102E-3</v>
      </c>
      <c r="F321" s="306">
        <f t="shared" si="77"/>
        <v>3.0771428467608452E-3</v>
      </c>
      <c r="G321" s="306">
        <f t="shared" si="77"/>
        <v>3.3656249886446742E-3</v>
      </c>
      <c r="H321" s="306">
        <f t="shared" si="77"/>
        <v>3.7137930909182612E-3</v>
      </c>
      <c r="I321" s="306">
        <f t="shared" si="77"/>
        <v>4.1423076783319067E-3</v>
      </c>
      <c r="J321" s="306">
        <f t="shared" si="77"/>
        <v>4.6826086798534604E-3</v>
      </c>
      <c r="K321" s="307">
        <f t="shared" si="77"/>
        <v>5.3849999818314787E-3</v>
      </c>
      <c r="L321" s="306">
        <f t="shared" si="77"/>
        <v>6.1927499791061998E-3</v>
      </c>
      <c r="M321" s="306">
        <f t="shared" si="77"/>
        <v>7.0004999763809226E-3</v>
      </c>
      <c r="N321" s="306">
        <f t="shared" si="77"/>
        <v>7.8082499736556437E-3</v>
      </c>
      <c r="O321" s="306">
        <f t="shared" si="77"/>
        <v>8.6159999709303683E-3</v>
      </c>
      <c r="P321" s="306">
        <f t="shared" si="77"/>
        <v>9.4237499682050894E-3</v>
      </c>
      <c r="Q321" s="306">
        <f t="shared" si="77"/>
        <v>1.023149996547981E-2</v>
      </c>
      <c r="R321" s="306">
        <f t="shared" si="77"/>
        <v>1.1039249962754532E-2</v>
      </c>
      <c r="S321" s="309">
        <f t="shared" si="77"/>
        <v>0</v>
      </c>
      <c r="T321" s="309">
        <f t="shared" si="77"/>
        <v>6.1927499791061998E-3</v>
      </c>
      <c r="U321" s="309">
        <f t="shared" si="77"/>
        <v>7.1216624759721297E-3</v>
      </c>
      <c r="V321" s="309">
        <f t="shared" si="77"/>
        <v>8.1899118473679478E-3</v>
      </c>
    </row>
    <row r="322" spans="2:22" x14ac:dyDescent="0.25">
      <c r="B322" s="294">
        <v>4</v>
      </c>
      <c r="C322" s="299">
        <f t="shared" si="77"/>
        <v>1.7131495170195586E-3</v>
      </c>
      <c r="D322" s="300">
        <f t="shared" si="77"/>
        <v>1.9701219445724923E-3</v>
      </c>
      <c r="E322" s="300">
        <f t="shared" si="77"/>
        <v>2.1256578875650575E-3</v>
      </c>
      <c r="F322" s="300">
        <f t="shared" si="77"/>
        <v>2.3078571350706339E-3</v>
      </c>
      <c r="G322" s="300">
        <f t="shared" si="77"/>
        <v>2.5242187414835056E-3</v>
      </c>
      <c r="H322" s="300">
        <f t="shared" si="77"/>
        <v>2.785344818188696E-3</v>
      </c>
      <c r="I322" s="300">
        <f t="shared" si="77"/>
        <v>3.1067307587489303E-3</v>
      </c>
      <c r="J322" s="300">
        <f t="shared" si="77"/>
        <v>3.5119565098900951E-3</v>
      </c>
      <c r="K322" s="301">
        <f t="shared" si="77"/>
        <v>4.0387499863736099E-3</v>
      </c>
      <c r="L322" s="300">
        <f t="shared" si="77"/>
        <v>4.6445624843296498E-3</v>
      </c>
      <c r="M322" s="300">
        <f t="shared" si="77"/>
        <v>5.2503749822856924E-3</v>
      </c>
      <c r="N322" s="300">
        <f t="shared" si="77"/>
        <v>5.8561874802417332E-3</v>
      </c>
      <c r="O322" s="300">
        <f t="shared" si="77"/>
        <v>6.4619999781977766E-3</v>
      </c>
      <c r="P322" s="300">
        <f t="shared" si="77"/>
        <v>7.0678124761538166E-3</v>
      </c>
      <c r="Q322" s="300">
        <f t="shared" si="77"/>
        <v>7.6736249741098574E-3</v>
      </c>
      <c r="R322" s="300">
        <f t="shared" si="77"/>
        <v>8.2794374720658974E-3</v>
      </c>
      <c r="S322" s="303">
        <f t="shared" si="77"/>
        <v>0</v>
      </c>
      <c r="T322" s="303">
        <f t="shared" si="77"/>
        <v>4.6445624843296498E-3</v>
      </c>
      <c r="U322" s="303">
        <f t="shared" si="77"/>
        <v>5.3412468569790971E-3</v>
      </c>
      <c r="V322" s="303">
        <f t="shared" si="77"/>
        <v>6.1424338855259608E-3</v>
      </c>
    </row>
    <row r="323" spans="2:22" x14ac:dyDescent="0.25">
      <c r="B323" s="294">
        <v>5</v>
      </c>
      <c r="C323" s="299">
        <f t="shared" si="77"/>
        <v>1.3705196136156472E-3</v>
      </c>
      <c r="D323" s="300">
        <f t="shared" si="77"/>
        <v>1.5760975556579941E-3</v>
      </c>
      <c r="E323" s="300">
        <f t="shared" si="77"/>
        <v>1.7005263100520463E-3</v>
      </c>
      <c r="F323" s="300">
        <f t="shared" si="77"/>
        <v>1.8462857080565073E-3</v>
      </c>
      <c r="G323" s="300">
        <f t="shared" si="77"/>
        <v>2.0193749931868049E-3</v>
      </c>
      <c r="H323" s="300">
        <f t="shared" si="77"/>
        <v>2.2282758545509565E-3</v>
      </c>
      <c r="I323" s="300">
        <f t="shared" si="77"/>
        <v>2.4853846069991439E-3</v>
      </c>
      <c r="J323" s="300">
        <f t="shared" si="77"/>
        <v>2.8095652079120764E-3</v>
      </c>
      <c r="K323" s="301">
        <f t="shared" si="77"/>
        <v>3.2309999890988875E-3</v>
      </c>
      <c r="L323" s="300">
        <f t="shared" si="77"/>
        <v>3.7156499874637199E-3</v>
      </c>
      <c r="M323" s="300">
        <f t="shared" si="77"/>
        <v>4.2002999858285536E-3</v>
      </c>
      <c r="N323" s="300">
        <f t="shared" si="77"/>
        <v>4.6849499841933864E-3</v>
      </c>
      <c r="O323" s="300">
        <f t="shared" si="77"/>
        <v>5.169599982558221E-3</v>
      </c>
      <c r="P323" s="300">
        <f t="shared" si="77"/>
        <v>5.6542499809230529E-3</v>
      </c>
      <c r="Q323" s="300">
        <f t="shared" si="77"/>
        <v>6.1388999792878858E-3</v>
      </c>
      <c r="R323" s="300">
        <f t="shared" si="77"/>
        <v>6.6235499776527177E-3</v>
      </c>
      <c r="S323" s="303">
        <f t="shared" si="77"/>
        <v>0</v>
      </c>
      <c r="T323" s="303">
        <f t="shared" si="77"/>
        <v>3.2326154890934371E-2</v>
      </c>
      <c r="U323" s="303">
        <f t="shared" si="77"/>
        <v>3.7175078124574518E-2</v>
      </c>
      <c r="V323" s="303">
        <f t="shared" si="77"/>
        <v>4.2751339843260697E-2</v>
      </c>
    </row>
    <row r="324" spans="2:22" x14ac:dyDescent="0.25">
      <c r="B324" s="294">
        <v>10</v>
      </c>
      <c r="C324" s="305">
        <f t="shared" si="77"/>
        <v>5.9617603192280641E-3</v>
      </c>
      <c r="D324" s="306">
        <f t="shared" si="77"/>
        <v>6.8560243671122734E-3</v>
      </c>
      <c r="E324" s="306">
        <f t="shared" si="77"/>
        <v>7.3972894487264003E-3</v>
      </c>
      <c r="F324" s="306">
        <f t="shared" si="77"/>
        <v>8.0313428300458067E-3</v>
      </c>
      <c r="G324" s="306">
        <f t="shared" si="77"/>
        <v>8.7842812203625976E-3</v>
      </c>
      <c r="H324" s="306">
        <f t="shared" si="77"/>
        <v>9.6929999672966619E-3</v>
      </c>
      <c r="I324" s="306">
        <f t="shared" si="77"/>
        <v>1.0811423040446277E-2</v>
      </c>
      <c r="J324" s="306">
        <f t="shared" si="77"/>
        <v>1.2221608654417532E-2</v>
      </c>
      <c r="K324" s="307">
        <f t="shared" si="77"/>
        <v>1.4054849952580158E-2</v>
      </c>
      <c r="L324" s="306">
        <f t="shared" si="77"/>
        <v>1.6163077445467185E-2</v>
      </c>
      <c r="M324" s="306">
        <f t="shared" si="77"/>
        <v>1.8271304938354209E-2</v>
      </c>
      <c r="N324" s="306">
        <f t="shared" si="77"/>
        <v>2.0379532431241233E-2</v>
      </c>
      <c r="O324" s="306">
        <f t="shared" si="77"/>
        <v>2.248775992412826E-2</v>
      </c>
      <c r="P324" s="306">
        <f t="shared" si="77"/>
        <v>2.459598741701528E-2</v>
      </c>
      <c r="Q324" s="306">
        <f t="shared" si="77"/>
        <v>2.6704214909902303E-2</v>
      </c>
      <c r="R324" s="306">
        <f t="shared" si="77"/>
        <v>2.8812442402789323E-2</v>
      </c>
      <c r="S324" s="309">
        <f t="shared" si="77"/>
        <v>0</v>
      </c>
      <c r="T324" s="309">
        <f t="shared" si="77"/>
        <v>5.7035227307568104E-2</v>
      </c>
      <c r="U324" s="309">
        <f t="shared" si="77"/>
        <v>6.5590511403703325E-2</v>
      </c>
      <c r="V324" s="309">
        <f t="shared" si="77"/>
        <v>7.5429088114258802E-2</v>
      </c>
    </row>
    <row r="325" spans="2:22" x14ac:dyDescent="0.25">
      <c r="B325" s="294">
        <v>20</v>
      </c>
      <c r="C325" s="299">
        <f t="shared" si="77"/>
        <v>1.051873803450009E-2</v>
      </c>
      <c r="D325" s="300">
        <f t="shared" si="77"/>
        <v>1.2096548739675103E-2</v>
      </c>
      <c r="E325" s="300">
        <f t="shared" si="77"/>
        <v>1.3051539429649451E-2</v>
      </c>
      <c r="F325" s="300">
        <f t="shared" si="77"/>
        <v>1.4170242809333692E-2</v>
      </c>
      <c r="G325" s="300">
        <f t="shared" si="77"/>
        <v>1.5498703072708722E-2</v>
      </c>
      <c r="H325" s="300">
        <f t="shared" si="77"/>
        <v>1.7102017183678594E-2</v>
      </c>
      <c r="I325" s="300">
        <f t="shared" si="77"/>
        <v>1.9075326858718426E-2</v>
      </c>
      <c r="J325" s="300">
        <f t="shared" si="77"/>
        <v>2.1563412970725181E-2</v>
      </c>
      <c r="K325" s="301">
        <f t="shared" si="77"/>
        <v>2.4797924916333959E-2</v>
      </c>
      <c r="L325" s="300">
        <f t="shared" si="77"/>
        <v>2.8517613653784052E-2</v>
      </c>
      <c r="M325" s="300">
        <f t="shared" si="77"/>
        <v>3.2237302391234145E-2</v>
      </c>
      <c r="N325" s="300">
        <f t="shared" si="77"/>
        <v>3.5956991128684231E-2</v>
      </c>
      <c r="O325" s="300">
        <f t="shared" si="77"/>
        <v>3.967667986613433E-2</v>
      </c>
      <c r="P325" s="300">
        <f t="shared" si="77"/>
        <v>4.339636860358443E-2</v>
      </c>
      <c r="Q325" s="300">
        <f t="shared" si="77"/>
        <v>4.7116057341034516E-2</v>
      </c>
      <c r="R325" s="300">
        <f t="shared" si="77"/>
        <v>5.0835746078484609E-2</v>
      </c>
      <c r="S325" s="303">
        <f t="shared" si="77"/>
        <v>0</v>
      </c>
      <c r="T325" s="303">
        <f t="shared" si="77"/>
        <v>5.2204882323865262E-2</v>
      </c>
      <c r="U325" s="303">
        <f t="shared" si="77"/>
        <v>6.0035614672445045E-2</v>
      </c>
      <c r="V325" s="303">
        <f t="shared" si="77"/>
        <v>6.9040956873311798E-2</v>
      </c>
    </row>
    <row r="326" spans="2:22" x14ac:dyDescent="0.25">
      <c r="B326" s="294">
        <v>30</v>
      </c>
      <c r="C326" s="299">
        <f t="shared" si="77"/>
        <v>1.2837200380866561E-2</v>
      </c>
      <c r="D326" s="300">
        <f t="shared" si="77"/>
        <v>1.4762780437996541E-2</v>
      </c>
      <c r="E326" s="300">
        <f t="shared" si="77"/>
        <v>1.5928263104154166E-2</v>
      </c>
      <c r="F326" s="300">
        <f t="shared" si="77"/>
        <v>1.7293542798795948E-2</v>
      </c>
      <c r="G326" s="300">
        <f t="shared" si="77"/>
        <v>1.8914812436183068E-2</v>
      </c>
      <c r="H326" s="300">
        <f t="shared" si="77"/>
        <v>2.0871517170960627E-2</v>
      </c>
      <c r="I326" s="300">
        <f t="shared" si="77"/>
        <v>2.3279769152225314E-2</v>
      </c>
      <c r="J326" s="300">
        <f t="shared" si="77"/>
        <v>2.6316260780776445E-2</v>
      </c>
      <c r="K326" s="301">
        <f t="shared" si="77"/>
        <v>3.0263699897892907E-2</v>
      </c>
      <c r="L326" s="300">
        <f t="shared" si="77"/>
        <v>3.4803254882576844E-2</v>
      </c>
      <c r="M326" s="300">
        <f t="shared" si="77"/>
        <v>3.9342809867260783E-2</v>
      </c>
      <c r="N326" s="300">
        <f t="shared" si="77"/>
        <v>4.3882364851944709E-2</v>
      </c>
      <c r="O326" s="300">
        <f t="shared" si="77"/>
        <v>4.8421919836628656E-2</v>
      </c>
      <c r="P326" s="300">
        <f t="shared" si="77"/>
        <v>5.2961474821312596E-2</v>
      </c>
      <c r="Q326" s="300">
        <f t="shared" si="77"/>
        <v>5.7501029805996529E-2</v>
      </c>
      <c r="R326" s="300">
        <f t="shared" si="77"/>
        <v>6.2040584790680461E-2</v>
      </c>
      <c r="S326" s="303">
        <f t="shared" si="77"/>
        <v>0</v>
      </c>
      <c r="T326" s="303">
        <f t="shared" si="77"/>
        <v>5.1895244824909967E-2</v>
      </c>
      <c r="U326" s="303">
        <f t="shared" si="77"/>
        <v>5.9679531548646449E-2</v>
      </c>
      <c r="V326" s="303">
        <f t="shared" si="77"/>
        <v>6.8631461280943412E-2</v>
      </c>
    </row>
    <row r="327" spans="2:22" x14ac:dyDescent="0.25">
      <c r="B327" s="294">
        <v>40</v>
      </c>
      <c r="C327" s="299">
        <f t="shared" si="77"/>
        <v>1.4356192952623904E-2</v>
      </c>
      <c r="D327" s="300">
        <f t="shared" si="77"/>
        <v>1.6509621895517489E-2</v>
      </c>
      <c r="E327" s="300">
        <f t="shared" si="77"/>
        <v>1.7813013097795184E-2</v>
      </c>
      <c r="F327" s="300">
        <f t="shared" si="77"/>
        <v>1.9339842791891913E-2</v>
      </c>
      <c r="G327" s="300">
        <f t="shared" si="77"/>
        <v>2.1152953053631775E-2</v>
      </c>
      <c r="H327" s="300">
        <f t="shared" si="77"/>
        <v>2.334118957642127E-2</v>
      </c>
      <c r="I327" s="300">
        <f t="shared" si="77"/>
        <v>2.6034403758316033E-2</v>
      </c>
      <c r="J327" s="300">
        <f t="shared" si="77"/>
        <v>2.9430195552879002E-2</v>
      </c>
      <c r="K327" s="301">
        <f t="shared" si="77"/>
        <v>3.3844724885810848E-2</v>
      </c>
      <c r="L327" s="300">
        <f t="shared" si="77"/>
        <v>3.8921433618682472E-2</v>
      </c>
      <c r="M327" s="300">
        <f t="shared" si="77"/>
        <v>4.3998142351554102E-2</v>
      </c>
      <c r="N327" s="300">
        <f t="shared" si="77"/>
        <v>4.9074851084425726E-2</v>
      </c>
      <c r="O327" s="300">
        <f t="shared" si="77"/>
        <v>5.4151559817297357E-2</v>
      </c>
      <c r="P327" s="300">
        <f t="shared" si="77"/>
        <v>5.922826855016898E-2</v>
      </c>
      <c r="Q327" s="300">
        <f t="shared" si="77"/>
        <v>6.4304977283040604E-2</v>
      </c>
      <c r="R327" s="300">
        <f t="shared" si="77"/>
        <v>6.9381686015912214E-2</v>
      </c>
      <c r="S327" s="303">
        <f t="shared" si="77"/>
        <v>0</v>
      </c>
      <c r="T327" s="303">
        <f t="shared" si="77"/>
        <v>5.508451106414964E-2</v>
      </c>
      <c r="U327" s="303">
        <f t="shared" si="77"/>
        <v>6.3347187723772083E-2</v>
      </c>
      <c r="V327" s="303">
        <f t="shared" si="77"/>
        <v>7.2849265882337894E-2</v>
      </c>
    </row>
    <row r="328" spans="2:22" x14ac:dyDescent="0.25">
      <c r="B328" s="294">
        <v>50</v>
      </c>
      <c r="C328" s="299">
        <f t="shared" si="77"/>
        <v>1.6254362617481574E-2</v>
      </c>
      <c r="D328" s="300">
        <f t="shared" si="77"/>
        <v>1.8692517010103802E-2</v>
      </c>
      <c r="E328" s="300">
        <f t="shared" si="77"/>
        <v>2.0168242037217267E-2</v>
      </c>
      <c r="F328" s="300">
        <f t="shared" si="77"/>
        <v>2.1896948497550171E-2</v>
      </c>
      <c r="G328" s="300">
        <f t="shared" si="77"/>
        <v>2.3949787419195501E-2</v>
      </c>
      <c r="H328" s="300">
        <f t="shared" si="77"/>
        <v>2.6427351634974349E-2</v>
      </c>
      <c r="I328" s="300">
        <f t="shared" si="77"/>
        <v>2.9476661439009847E-2</v>
      </c>
      <c r="J328" s="300">
        <f t="shared" si="77"/>
        <v>3.3321443365837221E-2</v>
      </c>
      <c r="K328" s="301">
        <f t="shared" si="77"/>
        <v>3.8319659870712799E-2</v>
      </c>
      <c r="L328" s="300">
        <f t="shared" si="77"/>
        <v>4.4067608851319717E-2</v>
      </c>
      <c r="M328" s="300">
        <f t="shared" si="77"/>
        <v>4.9815557831926635E-2</v>
      </c>
      <c r="N328" s="300">
        <f t="shared" si="77"/>
        <v>5.556350681253356E-2</v>
      </c>
      <c r="O328" s="300">
        <f t="shared" si="77"/>
        <v>6.1311455793140478E-2</v>
      </c>
      <c r="P328" s="300">
        <f t="shared" si="77"/>
        <v>6.7059404773747402E-2</v>
      </c>
      <c r="Q328" s="300">
        <f t="shared" si="77"/>
        <v>7.280735375435432E-2</v>
      </c>
      <c r="R328" s="300">
        <f t="shared" si="77"/>
        <v>7.8555302734961238E-2</v>
      </c>
      <c r="S328" s="303">
        <f t="shared" si="77"/>
        <v>0</v>
      </c>
      <c r="T328" s="303">
        <f t="shared" si="77"/>
        <v>5.8670113302052136E-2</v>
      </c>
      <c r="U328" s="303">
        <f t="shared" si="77"/>
        <v>6.7470630297359946E-2</v>
      </c>
      <c r="V328" s="303">
        <f t="shared" si="77"/>
        <v>7.7591224841963929E-2</v>
      </c>
    </row>
    <row r="329" spans="2:22" x14ac:dyDescent="0.25">
      <c r="B329" s="294">
        <v>60</v>
      </c>
      <c r="C329" s="299">
        <f t="shared" si="77"/>
        <v>1.803375391582589E-2</v>
      </c>
      <c r="D329" s="300">
        <f t="shared" si="77"/>
        <v>2.073881700319977E-2</v>
      </c>
      <c r="E329" s="300">
        <f t="shared" si="77"/>
        <v>2.2376092029768167E-2</v>
      </c>
      <c r="F329" s="300">
        <f t="shared" si="77"/>
        <v>2.4294042775176872E-2</v>
      </c>
      <c r="G329" s="300">
        <f t="shared" si="77"/>
        <v>2.6571609285349698E-2</v>
      </c>
      <c r="H329" s="300">
        <f t="shared" si="77"/>
        <v>2.9320396452799671E-2</v>
      </c>
      <c r="I329" s="300">
        <f t="shared" si="77"/>
        <v>3.2703519120430402E-2</v>
      </c>
      <c r="J329" s="300">
        <f t="shared" si="77"/>
        <v>3.6969195527443072E-2</v>
      </c>
      <c r="K329" s="301">
        <f t="shared" si="77"/>
        <v>4.2514574856559524E-2</v>
      </c>
      <c r="L329" s="300">
        <f t="shared" si="77"/>
        <v>4.8891761085043443E-2</v>
      </c>
      <c r="M329" s="300">
        <f t="shared" si="77"/>
        <v>5.5268947313527383E-2</v>
      </c>
      <c r="N329" s="300">
        <f t="shared" si="77"/>
        <v>6.164613354201131E-2</v>
      </c>
      <c r="O329" s="300">
        <f t="shared" si="77"/>
        <v>6.8023319770495236E-2</v>
      </c>
      <c r="P329" s="300">
        <f t="shared" si="77"/>
        <v>7.4400505998979169E-2</v>
      </c>
      <c r="Q329" s="300">
        <f t="shared" si="77"/>
        <v>8.0777692227463102E-2</v>
      </c>
      <c r="R329" s="300">
        <f t="shared" si="77"/>
        <v>8.7154878455947007E-2</v>
      </c>
      <c r="S329" s="303">
        <f t="shared" si="77"/>
        <v>0</v>
      </c>
      <c r="T329" s="303">
        <f t="shared" si="77"/>
        <v>6.0905696044509482E-2</v>
      </c>
      <c r="U329" s="303">
        <f t="shared" si="77"/>
        <v>7.0041550451185902E-2</v>
      </c>
      <c r="V329" s="303">
        <f t="shared" si="77"/>
        <v>8.0547783018863783E-2</v>
      </c>
    </row>
    <row r="330" spans="2:22" x14ac:dyDescent="0.25">
      <c r="B330" s="294">
        <v>70</v>
      </c>
      <c r="C330" s="305">
        <f t="shared" si="77"/>
        <v>1.9255800571299844E-2</v>
      </c>
      <c r="D330" s="306">
        <f t="shared" si="77"/>
        <v>2.2144170656994817E-2</v>
      </c>
      <c r="E330" s="306">
        <f t="shared" si="77"/>
        <v>2.3892394656231251E-2</v>
      </c>
      <c r="F330" s="306">
        <f t="shared" si="77"/>
        <v>2.5940314198193926E-2</v>
      </c>
      <c r="G330" s="306">
        <f t="shared" si="77"/>
        <v>2.8372218654274608E-2</v>
      </c>
      <c r="H330" s="306">
        <f t="shared" si="77"/>
        <v>3.1307275756440947E-2</v>
      </c>
      <c r="I330" s="306">
        <f t="shared" si="77"/>
        <v>3.4919653728337975E-2</v>
      </c>
      <c r="J330" s="306">
        <f t="shared" si="77"/>
        <v>3.947439117116467E-2</v>
      </c>
      <c r="K330" s="307">
        <f t="shared" si="77"/>
        <v>4.539554984683937E-2</v>
      </c>
      <c r="L330" s="306">
        <f t="shared" si="77"/>
        <v>5.2204882323865269E-2</v>
      </c>
      <c r="M330" s="306">
        <f t="shared" si="77"/>
        <v>5.9014214800891175E-2</v>
      </c>
      <c r="N330" s="306">
        <f t="shared" si="77"/>
        <v>6.5823547277917088E-2</v>
      </c>
      <c r="O330" s="306">
        <f t="shared" si="77"/>
        <v>7.2632879754942994E-2</v>
      </c>
      <c r="P330" s="306">
        <f t="shared" si="77"/>
        <v>7.9442212231968873E-2</v>
      </c>
      <c r="Q330" s="306">
        <f t="shared" si="77"/>
        <v>8.6251544708994807E-2</v>
      </c>
      <c r="R330" s="306">
        <f t="shared" si="77"/>
        <v>9.3060877186020699E-2</v>
      </c>
      <c r="S330" s="309">
        <f t="shared" si="77"/>
        <v>0</v>
      </c>
      <c r="T330" s="309">
        <f t="shared" si="77"/>
        <v>6.4015341212589241E-2</v>
      </c>
      <c r="U330" s="309">
        <f t="shared" si="77"/>
        <v>7.3617642394477614E-2</v>
      </c>
      <c r="V330" s="309">
        <f t="shared" si="77"/>
        <v>8.4660288753649268E-2</v>
      </c>
    </row>
    <row r="331" spans="2:22" x14ac:dyDescent="0.25">
      <c r="B331" s="294">
        <v>80</v>
      </c>
      <c r="C331" s="555"/>
      <c r="D331" s="556">
        <f t="shared" si="77"/>
        <v>2.375967065154426E-2</v>
      </c>
      <c r="E331" s="556">
        <f t="shared" si="77"/>
        <v>2.5635434124034597E-2</v>
      </c>
      <c r="F331" s="556">
        <f t="shared" si="77"/>
        <v>2.7832757048951846E-2</v>
      </c>
      <c r="G331" s="556">
        <f t="shared" si="77"/>
        <v>3.0442078022291076E-2</v>
      </c>
      <c r="H331" s="556">
        <f t="shared" si="77"/>
        <v>3.3591258507355677E-2</v>
      </c>
      <c r="I331" s="556">
        <f t="shared" si="77"/>
        <v>3.74671729505121E-2</v>
      </c>
      <c r="J331" s="556">
        <f t="shared" si="77"/>
        <v>4.2354195509274543E-2</v>
      </c>
      <c r="K331" s="557">
        <f t="shared" si="77"/>
        <v>4.870732483566572E-2</v>
      </c>
      <c r="L331" s="556">
        <f t="shared" si="77"/>
        <v>5.6013423561015588E-2</v>
      </c>
      <c r="M331" s="556">
        <f t="shared" si="77"/>
        <v>6.3319522286365448E-2</v>
      </c>
      <c r="N331" s="556">
        <f t="shared" si="77"/>
        <v>7.0625621011715309E-2</v>
      </c>
      <c r="O331" s="556">
        <f t="shared" si="77"/>
        <v>7.7931719737065169E-2</v>
      </c>
      <c r="P331" s="556">
        <f t="shared" si="77"/>
        <v>8.5237818462415016E-2</v>
      </c>
      <c r="Q331" s="556">
        <f t="shared" si="77"/>
        <v>9.254391718776489E-2</v>
      </c>
      <c r="R331" s="556">
        <f t="shared" si="77"/>
        <v>9.9850015913114723E-2</v>
      </c>
      <c r="S331" s="558"/>
      <c r="T331" s="558"/>
      <c r="U331" s="558"/>
      <c r="V331" s="558"/>
    </row>
    <row r="332" spans="2:22" x14ac:dyDescent="0.25">
      <c r="B332" s="294">
        <v>90</v>
      </c>
      <c r="C332" s="555"/>
      <c r="D332" s="556">
        <f t="shared" ref="D332:R333" si="78">SQRT(12*32.2*D303^2/(4*$B$312*($B$311*56)*$B$310^2))</f>
        <v>2.50074145497735E-2</v>
      </c>
      <c r="E332" s="556">
        <f t="shared" si="78"/>
        <v>2.698168411949246E-2</v>
      </c>
      <c r="F332" s="556">
        <f t="shared" si="78"/>
        <v>2.9294399901163247E-2</v>
      </c>
      <c r="G332" s="556">
        <f t="shared" si="78"/>
        <v>3.2040749891897292E-2</v>
      </c>
      <c r="H332" s="556">
        <f t="shared" si="78"/>
        <v>3.5355310225541843E-2</v>
      </c>
      <c r="I332" s="556">
        <f t="shared" si="78"/>
        <v>3.9434769097719743E-2</v>
      </c>
      <c r="J332" s="556">
        <f t="shared" si="78"/>
        <v>4.4578434632204948E-2</v>
      </c>
      <c r="K332" s="557">
        <f t="shared" si="78"/>
        <v>5.1265199827035673E-2</v>
      </c>
      <c r="L332" s="556">
        <f t="shared" si="78"/>
        <v>5.8954979801091018E-2</v>
      </c>
      <c r="M332" s="556">
        <f t="shared" si="78"/>
        <v>6.6644759775146376E-2</v>
      </c>
      <c r="N332" s="556">
        <f t="shared" si="78"/>
        <v>7.4334539749201733E-2</v>
      </c>
      <c r="O332" s="556">
        <f t="shared" si="78"/>
        <v>8.2024319723257078E-2</v>
      </c>
      <c r="P332" s="556">
        <f t="shared" si="78"/>
        <v>8.9714099697312435E-2</v>
      </c>
      <c r="Q332" s="556">
        <f t="shared" si="78"/>
        <v>9.740387967136778E-2</v>
      </c>
      <c r="R332" s="556">
        <f t="shared" si="78"/>
        <v>0.10509365964542314</v>
      </c>
      <c r="S332" s="558"/>
      <c r="T332" s="558"/>
      <c r="U332" s="558"/>
      <c r="V332" s="558"/>
    </row>
    <row r="333" spans="2:22" x14ac:dyDescent="0.25">
      <c r="B333" s="294">
        <v>100</v>
      </c>
      <c r="C333" s="305"/>
      <c r="D333" s="306">
        <f t="shared" si="78"/>
        <v>2.5650987718333847E-2</v>
      </c>
      <c r="E333" s="306">
        <f t="shared" si="78"/>
        <v>2.7676065696097048E-2</v>
      </c>
      <c r="F333" s="306">
        <f t="shared" si="78"/>
        <v>3.0048299898619648E-2</v>
      </c>
      <c r="G333" s="306">
        <f t="shared" si="78"/>
        <v>3.2865328014115236E-2</v>
      </c>
      <c r="H333" s="306">
        <f t="shared" si="78"/>
        <v>3.6265189532816822E-2</v>
      </c>
      <c r="I333" s="306">
        <f t="shared" si="78"/>
        <v>4.0449634478911069E-2</v>
      </c>
      <c r="J333" s="306">
        <f t="shared" si="78"/>
        <v>4.5725673758769035E-2</v>
      </c>
      <c r="K333" s="307">
        <f t="shared" si="78"/>
        <v>5.2584524822584383E-2</v>
      </c>
      <c r="L333" s="306">
        <f t="shared" si="78"/>
        <v>6.0472203545972034E-2</v>
      </c>
      <c r="M333" s="306">
        <f t="shared" si="78"/>
        <v>6.8359882269359698E-2</v>
      </c>
      <c r="N333" s="306">
        <f t="shared" si="78"/>
        <v>7.6247560992747362E-2</v>
      </c>
      <c r="O333" s="306">
        <f>SQRT(12*32.2*O304^2/(4*$B$312*($B$311*56)*$B$310^2))</f>
        <v>8.4135239716135013E-2</v>
      </c>
      <c r="P333" s="306">
        <f t="shared" si="78"/>
        <v>9.2022918439522663E-2</v>
      </c>
      <c r="Q333" s="306">
        <f t="shared" si="78"/>
        <v>9.9910597162910328E-2</v>
      </c>
      <c r="R333" s="306">
        <f t="shared" si="78"/>
        <v>0.10779827588629799</v>
      </c>
      <c r="S333" s="309"/>
      <c r="T333" s="309"/>
      <c r="U333" s="309"/>
      <c r="V333" s="309"/>
    </row>
    <row r="335" spans="2:22" x14ac:dyDescent="0.25">
      <c r="D335" s="87"/>
      <c r="E335" s="87"/>
      <c r="F335" s="87"/>
      <c r="G335" s="87"/>
      <c r="H335" s="87"/>
      <c r="I335" s="87"/>
      <c r="J335" s="87"/>
      <c r="K335" s="315"/>
    </row>
    <row r="336" spans="2:22" x14ac:dyDescent="0.25">
      <c r="D336" s="87"/>
      <c r="E336" s="87"/>
      <c r="F336" s="87"/>
      <c r="G336" s="87"/>
      <c r="H336" s="87"/>
      <c r="I336" s="87"/>
      <c r="J336" s="87"/>
      <c r="K336" s="315"/>
      <c r="Q336" s="316"/>
    </row>
    <row r="337" spans="1:18" x14ac:dyDescent="0.25">
      <c r="D337" s="87"/>
      <c r="E337" s="87"/>
      <c r="F337" s="87"/>
      <c r="G337" s="87"/>
      <c r="H337" s="87"/>
      <c r="I337" s="87"/>
      <c r="J337" s="87"/>
      <c r="Q337" s="316"/>
    </row>
    <row r="338" spans="1:18" x14ac:dyDescent="0.25">
      <c r="B338" s="47"/>
      <c r="C338" s="47"/>
      <c r="D338" s="87"/>
      <c r="E338" s="87"/>
      <c r="F338" s="87"/>
      <c r="G338" s="87"/>
      <c r="H338" s="87"/>
      <c r="I338" s="87"/>
      <c r="J338" s="87"/>
      <c r="Q338" s="316"/>
    </row>
    <row r="339" spans="1:18" x14ac:dyDescent="0.25">
      <c r="A339" s="217" t="s">
        <v>27</v>
      </c>
      <c r="B339" s="317" t="s">
        <v>62</v>
      </c>
      <c r="C339" s="318">
        <v>0.9</v>
      </c>
      <c r="D339" s="87"/>
      <c r="E339" s="87"/>
      <c r="F339" s="87"/>
      <c r="G339" s="87"/>
      <c r="H339" s="87"/>
      <c r="I339" s="319" t="s">
        <v>64</v>
      </c>
      <c r="J339" s="320" t="s">
        <v>65</v>
      </c>
      <c r="K339" s="282"/>
      <c r="L339" s="67"/>
      <c r="N339" s="319" t="s">
        <v>66</v>
      </c>
      <c r="O339" s="320" t="s">
        <v>67</v>
      </c>
      <c r="P339" s="67"/>
      <c r="Q339" s="466" t="s">
        <v>261</v>
      </c>
    </row>
    <row r="340" spans="1:18" x14ac:dyDescent="0.25">
      <c r="B340" s="321" t="s">
        <v>43</v>
      </c>
      <c r="C340" s="322">
        <v>0.96</v>
      </c>
      <c r="D340" s="87"/>
      <c r="E340" s="76" t="s">
        <v>2</v>
      </c>
      <c r="F340" s="74"/>
      <c r="G340" s="74"/>
      <c r="I340" s="323" t="s">
        <v>68</v>
      </c>
      <c r="J340" s="182" t="s">
        <v>69</v>
      </c>
      <c r="K340" s="47"/>
      <c r="L340" s="70"/>
      <c r="N340" s="323" t="s">
        <v>70</v>
      </c>
      <c r="O340" s="182" t="s">
        <v>71</v>
      </c>
      <c r="P340" s="78"/>
      <c r="Q340" s="76"/>
      <c r="R340" s="365" t="s">
        <v>82</v>
      </c>
    </row>
    <row r="341" spans="1:18" x14ac:dyDescent="0.25">
      <c r="B341" s="317" t="s">
        <v>44</v>
      </c>
      <c r="C341" s="318">
        <v>85</v>
      </c>
      <c r="D341" s="87"/>
      <c r="E341" s="76">
        <v>1</v>
      </c>
      <c r="F341" s="234" t="s">
        <v>63</v>
      </c>
      <c r="G341" s="325">
        <f t="shared" ref="G341:G355" si="79">K319</f>
        <v>1.6154999945494439E-2</v>
      </c>
      <c r="H341" s="345"/>
      <c r="I341" s="327">
        <f>C340*2.20462*25.4*12</f>
        <v>645.0894489599998</v>
      </c>
      <c r="J341" s="289">
        <f>(G341*C$339*SQRT(4*C$341*I$341/32.2)/12)</f>
        <v>9.9997632114822751E-2</v>
      </c>
      <c r="K341" s="47"/>
      <c r="L341" s="70"/>
      <c r="N341" s="328">
        <v>1</v>
      </c>
      <c r="O341" s="329">
        <f t="shared" ref="O341:O355" si="80">N341*J341</f>
        <v>9.9997632114822751E-2</v>
      </c>
      <c r="P341" s="330"/>
      <c r="Q341" s="84">
        <f t="shared" ref="Q341:Q355" si="81">K93</f>
        <v>0.1</v>
      </c>
      <c r="R341" s="501">
        <f>Q341/O341</f>
        <v>1.0000236794124739</v>
      </c>
    </row>
    <row r="342" spans="1:18" x14ac:dyDescent="0.25">
      <c r="B342" s="47"/>
      <c r="C342" s="47"/>
      <c r="D342" s="87"/>
      <c r="E342" s="76">
        <v>2</v>
      </c>
      <c r="F342" s="234" t="s">
        <v>63</v>
      </c>
      <c r="G342" s="289">
        <f t="shared" si="79"/>
        <v>8.0774999727472197E-3</v>
      </c>
      <c r="I342" s="255"/>
      <c r="J342" s="289">
        <f t="shared" ref="J342:J355" si="82">(G342*C$339*SQRT(4*C$341*I$341/32.2)/12)</f>
        <v>4.9998816057411376E-2</v>
      </c>
      <c r="K342" s="47"/>
      <c r="L342" s="70"/>
      <c r="N342" s="332">
        <v>2</v>
      </c>
      <c r="O342" s="193">
        <f t="shared" si="80"/>
        <v>9.9997632114822751E-2</v>
      </c>
      <c r="P342" s="330"/>
      <c r="Q342" s="98">
        <f t="shared" si="81"/>
        <v>0.1</v>
      </c>
      <c r="R342" s="501">
        <f t="shared" ref="R342:R355" si="83">Q342/O342</f>
        <v>1.0000236794124739</v>
      </c>
    </row>
    <row r="343" spans="1:18" x14ac:dyDescent="0.25">
      <c r="B343" s="47"/>
      <c r="D343" s="87"/>
      <c r="E343" s="76">
        <v>3</v>
      </c>
      <c r="F343" s="234" t="s">
        <v>63</v>
      </c>
      <c r="G343" s="333">
        <f t="shared" si="79"/>
        <v>5.3849999818314787E-3</v>
      </c>
      <c r="I343" s="255"/>
      <c r="J343" s="289">
        <f t="shared" si="82"/>
        <v>3.3332544038274244E-2</v>
      </c>
      <c r="K343" s="47"/>
      <c r="L343" s="70"/>
      <c r="N343" s="334">
        <v>3</v>
      </c>
      <c r="O343" s="335">
        <f t="shared" si="80"/>
        <v>9.9997632114822738E-2</v>
      </c>
      <c r="P343" s="330"/>
      <c r="Q343" s="105">
        <f t="shared" si="81"/>
        <v>0.1</v>
      </c>
      <c r="R343" s="501">
        <f t="shared" si="83"/>
        <v>1.0000236794124739</v>
      </c>
    </row>
    <row r="344" spans="1:18" x14ac:dyDescent="0.25">
      <c r="B344" s="47"/>
      <c r="E344" s="76">
        <v>4</v>
      </c>
      <c r="F344" s="234" t="s">
        <v>63</v>
      </c>
      <c r="G344" s="289">
        <f t="shared" si="79"/>
        <v>4.0387499863736099E-3</v>
      </c>
      <c r="I344" s="255"/>
      <c r="J344" s="289">
        <f t="shared" si="82"/>
        <v>2.4999408028705688E-2</v>
      </c>
      <c r="K344" s="47"/>
      <c r="L344" s="70"/>
      <c r="N344" s="332">
        <v>4</v>
      </c>
      <c r="O344" s="193">
        <f t="shared" si="80"/>
        <v>9.9997632114822751E-2</v>
      </c>
      <c r="P344" s="330"/>
      <c r="Q344" s="98">
        <f t="shared" si="81"/>
        <v>0.1</v>
      </c>
      <c r="R344" s="501">
        <f t="shared" si="83"/>
        <v>1.0000236794124739</v>
      </c>
    </row>
    <row r="345" spans="1:18" x14ac:dyDescent="0.25">
      <c r="B345" s="47"/>
      <c r="E345" s="76">
        <v>5</v>
      </c>
      <c r="F345" s="234" t="s">
        <v>63</v>
      </c>
      <c r="G345" s="289">
        <f t="shared" si="79"/>
        <v>3.2309999890988875E-3</v>
      </c>
      <c r="I345" s="255"/>
      <c r="J345" s="289">
        <f t="shared" si="82"/>
        <v>1.9999526422964545E-2</v>
      </c>
      <c r="K345" s="47"/>
      <c r="L345" s="70"/>
      <c r="N345" s="332">
        <v>5</v>
      </c>
      <c r="O345" s="193">
        <f t="shared" si="80"/>
        <v>9.9997632114822724E-2</v>
      </c>
      <c r="P345" s="330"/>
      <c r="Q345" s="98">
        <f t="shared" si="81"/>
        <v>0.1</v>
      </c>
      <c r="R345" s="501">
        <f t="shared" si="83"/>
        <v>1.0000236794124742</v>
      </c>
    </row>
    <row r="346" spans="1:18" x14ac:dyDescent="0.25">
      <c r="B346" s="47"/>
      <c r="C346" s="235"/>
      <c r="E346" s="76">
        <v>10</v>
      </c>
      <c r="F346" s="234" t="s">
        <v>63</v>
      </c>
      <c r="G346" s="333">
        <f t="shared" si="79"/>
        <v>1.4054849952580158E-2</v>
      </c>
      <c r="I346" s="255"/>
      <c r="J346" s="289">
        <f t="shared" si="82"/>
        <v>8.6997939939895783E-2</v>
      </c>
      <c r="K346" s="47"/>
      <c r="L346" s="70"/>
      <c r="N346" s="334">
        <v>10</v>
      </c>
      <c r="O346" s="335">
        <f t="shared" si="80"/>
        <v>0.86997939939895785</v>
      </c>
      <c r="P346" s="330"/>
      <c r="Q346" s="105">
        <f t="shared" si="81"/>
        <v>0.87</v>
      </c>
      <c r="R346" s="501">
        <f t="shared" si="83"/>
        <v>1.0000236794124739</v>
      </c>
    </row>
    <row r="347" spans="1:18" x14ac:dyDescent="0.25">
      <c r="B347" s="47"/>
      <c r="C347" s="47"/>
      <c r="E347" s="76">
        <v>20</v>
      </c>
      <c r="F347" s="234" t="s">
        <v>63</v>
      </c>
      <c r="G347" s="289">
        <f t="shared" si="79"/>
        <v>2.4797924916333959E-2</v>
      </c>
      <c r="I347" s="255"/>
      <c r="J347" s="289">
        <f t="shared" si="82"/>
        <v>0.15349636529625291</v>
      </c>
      <c r="K347" s="47"/>
      <c r="L347" s="70"/>
      <c r="N347" s="332">
        <v>20</v>
      </c>
      <c r="O347" s="193">
        <f t="shared" si="80"/>
        <v>3.069927305925058</v>
      </c>
      <c r="P347" s="330"/>
      <c r="Q347" s="98">
        <f t="shared" si="81"/>
        <v>3.07</v>
      </c>
      <c r="R347" s="501">
        <f t="shared" si="83"/>
        <v>1.0000236794124739</v>
      </c>
    </row>
    <row r="348" spans="1:18" x14ac:dyDescent="0.25">
      <c r="E348" s="76">
        <v>30</v>
      </c>
      <c r="F348" s="234" t="s">
        <v>63</v>
      </c>
      <c r="G348" s="289">
        <f t="shared" si="79"/>
        <v>3.0263699897892907E-2</v>
      </c>
      <c r="I348" s="255"/>
      <c r="J348" s="289">
        <f t="shared" si="82"/>
        <v>0.18732889749510126</v>
      </c>
      <c r="K348" s="47"/>
      <c r="L348" s="70"/>
      <c r="N348" s="332">
        <v>30</v>
      </c>
      <c r="O348" s="193">
        <f t="shared" si="80"/>
        <v>5.6198669248530377</v>
      </c>
      <c r="P348" s="330"/>
      <c r="Q348" s="98">
        <f t="shared" si="81"/>
        <v>5.62</v>
      </c>
      <c r="R348" s="501">
        <f t="shared" si="83"/>
        <v>1.0000236794124739</v>
      </c>
    </row>
    <row r="349" spans="1:18" x14ac:dyDescent="0.25">
      <c r="E349" s="76">
        <v>40</v>
      </c>
      <c r="F349" s="234" t="s">
        <v>63</v>
      </c>
      <c r="G349" s="289">
        <f t="shared" si="79"/>
        <v>3.3844724885810848E-2</v>
      </c>
      <c r="I349" s="255"/>
      <c r="J349" s="289">
        <f t="shared" si="82"/>
        <v>0.20949503928055366</v>
      </c>
      <c r="K349" s="47"/>
      <c r="L349" s="70"/>
      <c r="N349" s="332">
        <v>40</v>
      </c>
      <c r="O349" s="193">
        <f t="shared" si="80"/>
        <v>8.3798015712221456</v>
      </c>
      <c r="P349" s="330"/>
      <c r="Q349" s="98">
        <f t="shared" si="81"/>
        <v>8.3800000000000008</v>
      </c>
      <c r="R349" s="501">
        <f t="shared" si="83"/>
        <v>1.0000236794124739</v>
      </c>
    </row>
    <row r="350" spans="1:18" x14ac:dyDescent="0.25">
      <c r="E350" s="76">
        <v>50</v>
      </c>
      <c r="F350" s="234" t="s">
        <v>63</v>
      </c>
      <c r="G350" s="289">
        <f t="shared" si="79"/>
        <v>3.8319659870712799E-2</v>
      </c>
      <c r="I350" s="255"/>
      <c r="J350" s="289">
        <f t="shared" si="82"/>
        <v>0.23719438337635948</v>
      </c>
      <c r="K350" s="47"/>
      <c r="L350" s="70"/>
      <c r="N350" s="332">
        <v>50</v>
      </c>
      <c r="O350" s="193">
        <f t="shared" si="80"/>
        <v>11.859719168817975</v>
      </c>
      <c r="P350" s="330"/>
      <c r="Q350" s="98">
        <f t="shared" si="81"/>
        <v>11.86</v>
      </c>
      <c r="R350" s="501">
        <f t="shared" si="83"/>
        <v>1.0000236794124739</v>
      </c>
    </row>
    <row r="351" spans="1:18" x14ac:dyDescent="0.25">
      <c r="E351" s="76">
        <v>60</v>
      </c>
      <c r="F351" s="234" t="s">
        <v>63</v>
      </c>
      <c r="G351" s="289">
        <f t="shared" si="79"/>
        <v>4.2514574856559524E-2</v>
      </c>
      <c r="I351" s="255"/>
      <c r="J351" s="289">
        <f t="shared" si="82"/>
        <v>0.26316043518217513</v>
      </c>
      <c r="K351" s="47"/>
      <c r="L351" s="70"/>
      <c r="N351" s="332">
        <v>60</v>
      </c>
      <c r="O351" s="193">
        <f t="shared" si="80"/>
        <v>15.789626110930508</v>
      </c>
      <c r="P351" s="330"/>
      <c r="Q351" s="98">
        <f t="shared" si="81"/>
        <v>15.79</v>
      </c>
      <c r="R351" s="501">
        <f t="shared" si="83"/>
        <v>1.0000236794124739</v>
      </c>
    </row>
    <row r="352" spans="1:18" x14ac:dyDescent="0.25">
      <c r="E352" s="76">
        <v>70</v>
      </c>
      <c r="F352" s="234" t="s">
        <v>63</v>
      </c>
      <c r="G352" s="333">
        <f t="shared" si="79"/>
        <v>4.539554984683937E-2</v>
      </c>
      <c r="I352" s="255"/>
      <c r="J352" s="289">
        <f t="shared" si="82"/>
        <v>0.28099334624265193</v>
      </c>
      <c r="K352" s="47"/>
      <c r="L352" s="70"/>
      <c r="N352" s="334">
        <v>70</v>
      </c>
      <c r="O352" s="335">
        <f t="shared" si="80"/>
        <v>19.669534236985633</v>
      </c>
      <c r="P352" s="330"/>
      <c r="Q352" s="105">
        <f t="shared" si="81"/>
        <v>19.670000000000002</v>
      </c>
      <c r="R352" s="501">
        <f t="shared" si="83"/>
        <v>1.0000236794124739</v>
      </c>
    </row>
    <row r="353" spans="1:22" x14ac:dyDescent="0.25">
      <c r="E353" s="76">
        <v>80</v>
      </c>
      <c r="F353" s="234" t="s">
        <v>63</v>
      </c>
      <c r="G353" s="560">
        <f t="shared" si="79"/>
        <v>4.870732483566572E-2</v>
      </c>
      <c r="I353" s="255"/>
      <c r="J353" s="289">
        <f t="shared" si="82"/>
        <v>0.30149286082619048</v>
      </c>
      <c r="K353" s="47"/>
      <c r="L353" s="70"/>
      <c r="N353" s="565">
        <v>80</v>
      </c>
      <c r="O353" s="561">
        <f t="shared" si="80"/>
        <v>24.119428866095237</v>
      </c>
      <c r="P353" s="330"/>
      <c r="Q353" s="165">
        <f t="shared" si="81"/>
        <v>24.12</v>
      </c>
      <c r="R353" s="501">
        <f t="shared" si="83"/>
        <v>1.0000236794124742</v>
      </c>
    </row>
    <row r="354" spans="1:22" x14ac:dyDescent="0.25">
      <c r="E354" s="76">
        <v>90</v>
      </c>
      <c r="F354" s="234" t="s">
        <v>63</v>
      </c>
      <c r="G354" s="560">
        <f t="shared" si="79"/>
        <v>5.1265199827035673E-2</v>
      </c>
      <c r="I354" s="255"/>
      <c r="J354" s="289">
        <f t="shared" si="82"/>
        <v>0.31732581924437075</v>
      </c>
      <c r="K354" s="47"/>
      <c r="L354" s="70"/>
      <c r="N354" s="565">
        <v>90</v>
      </c>
      <c r="O354" s="561">
        <f t="shared" si="80"/>
        <v>28.559323731993366</v>
      </c>
      <c r="P354" s="330"/>
      <c r="Q354" s="165">
        <f t="shared" si="81"/>
        <v>28.56</v>
      </c>
      <c r="R354" s="501">
        <f t="shared" si="83"/>
        <v>1.0000236794124742</v>
      </c>
    </row>
    <row r="355" spans="1:22" x14ac:dyDescent="0.25">
      <c r="E355" s="76">
        <v>100</v>
      </c>
      <c r="F355" s="234" t="s">
        <v>63</v>
      </c>
      <c r="G355" s="333">
        <f t="shared" si="79"/>
        <v>5.2584524822584383E-2</v>
      </c>
      <c r="I355" s="260"/>
      <c r="J355" s="336">
        <f t="shared" si="82"/>
        <v>0.32549229253374795</v>
      </c>
      <c r="K355" s="145"/>
      <c r="L355" s="337"/>
      <c r="N355" s="338">
        <v>100</v>
      </c>
      <c r="O355" s="339">
        <f t="shared" si="80"/>
        <v>32.549229253374797</v>
      </c>
      <c r="P355" s="340"/>
      <c r="Q355" s="105">
        <f t="shared" si="81"/>
        <v>32.549999999999997</v>
      </c>
      <c r="R355" s="501">
        <f t="shared" si="83"/>
        <v>1.0000236794124739</v>
      </c>
    </row>
    <row r="356" spans="1:22" x14ac:dyDescent="0.25">
      <c r="Q356" s="98"/>
    </row>
    <row r="357" spans="1:22" x14ac:dyDescent="0.25">
      <c r="Q357" s="98"/>
    </row>
    <row r="358" spans="1:22" ht="15.75" thickBot="1" x14ac:dyDescent="0.3">
      <c r="A358" s="268"/>
      <c r="B358" s="268"/>
      <c r="C358" s="268"/>
      <c r="D358" s="268"/>
      <c r="E358" s="268"/>
      <c r="F358" s="268"/>
      <c r="G358" s="268"/>
      <c r="H358" s="268"/>
      <c r="I358" s="268"/>
      <c r="J358" s="268"/>
      <c r="K358" s="268"/>
      <c r="L358" s="268"/>
      <c r="M358" s="268"/>
      <c r="N358" s="268"/>
      <c r="O358" s="268"/>
      <c r="P358" s="268"/>
      <c r="Q358" s="165"/>
      <c r="R358" s="268"/>
      <c r="S358" s="268"/>
      <c r="T358" s="268"/>
      <c r="U358" s="268"/>
      <c r="V358" s="268"/>
    </row>
    <row r="359" spans="1:22" ht="15.75" thickTop="1" x14ac:dyDescent="0.25"/>
    <row r="360" spans="1:22" x14ac:dyDescent="0.25">
      <c r="B360" s="423" t="s">
        <v>262</v>
      </c>
    </row>
    <row r="361" spans="1:22" x14ac:dyDescent="0.25">
      <c r="K361" s="272" t="s">
        <v>78</v>
      </c>
    </row>
    <row r="362" spans="1:22" x14ac:dyDescent="0.25">
      <c r="B362" s="273" t="s">
        <v>73</v>
      </c>
      <c r="F362" s="244"/>
      <c r="L362" s="244"/>
      <c r="N362" s="244"/>
      <c r="Q362" s="244"/>
      <c r="R362" s="244"/>
      <c r="S362" s="244"/>
      <c r="T362" s="244"/>
      <c r="U362" s="244"/>
      <c r="V362" s="244"/>
    </row>
    <row r="363" spans="1:22" x14ac:dyDescent="0.25">
      <c r="J363" s="148" t="s">
        <v>60</v>
      </c>
      <c r="K363" s="93">
        <v>1</v>
      </c>
    </row>
    <row r="364" spans="1:22" x14ac:dyDescent="0.25">
      <c r="A364" s="346" t="s">
        <v>28</v>
      </c>
      <c r="B364" s="274" t="s">
        <v>74</v>
      </c>
      <c r="C364" s="274"/>
      <c r="D364" s="275" t="s">
        <v>16</v>
      </c>
      <c r="E364" s="275" t="s">
        <v>15</v>
      </c>
      <c r="F364" s="276" t="s">
        <v>14</v>
      </c>
      <c r="G364" s="276" t="s">
        <v>13</v>
      </c>
      <c r="H364" s="276" t="s">
        <v>3</v>
      </c>
      <c r="I364" s="276" t="s">
        <v>4</v>
      </c>
      <c r="J364" s="276" t="s">
        <v>5</v>
      </c>
      <c r="K364" s="276" t="s">
        <v>6</v>
      </c>
      <c r="L364" s="276" t="s">
        <v>20</v>
      </c>
      <c r="M364" s="276" t="s">
        <v>21</v>
      </c>
      <c r="N364" s="276" t="s">
        <v>22</v>
      </c>
      <c r="O364" s="276" t="s">
        <v>23</v>
      </c>
      <c r="P364" s="294" t="s">
        <v>24</v>
      </c>
      <c r="Q364" s="609" t="s">
        <v>25</v>
      </c>
      <c r="R364" s="609" t="s">
        <v>35</v>
      </c>
      <c r="S364" s="274"/>
      <c r="T364" s="274"/>
      <c r="U364" s="274"/>
      <c r="V364" s="274"/>
    </row>
    <row r="365" spans="1:22" x14ac:dyDescent="0.25">
      <c r="B365" s="276" t="s">
        <v>2</v>
      </c>
      <c r="C365" s="277" t="s">
        <v>41</v>
      </c>
      <c r="D365" s="276" t="s">
        <v>41</v>
      </c>
      <c r="E365" s="276" t="s">
        <v>41</v>
      </c>
      <c r="F365" s="276" t="s">
        <v>41</v>
      </c>
      <c r="G365" s="276" t="s">
        <v>41</v>
      </c>
      <c r="H365" s="276" t="s">
        <v>41</v>
      </c>
      <c r="I365" s="276" t="s">
        <v>41</v>
      </c>
      <c r="J365" s="276" t="s">
        <v>41</v>
      </c>
      <c r="K365" s="276" t="s">
        <v>41</v>
      </c>
      <c r="L365" s="276" t="s">
        <v>41</v>
      </c>
      <c r="M365" s="276" t="s">
        <v>41</v>
      </c>
      <c r="N365" s="276" t="s">
        <v>41</v>
      </c>
      <c r="O365" s="276" t="s">
        <v>41</v>
      </c>
      <c r="P365" s="276" t="s">
        <v>41</v>
      </c>
      <c r="Q365" s="610" t="s">
        <v>41</v>
      </c>
      <c r="R365" s="610" t="s">
        <v>41</v>
      </c>
      <c r="S365" s="277" t="s">
        <v>41</v>
      </c>
      <c r="T365" s="277" t="s">
        <v>41</v>
      </c>
      <c r="U365" s="277" t="s">
        <v>41</v>
      </c>
      <c r="V365" s="277" t="s">
        <v>41</v>
      </c>
    </row>
    <row r="366" spans="1:22" x14ac:dyDescent="0.25">
      <c r="B366" s="276">
        <v>1</v>
      </c>
      <c r="C366" s="341">
        <f t="shared" ref="C366:V378" si="84">(C113*$K$363)/$B366</f>
        <v>0.22883124169231725</v>
      </c>
      <c r="D366" s="156">
        <f t="shared" si="84"/>
        <v>0.26315592794616482</v>
      </c>
      <c r="E366" s="156">
        <f t="shared" si="84"/>
        <v>0.30262931713808955</v>
      </c>
      <c r="F366" s="156">
        <f t="shared" si="84"/>
        <v>0.34802371470880294</v>
      </c>
      <c r="G366" s="156">
        <f t="shared" si="84"/>
        <v>0.40022727191512336</v>
      </c>
      <c r="H366" s="156">
        <f t="shared" si="84"/>
        <v>0.46026136270239182</v>
      </c>
      <c r="I366" s="156">
        <f t="shared" si="84"/>
        <v>0.52930056710775053</v>
      </c>
      <c r="J366" s="156">
        <f t="shared" si="84"/>
        <v>0.60869565217391308</v>
      </c>
      <c r="K366" s="84">
        <f t="shared" si="84"/>
        <v>0.7</v>
      </c>
      <c r="L366" s="143">
        <f t="shared" si="84"/>
        <v>0.80499999999999994</v>
      </c>
      <c r="M366" s="143">
        <f t="shared" si="84"/>
        <v>0.92574999999999985</v>
      </c>
      <c r="N366" s="143">
        <f t="shared" si="84"/>
        <v>1.0646124999999997</v>
      </c>
      <c r="O366" s="143">
        <f t="shared" si="84"/>
        <v>1.2243043749999996</v>
      </c>
      <c r="P366" s="143">
        <f t="shared" si="84"/>
        <v>1.4079500312499993</v>
      </c>
      <c r="Q366" s="143">
        <f t="shared" si="84"/>
        <v>1.6191425359374991</v>
      </c>
      <c r="R366" s="143">
        <f t="shared" si="84"/>
        <v>1.862013916328124</v>
      </c>
      <c r="S366" s="278">
        <f t="shared" si="84"/>
        <v>2.1413160037773422</v>
      </c>
      <c r="T366" s="278">
        <f t="shared" si="84"/>
        <v>2.4625134043439432</v>
      </c>
      <c r="U366" s="278">
        <f t="shared" si="84"/>
        <v>2.8318904149955344</v>
      </c>
      <c r="V366" s="278">
        <f t="shared" si="84"/>
        <v>3.2566739772448643</v>
      </c>
    </row>
    <row r="367" spans="1:22" x14ac:dyDescent="0.25">
      <c r="B367" s="276">
        <v>2</v>
      </c>
      <c r="C367" s="341">
        <f t="shared" si="84"/>
        <v>0.26969396342308827</v>
      </c>
      <c r="D367" s="160">
        <f t="shared" si="84"/>
        <v>0.31014805793655148</v>
      </c>
      <c r="E367" s="160">
        <f t="shared" si="84"/>
        <v>0.35667026662703416</v>
      </c>
      <c r="F367" s="160">
        <f t="shared" si="84"/>
        <v>0.41017080662108923</v>
      </c>
      <c r="G367" s="160">
        <f t="shared" si="84"/>
        <v>0.47169642761425257</v>
      </c>
      <c r="H367" s="160">
        <f t="shared" si="84"/>
        <v>0.54245089175639039</v>
      </c>
      <c r="I367" s="160">
        <f t="shared" si="84"/>
        <v>0.62381852551984884</v>
      </c>
      <c r="J367" s="160">
        <f t="shared" si="84"/>
        <v>0.71739130434782605</v>
      </c>
      <c r="K367" s="98">
        <f t="shared" si="84"/>
        <v>0.82499999999999996</v>
      </c>
      <c r="L367" s="94">
        <f t="shared" si="84"/>
        <v>0.94874999999999987</v>
      </c>
      <c r="M367" s="94">
        <f t="shared" si="84"/>
        <v>1.0910624999999998</v>
      </c>
      <c r="N367" s="94">
        <f t="shared" si="84"/>
        <v>1.2547218749999998</v>
      </c>
      <c r="O367" s="94">
        <f t="shared" si="84"/>
        <v>1.4429301562499997</v>
      </c>
      <c r="P367" s="94">
        <f t="shared" si="84"/>
        <v>1.6593696796874995</v>
      </c>
      <c r="Q367" s="94">
        <f t="shared" si="84"/>
        <v>1.9082751316406243</v>
      </c>
      <c r="R367" s="94">
        <f t="shared" si="84"/>
        <v>2.1945164013867178</v>
      </c>
      <c r="S367" s="278">
        <f t="shared" si="84"/>
        <v>2.5236938615947251</v>
      </c>
      <c r="T367" s="278">
        <f t="shared" si="84"/>
        <v>2.9022479408339334</v>
      </c>
      <c r="U367" s="278">
        <f t="shared" si="84"/>
        <v>3.3375851319590231</v>
      </c>
      <c r="V367" s="278">
        <f t="shared" si="84"/>
        <v>3.8382229017528764</v>
      </c>
    </row>
    <row r="368" spans="1:22" x14ac:dyDescent="0.25">
      <c r="B368" s="276">
        <v>3</v>
      </c>
      <c r="C368" s="342">
        <f t="shared" si="84"/>
        <v>0.31273603031283365</v>
      </c>
      <c r="D368" s="163">
        <f t="shared" si="84"/>
        <v>0.35964643485975861</v>
      </c>
      <c r="E368" s="163">
        <f t="shared" si="84"/>
        <v>0.41359340008872242</v>
      </c>
      <c r="F368" s="163">
        <f t="shared" si="84"/>
        <v>0.47563241010203067</v>
      </c>
      <c r="G368" s="163">
        <f t="shared" si="84"/>
        <v>0.54697727161733523</v>
      </c>
      <c r="H368" s="163">
        <f t="shared" si="84"/>
        <v>0.62902386235993546</v>
      </c>
      <c r="I368" s="163">
        <f t="shared" si="84"/>
        <v>0.72337744171392571</v>
      </c>
      <c r="J368" s="163">
        <f t="shared" si="84"/>
        <v>0.83188405797101461</v>
      </c>
      <c r="K368" s="105">
        <f t="shared" si="84"/>
        <v>0.95666666666666667</v>
      </c>
      <c r="L368" s="146">
        <f t="shared" si="84"/>
        <v>1.1001666666666667</v>
      </c>
      <c r="M368" s="146">
        <f t="shared" si="84"/>
        <v>1.2651916666666665</v>
      </c>
      <c r="N368" s="146">
        <f t="shared" si="84"/>
        <v>1.4549704166666662</v>
      </c>
      <c r="O368" s="146">
        <f t="shared" si="84"/>
        <v>1.6732159791666661</v>
      </c>
      <c r="P368" s="146">
        <f t="shared" si="84"/>
        <v>1.9241983760416659</v>
      </c>
      <c r="Q368" s="146">
        <f t="shared" si="84"/>
        <v>2.2128281324479153</v>
      </c>
      <c r="R368" s="146">
        <f t="shared" si="84"/>
        <v>2.5447523523151028</v>
      </c>
      <c r="S368" s="279">
        <f t="shared" si="84"/>
        <v>2.9264652051623679</v>
      </c>
      <c r="T368" s="279">
        <f t="shared" si="84"/>
        <v>3.365434985936723</v>
      </c>
      <c r="U368" s="279">
        <f t="shared" si="84"/>
        <v>3.8702502338272313</v>
      </c>
      <c r="V368" s="279">
        <f t="shared" si="84"/>
        <v>4.4507877689013151</v>
      </c>
    </row>
    <row r="369" spans="2:22" x14ac:dyDescent="0.25">
      <c r="B369" s="276">
        <v>4</v>
      </c>
      <c r="C369" s="341">
        <f t="shared" si="84"/>
        <v>0.31872922950001337</v>
      </c>
      <c r="D369" s="160">
        <f t="shared" si="84"/>
        <v>0.36653861392501536</v>
      </c>
      <c r="E369" s="160">
        <f t="shared" si="84"/>
        <v>0.42151940601376764</v>
      </c>
      <c r="F369" s="160">
        <f t="shared" si="84"/>
        <v>0.48474731691583273</v>
      </c>
      <c r="G369" s="160">
        <f t="shared" si="84"/>
        <v>0.55745941445320757</v>
      </c>
      <c r="H369" s="160">
        <f t="shared" si="84"/>
        <v>0.64107832662118869</v>
      </c>
      <c r="I369" s="160">
        <f t="shared" si="84"/>
        <v>0.73724007561436689</v>
      </c>
      <c r="J369" s="160">
        <f t="shared" si="84"/>
        <v>0.84782608695652184</v>
      </c>
      <c r="K369" s="98">
        <f t="shared" si="84"/>
        <v>0.97499999999999998</v>
      </c>
      <c r="L369" s="94">
        <f t="shared" si="84"/>
        <v>1.1212499999999999</v>
      </c>
      <c r="M369" s="94">
        <f t="shared" si="84"/>
        <v>1.2894374999999998</v>
      </c>
      <c r="N369" s="94">
        <f t="shared" si="84"/>
        <v>1.4828531249999997</v>
      </c>
      <c r="O369" s="94">
        <f t="shared" si="84"/>
        <v>1.7052810937499996</v>
      </c>
      <c r="P369" s="94">
        <f t="shared" si="84"/>
        <v>1.9610732578124994</v>
      </c>
      <c r="Q369" s="94">
        <f t="shared" si="84"/>
        <v>2.255234246484374</v>
      </c>
      <c r="R369" s="94">
        <f t="shared" si="84"/>
        <v>2.5935193834570298</v>
      </c>
      <c r="S369" s="278">
        <f t="shared" si="84"/>
        <v>2.9825472909755839</v>
      </c>
      <c r="T369" s="278">
        <f t="shared" si="84"/>
        <v>3.4299293846219214</v>
      </c>
      <c r="U369" s="278">
        <f t="shared" si="84"/>
        <v>3.9444187923152092</v>
      </c>
      <c r="V369" s="278">
        <f t="shared" si="84"/>
        <v>4.5360816111624906</v>
      </c>
    </row>
    <row r="370" spans="2:22" x14ac:dyDescent="0.25">
      <c r="B370" s="276">
        <v>5</v>
      </c>
      <c r="C370" s="341">
        <f t="shared" si="84"/>
        <v>0.30728766741539737</v>
      </c>
      <c r="D370" s="160">
        <f t="shared" si="84"/>
        <v>0.353380817527707</v>
      </c>
      <c r="E370" s="160">
        <f t="shared" si="84"/>
        <v>0.40638794015686297</v>
      </c>
      <c r="F370" s="160">
        <f t="shared" si="84"/>
        <v>0.46734613118039248</v>
      </c>
      <c r="G370" s="160">
        <f t="shared" si="84"/>
        <v>0.53744805085745129</v>
      </c>
      <c r="H370" s="160">
        <f t="shared" si="84"/>
        <v>0.61806525848606897</v>
      </c>
      <c r="I370" s="160">
        <f t="shared" si="84"/>
        <v>0.71077504725897933</v>
      </c>
      <c r="J370" s="160">
        <f t="shared" si="84"/>
        <v>0.81739130434782614</v>
      </c>
      <c r="K370" s="98">
        <f t="shared" si="84"/>
        <v>0.94000000000000006</v>
      </c>
      <c r="L370" s="94">
        <f t="shared" si="84"/>
        <v>1.081</v>
      </c>
      <c r="M370" s="94">
        <f t="shared" si="84"/>
        <v>1.2431499999999998</v>
      </c>
      <c r="N370" s="94">
        <f t="shared" si="84"/>
        <v>1.4296224999999996</v>
      </c>
      <c r="O370" s="94">
        <f t="shared" si="84"/>
        <v>1.6440658749999995</v>
      </c>
      <c r="P370" s="94">
        <f t="shared" si="84"/>
        <v>1.890675756249999</v>
      </c>
      <c r="Q370" s="94">
        <f t="shared" si="84"/>
        <v>2.1742771196874986</v>
      </c>
      <c r="R370" s="94">
        <f t="shared" si="84"/>
        <v>2.5004186876406234</v>
      </c>
      <c r="S370" s="278">
        <f t="shared" si="84"/>
        <v>2.8754814907867168</v>
      </c>
      <c r="T370" s="278">
        <f t="shared" si="84"/>
        <v>3.3068037144047238</v>
      </c>
      <c r="U370" s="278">
        <f t="shared" si="84"/>
        <v>3.8028242715654321</v>
      </c>
      <c r="V370" s="278">
        <f t="shared" si="84"/>
        <v>4.373247912300247</v>
      </c>
    </row>
    <row r="371" spans="2:22" x14ac:dyDescent="0.25">
      <c r="B371" s="276">
        <v>10</v>
      </c>
      <c r="C371" s="342">
        <f t="shared" si="84"/>
        <v>0.22883124169231728</v>
      </c>
      <c r="D371" s="163">
        <f t="shared" si="84"/>
        <v>0.26315592794616482</v>
      </c>
      <c r="E371" s="163">
        <f t="shared" si="84"/>
        <v>0.30262931713808949</v>
      </c>
      <c r="F371" s="163">
        <f t="shared" si="84"/>
        <v>0.34802371470880289</v>
      </c>
      <c r="G371" s="163">
        <f t="shared" si="84"/>
        <v>0.40022727191512331</v>
      </c>
      <c r="H371" s="163">
        <f t="shared" si="84"/>
        <v>0.46026136270239182</v>
      </c>
      <c r="I371" s="163">
        <f t="shared" si="84"/>
        <v>0.52930056710775053</v>
      </c>
      <c r="J371" s="163">
        <f t="shared" si="84"/>
        <v>0.60869565217391308</v>
      </c>
      <c r="K371" s="105">
        <f t="shared" si="84"/>
        <v>0.7</v>
      </c>
      <c r="L371" s="146">
        <f t="shared" si="84"/>
        <v>0.80499999999999994</v>
      </c>
      <c r="M371" s="146">
        <f t="shared" si="84"/>
        <v>0.92574999999999985</v>
      </c>
      <c r="N371" s="146">
        <f t="shared" si="84"/>
        <v>1.0646124999999997</v>
      </c>
      <c r="O371" s="146">
        <f t="shared" si="84"/>
        <v>1.2243043749999996</v>
      </c>
      <c r="P371" s="146">
        <f t="shared" si="84"/>
        <v>1.4079500312499995</v>
      </c>
      <c r="Q371" s="146">
        <f t="shared" si="84"/>
        <v>1.6191425359374993</v>
      </c>
      <c r="R371" s="146">
        <f t="shared" si="84"/>
        <v>1.8620139163281242</v>
      </c>
      <c r="S371" s="279">
        <f t="shared" si="84"/>
        <v>2.1413160037773427</v>
      </c>
      <c r="T371" s="279">
        <f t="shared" si="84"/>
        <v>2.4625134043439436</v>
      </c>
      <c r="U371" s="279">
        <f t="shared" si="84"/>
        <v>2.8318904149955353</v>
      </c>
      <c r="V371" s="279">
        <f t="shared" si="84"/>
        <v>3.2566739772448647</v>
      </c>
    </row>
    <row r="372" spans="2:22" x14ac:dyDescent="0.25">
      <c r="B372" s="276">
        <v>20</v>
      </c>
      <c r="C372" s="341">
        <f t="shared" si="84"/>
        <v>0.15478798991616033</v>
      </c>
      <c r="D372" s="160">
        <f t="shared" si="84"/>
        <v>0.17800618840358434</v>
      </c>
      <c r="E372" s="160">
        <f t="shared" si="84"/>
        <v>0.20470711666412197</v>
      </c>
      <c r="F372" s="160">
        <f t="shared" si="84"/>
        <v>0.23541318416374027</v>
      </c>
      <c r="G372" s="160">
        <f t="shared" si="84"/>
        <v>0.27072516178830125</v>
      </c>
      <c r="H372" s="160">
        <f t="shared" si="84"/>
        <v>0.31133393605654647</v>
      </c>
      <c r="I372" s="160">
        <f t="shared" si="84"/>
        <v>0.35803402646502841</v>
      </c>
      <c r="J372" s="160">
        <f t="shared" si="84"/>
        <v>0.41173913043478266</v>
      </c>
      <c r="K372" s="98">
        <f t="shared" si="84"/>
        <v>0.47350000000000003</v>
      </c>
      <c r="L372" s="94">
        <f t="shared" si="84"/>
        <v>0.54452499999999993</v>
      </c>
      <c r="M372" s="94">
        <f t="shared" si="84"/>
        <v>0.62620374999999995</v>
      </c>
      <c r="N372" s="94">
        <f t="shared" si="84"/>
        <v>0.72013431249999982</v>
      </c>
      <c r="O372" s="94">
        <f t="shared" si="84"/>
        <v>0.82815445937499965</v>
      </c>
      <c r="P372" s="94">
        <f t="shared" si="84"/>
        <v>0.9523776282812495</v>
      </c>
      <c r="Q372" s="94">
        <f t="shared" si="84"/>
        <v>1.0952342725234367</v>
      </c>
      <c r="R372" s="94">
        <f t="shared" si="84"/>
        <v>1.2595194134019523</v>
      </c>
      <c r="S372" s="278">
        <f t="shared" si="84"/>
        <v>1.448447325412245</v>
      </c>
      <c r="T372" s="278">
        <f t="shared" si="84"/>
        <v>1.6657144242240816</v>
      </c>
      <c r="U372" s="278">
        <f t="shared" si="84"/>
        <v>1.9155715878576935</v>
      </c>
      <c r="V372" s="278">
        <f t="shared" si="84"/>
        <v>2.202907326036347</v>
      </c>
    </row>
    <row r="373" spans="2:22" x14ac:dyDescent="0.25">
      <c r="B373" s="276">
        <v>30</v>
      </c>
      <c r="C373" s="341">
        <f t="shared" si="84"/>
        <v>0.1214984926128256</v>
      </c>
      <c r="D373" s="160">
        <f t="shared" si="84"/>
        <v>0.13972326650474942</v>
      </c>
      <c r="E373" s="160">
        <f t="shared" si="84"/>
        <v>0.16068175648046182</v>
      </c>
      <c r="F373" s="160">
        <f t="shared" si="84"/>
        <v>0.1847840199525311</v>
      </c>
      <c r="G373" s="160">
        <f t="shared" si="84"/>
        <v>0.21250162294541075</v>
      </c>
      <c r="H373" s="160">
        <f t="shared" si="84"/>
        <v>0.24437686638722234</v>
      </c>
      <c r="I373" s="160">
        <f t="shared" si="84"/>
        <v>0.28103339634530566</v>
      </c>
      <c r="J373" s="160">
        <f t="shared" si="84"/>
        <v>0.32318840579710151</v>
      </c>
      <c r="K373" s="98">
        <f t="shared" si="84"/>
        <v>0.3716666666666667</v>
      </c>
      <c r="L373" s="94">
        <f t="shared" si="84"/>
        <v>0.42741666666666667</v>
      </c>
      <c r="M373" s="94">
        <f t="shared" si="84"/>
        <v>0.49152916666666663</v>
      </c>
      <c r="N373" s="94">
        <f t="shared" si="84"/>
        <v>0.56525854166666656</v>
      </c>
      <c r="O373" s="94">
        <f t="shared" si="84"/>
        <v>0.65004732291666645</v>
      </c>
      <c r="P373" s="94">
        <f t="shared" si="84"/>
        <v>0.74755442135416639</v>
      </c>
      <c r="Q373" s="94">
        <f t="shared" si="84"/>
        <v>0.85968758455729122</v>
      </c>
      <c r="R373" s="94">
        <f t="shared" si="84"/>
        <v>0.98864072224088484</v>
      </c>
      <c r="S373" s="278">
        <f t="shared" si="84"/>
        <v>1.1369368305770176</v>
      </c>
      <c r="T373" s="278">
        <f t="shared" si="84"/>
        <v>1.3074773551635701</v>
      </c>
      <c r="U373" s="278">
        <f t="shared" si="84"/>
        <v>1.5035989584381055</v>
      </c>
      <c r="V373" s="278">
        <f t="shared" si="84"/>
        <v>1.7291388022038212</v>
      </c>
    </row>
    <row r="374" spans="2:22" x14ac:dyDescent="0.25">
      <c r="B374" s="276">
        <v>40</v>
      </c>
      <c r="C374" s="341">
        <f t="shared" si="84"/>
        <v>0.10387303863961975</v>
      </c>
      <c r="D374" s="160">
        <f t="shared" si="84"/>
        <v>0.11945399443556268</v>
      </c>
      <c r="E374" s="160">
        <f t="shared" si="84"/>
        <v>0.13737209360089708</v>
      </c>
      <c r="F374" s="160">
        <f t="shared" si="84"/>
        <v>0.15797790764103165</v>
      </c>
      <c r="G374" s="160">
        <f t="shared" si="84"/>
        <v>0.18167459378718637</v>
      </c>
      <c r="H374" s="160">
        <f t="shared" si="84"/>
        <v>0.20892578285526428</v>
      </c>
      <c r="I374" s="160">
        <f t="shared" si="84"/>
        <v>0.24026465028355393</v>
      </c>
      <c r="J374" s="160">
        <f t="shared" si="84"/>
        <v>0.27630434782608704</v>
      </c>
      <c r="K374" s="98">
        <f t="shared" si="84"/>
        <v>0.31775000000000003</v>
      </c>
      <c r="L374" s="94">
        <f t="shared" si="84"/>
        <v>0.36541250000000003</v>
      </c>
      <c r="M374" s="94">
        <f t="shared" si="84"/>
        <v>0.42022437499999998</v>
      </c>
      <c r="N374" s="94">
        <f t="shared" si="84"/>
        <v>0.48325803124999994</v>
      </c>
      <c r="O374" s="94">
        <f t="shared" si="84"/>
        <v>0.5557467359374999</v>
      </c>
      <c r="P374" s="94">
        <f t="shared" si="84"/>
        <v>0.63910874632812487</v>
      </c>
      <c r="Q374" s="94">
        <f t="shared" si="84"/>
        <v>0.73497505827734355</v>
      </c>
      <c r="R374" s="94">
        <f t="shared" si="84"/>
        <v>0.8452213170189451</v>
      </c>
      <c r="S374" s="278">
        <f t="shared" si="84"/>
        <v>0.97200451457178672</v>
      </c>
      <c r="T374" s="278">
        <f t="shared" si="84"/>
        <v>1.1178051917575547</v>
      </c>
      <c r="U374" s="278">
        <f t="shared" si="84"/>
        <v>1.2854759705211878</v>
      </c>
      <c r="V374" s="278">
        <f t="shared" si="84"/>
        <v>1.4782973660993659</v>
      </c>
    </row>
    <row r="375" spans="2:22" x14ac:dyDescent="0.25">
      <c r="B375" s="276">
        <v>50</v>
      </c>
      <c r="C375" s="341">
        <f t="shared" si="84"/>
        <v>9.2905484127080828E-2</v>
      </c>
      <c r="D375" s="160">
        <f t="shared" si="84"/>
        <v>0.10684130674614294</v>
      </c>
      <c r="E375" s="160">
        <f t="shared" si="84"/>
        <v>0.12286750275806436</v>
      </c>
      <c r="F375" s="160">
        <f t="shared" si="84"/>
        <v>0.14129762817177402</v>
      </c>
      <c r="G375" s="160">
        <f t="shared" si="84"/>
        <v>0.16249227239754011</v>
      </c>
      <c r="H375" s="160">
        <f t="shared" si="84"/>
        <v>0.18686611325717109</v>
      </c>
      <c r="I375" s="160">
        <f t="shared" si="84"/>
        <v>0.21489603024574674</v>
      </c>
      <c r="J375" s="160">
        <f t="shared" si="84"/>
        <v>0.24713043478260871</v>
      </c>
      <c r="K375" s="98">
        <f t="shared" si="84"/>
        <v>0.28420000000000001</v>
      </c>
      <c r="L375" s="94">
        <f t="shared" si="84"/>
        <v>0.32683000000000001</v>
      </c>
      <c r="M375" s="94">
        <f t="shared" si="84"/>
        <v>0.37585449999999992</v>
      </c>
      <c r="N375" s="94">
        <f t="shared" si="84"/>
        <v>0.4322326749999999</v>
      </c>
      <c r="O375" s="94">
        <f t="shared" si="84"/>
        <v>0.49706757624999987</v>
      </c>
      <c r="P375" s="94">
        <f t="shared" si="84"/>
        <v>0.57162771268749979</v>
      </c>
      <c r="Q375" s="94">
        <f t="shared" si="84"/>
        <v>0.65737186959062466</v>
      </c>
      <c r="R375" s="94">
        <f t="shared" si="84"/>
        <v>0.75597765002921835</v>
      </c>
      <c r="S375" s="278">
        <f t="shared" si="84"/>
        <v>0.86937429753360107</v>
      </c>
      <c r="T375" s="278">
        <f t="shared" si="84"/>
        <v>0.99978044216364115</v>
      </c>
      <c r="U375" s="278">
        <f t="shared" si="84"/>
        <v>1.1497475084881872</v>
      </c>
      <c r="V375" s="278">
        <f t="shared" si="84"/>
        <v>1.3222096347614152</v>
      </c>
    </row>
    <row r="376" spans="2:22" x14ac:dyDescent="0.25">
      <c r="B376" s="276">
        <v>60</v>
      </c>
      <c r="C376" s="341">
        <f t="shared" si="84"/>
        <v>8.4776526684106124E-2</v>
      </c>
      <c r="D376" s="160">
        <f t="shared" si="84"/>
        <v>9.7493005686722034E-2</v>
      </c>
      <c r="E376" s="160">
        <f t="shared" si="84"/>
        <v>0.11211695653973033</v>
      </c>
      <c r="F376" s="160">
        <f t="shared" si="84"/>
        <v>0.12893450002068987</v>
      </c>
      <c r="G376" s="160">
        <f t="shared" si="84"/>
        <v>0.14827467502379335</v>
      </c>
      <c r="H376" s="160">
        <f t="shared" si="84"/>
        <v>0.17051587627736231</v>
      </c>
      <c r="I376" s="160">
        <f t="shared" si="84"/>
        <v>0.19609325771896663</v>
      </c>
      <c r="J376" s="160">
        <f t="shared" si="84"/>
        <v>0.22550724637681163</v>
      </c>
      <c r="K376" s="98">
        <f t="shared" si="84"/>
        <v>0.25933333333333336</v>
      </c>
      <c r="L376" s="94">
        <f t="shared" si="84"/>
        <v>0.29823333333333329</v>
      </c>
      <c r="M376" s="94">
        <f t="shared" si="84"/>
        <v>0.34296833333333326</v>
      </c>
      <c r="N376" s="94">
        <f t="shared" si="84"/>
        <v>0.39441358333333321</v>
      </c>
      <c r="O376" s="94">
        <f t="shared" si="84"/>
        <v>0.45357562083333319</v>
      </c>
      <c r="P376" s="94">
        <f t="shared" si="84"/>
        <v>0.5216119639583332</v>
      </c>
      <c r="Q376" s="94">
        <f t="shared" si="84"/>
        <v>0.59985375855208312</v>
      </c>
      <c r="R376" s="94">
        <f t="shared" si="84"/>
        <v>0.68983182233489548</v>
      </c>
      <c r="S376" s="278">
        <f t="shared" si="84"/>
        <v>0.79330659568512973</v>
      </c>
      <c r="T376" s="278">
        <f t="shared" si="84"/>
        <v>0.91230258503789918</v>
      </c>
      <c r="U376" s="278">
        <f t="shared" si="84"/>
        <v>1.049147972793584</v>
      </c>
      <c r="V376" s="278">
        <f t="shared" si="84"/>
        <v>1.2065201687126215</v>
      </c>
    </row>
    <row r="377" spans="2:22" x14ac:dyDescent="0.25">
      <c r="B377" s="276">
        <v>70</v>
      </c>
      <c r="C377" s="342">
        <f t="shared" si="84"/>
        <v>7.8363025216267035E-2</v>
      </c>
      <c r="D377" s="163">
        <f t="shared" si="84"/>
        <v>9.0117478998707076E-2</v>
      </c>
      <c r="E377" s="163">
        <f t="shared" si="84"/>
        <v>0.10363510084851313</v>
      </c>
      <c r="F377" s="163">
        <f t="shared" si="84"/>
        <v>0.11918036597579008</v>
      </c>
      <c r="G377" s="163">
        <f t="shared" si="84"/>
        <v>0.13705742087215858</v>
      </c>
      <c r="H377" s="163">
        <f t="shared" si="84"/>
        <v>0.15761603400298235</v>
      </c>
      <c r="I377" s="163">
        <f t="shared" si="84"/>
        <v>0.18125843910342967</v>
      </c>
      <c r="J377" s="163">
        <f t="shared" si="84"/>
        <v>0.20844720496894412</v>
      </c>
      <c r="K377" s="105">
        <f t="shared" si="84"/>
        <v>0.23971428571428574</v>
      </c>
      <c r="L377" s="146">
        <f t="shared" si="84"/>
        <v>0.27567142857142857</v>
      </c>
      <c r="M377" s="146">
        <f t="shared" si="84"/>
        <v>0.31702214285714286</v>
      </c>
      <c r="N377" s="146">
        <f t="shared" si="84"/>
        <v>0.36457546428571425</v>
      </c>
      <c r="O377" s="146">
        <f t="shared" si="84"/>
        <v>0.41926178392857139</v>
      </c>
      <c r="P377" s="146">
        <f t="shared" si="84"/>
        <v>0.48215105151785703</v>
      </c>
      <c r="Q377" s="146">
        <f t="shared" si="84"/>
        <v>0.55447370924553552</v>
      </c>
      <c r="R377" s="146">
        <f t="shared" si="84"/>
        <v>0.63764476563236583</v>
      </c>
      <c r="S377" s="279">
        <f t="shared" si="84"/>
        <v>0.7332914804772207</v>
      </c>
      <c r="T377" s="279">
        <f t="shared" si="84"/>
        <v>0.84328520254880368</v>
      </c>
      <c r="U377" s="279">
        <f t="shared" si="84"/>
        <v>0.96977798293112427</v>
      </c>
      <c r="V377" s="279">
        <f t="shared" si="84"/>
        <v>1.1152446803707927</v>
      </c>
    </row>
    <row r="378" spans="2:22" x14ac:dyDescent="0.25">
      <c r="B378" s="276">
        <v>80</v>
      </c>
      <c r="C378" s="518"/>
      <c r="D378" s="241">
        <f t="shared" si="84"/>
        <v>8.4491849722715062E-2</v>
      </c>
      <c r="E378" s="241">
        <f t="shared" si="84"/>
        <v>9.7165627181122316E-2</v>
      </c>
      <c r="F378" s="241">
        <f t="shared" si="84"/>
        <v>0.11174047125829065</v>
      </c>
      <c r="G378" s="241">
        <f t="shared" si="84"/>
        <v>0.12850154194703425</v>
      </c>
      <c r="H378" s="241">
        <f t="shared" si="84"/>
        <v>0.14777677323908939</v>
      </c>
      <c r="I378" s="241">
        <f t="shared" si="84"/>
        <v>0.16994328922495278</v>
      </c>
      <c r="J378" s="241">
        <f t="shared" si="84"/>
        <v>0.19543478260869568</v>
      </c>
      <c r="K378" s="165">
        <f t="shared" si="84"/>
        <v>0.22475000000000001</v>
      </c>
      <c r="L378" s="144">
        <f t="shared" si="84"/>
        <v>0.25846249999999998</v>
      </c>
      <c r="M378" s="144">
        <f t="shared" si="84"/>
        <v>0.29723187499999998</v>
      </c>
      <c r="N378" s="144">
        <f t="shared" si="84"/>
        <v>0.34181665624999996</v>
      </c>
      <c r="O378" s="144">
        <f t="shared" si="84"/>
        <v>0.39308915468749994</v>
      </c>
      <c r="P378" s="144">
        <f t="shared" si="84"/>
        <v>0.45205252789062494</v>
      </c>
      <c r="Q378" s="144">
        <f t="shared" si="84"/>
        <v>0.51986040707421854</v>
      </c>
      <c r="R378" s="144">
        <f t="shared" si="84"/>
        <v>0.59783946813535127</v>
      </c>
      <c r="S378" s="519"/>
      <c r="T378" s="519"/>
      <c r="U378" s="519"/>
      <c r="V378" s="519"/>
    </row>
    <row r="379" spans="2:22" x14ac:dyDescent="0.25">
      <c r="B379" s="276">
        <v>90</v>
      </c>
      <c r="C379" s="518"/>
      <c r="D379" s="241">
        <f t="shared" ref="D379:R380" si="85">(D126*$K$363)/$B379</f>
        <v>8.0784692801251237E-2</v>
      </c>
      <c r="E379" s="241">
        <f t="shared" si="85"/>
        <v>9.2902396721438921E-2</v>
      </c>
      <c r="F379" s="241">
        <f t="shared" si="85"/>
        <v>0.10683775622965475</v>
      </c>
      <c r="G379" s="241">
        <f t="shared" si="85"/>
        <v>0.12286341966410294</v>
      </c>
      <c r="H379" s="241">
        <f t="shared" si="85"/>
        <v>0.14129293261371836</v>
      </c>
      <c r="I379" s="241">
        <f t="shared" si="85"/>
        <v>0.16248687250577612</v>
      </c>
      <c r="J379" s="241">
        <f t="shared" si="85"/>
        <v>0.18685990338164252</v>
      </c>
      <c r="K379" s="165">
        <f t="shared" si="85"/>
        <v>0.21488888888888888</v>
      </c>
      <c r="L379" s="144">
        <f t="shared" si="85"/>
        <v>0.24712222222222222</v>
      </c>
      <c r="M379" s="144">
        <f t="shared" si="85"/>
        <v>0.2841905555555555</v>
      </c>
      <c r="N379" s="144">
        <f t="shared" si="85"/>
        <v>0.3268191388888888</v>
      </c>
      <c r="O379" s="144">
        <f t="shared" si="85"/>
        <v>0.37584200972222204</v>
      </c>
      <c r="P379" s="144">
        <f t="shared" si="85"/>
        <v>0.43221831118055537</v>
      </c>
      <c r="Q379" s="144">
        <f t="shared" si="85"/>
        <v>0.49705105785763859</v>
      </c>
      <c r="R379" s="144">
        <f t="shared" si="85"/>
        <v>0.57160871653628431</v>
      </c>
      <c r="S379" s="519"/>
      <c r="T379" s="519"/>
      <c r="U379" s="519"/>
      <c r="V379" s="519"/>
    </row>
    <row r="380" spans="2:22" x14ac:dyDescent="0.25">
      <c r="B380" s="276">
        <v>100</v>
      </c>
      <c r="C380" s="342"/>
      <c r="D380" s="163">
        <f t="shared" si="85"/>
        <v>7.672874984830319E-2</v>
      </c>
      <c r="E380" s="163">
        <f t="shared" si="85"/>
        <v>8.8238062325548677E-2</v>
      </c>
      <c r="F380" s="163">
        <f t="shared" si="85"/>
        <v>0.10147377167438096</v>
      </c>
      <c r="G380" s="163">
        <f t="shared" si="85"/>
        <v>0.1166948374255381</v>
      </c>
      <c r="H380" s="163">
        <f t="shared" si="85"/>
        <v>0.13419906303936879</v>
      </c>
      <c r="I380" s="163">
        <f t="shared" si="85"/>
        <v>0.15432892249527411</v>
      </c>
      <c r="J380" s="163">
        <f t="shared" si="85"/>
        <v>0.17747826086956522</v>
      </c>
      <c r="K380" s="105">
        <f t="shared" si="85"/>
        <v>0.2041</v>
      </c>
      <c r="L380" s="146">
        <f t="shared" si="85"/>
        <v>0.23471499999999998</v>
      </c>
      <c r="M380" s="146">
        <f t="shared" si="85"/>
        <v>0.26992224999999997</v>
      </c>
      <c r="N380" s="146">
        <f t="shared" si="85"/>
        <v>0.31041058749999995</v>
      </c>
      <c r="O380" s="146">
        <f t="shared" si="85"/>
        <v>0.35697217562499994</v>
      </c>
      <c r="P380" s="146">
        <f t="shared" si="85"/>
        <v>0.41051800196874993</v>
      </c>
      <c r="Q380" s="146">
        <f t="shared" si="85"/>
        <v>0.47209570226406233</v>
      </c>
      <c r="R380" s="146">
        <f t="shared" si="85"/>
        <v>0.54291005760367161</v>
      </c>
      <c r="S380" s="279"/>
      <c r="T380" s="279"/>
      <c r="U380" s="279"/>
      <c r="V380" s="279"/>
    </row>
    <row r="386" spans="1:22" x14ac:dyDescent="0.25">
      <c r="B386" s="44">
        <v>0.9</v>
      </c>
      <c r="C386" s="41" t="s">
        <v>42</v>
      </c>
      <c r="D386" s="47"/>
      <c r="E386" s="47"/>
      <c r="F386" s="47"/>
      <c r="G386" s="47"/>
      <c r="H386" s="47"/>
      <c r="I386" s="47"/>
      <c r="J386" s="47"/>
      <c r="K386" s="553"/>
      <c r="L386" s="47"/>
      <c r="M386" s="47"/>
      <c r="N386" s="47"/>
      <c r="O386" s="47"/>
      <c r="P386" s="47"/>
    </row>
    <row r="387" spans="1:22" x14ac:dyDescent="0.25">
      <c r="B387" s="44">
        <v>0.96</v>
      </c>
      <c r="C387" s="47" t="s">
        <v>43</v>
      </c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</row>
    <row r="388" spans="1:22" x14ac:dyDescent="0.25">
      <c r="B388" s="44">
        <v>85</v>
      </c>
      <c r="C388" s="41" t="s">
        <v>44</v>
      </c>
      <c r="D388" s="47"/>
      <c r="E388" s="47"/>
      <c r="F388" s="47"/>
      <c r="G388" s="47"/>
      <c r="H388" s="41" t="s">
        <v>121</v>
      </c>
      <c r="I388" s="47"/>
      <c r="J388" s="47"/>
      <c r="K388" s="47"/>
      <c r="L388" s="47"/>
      <c r="M388" s="47"/>
      <c r="N388" s="47"/>
      <c r="O388" s="47"/>
      <c r="P388" s="47"/>
    </row>
    <row r="389" spans="1:22" x14ac:dyDescent="0.25">
      <c r="B389" s="44"/>
      <c r="C389" s="41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</row>
    <row r="390" spans="1:22" x14ac:dyDescent="0.25">
      <c r="B390" s="554" t="s">
        <v>75</v>
      </c>
      <c r="C390" s="41"/>
      <c r="D390" s="47"/>
      <c r="E390" s="47"/>
      <c r="F390" s="47"/>
      <c r="G390" s="47"/>
      <c r="H390" s="47"/>
      <c r="I390" s="47"/>
      <c r="J390" s="47"/>
      <c r="K390" s="343" t="s">
        <v>80</v>
      </c>
      <c r="L390" s="47"/>
      <c r="M390" s="47"/>
      <c r="N390" s="47"/>
      <c r="O390" s="47"/>
      <c r="P390" s="47"/>
    </row>
    <row r="391" spans="1:22" x14ac:dyDescent="0.25">
      <c r="B391" s="44"/>
      <c r="C391" s="41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</row>
    <row r="392" spans="1:22" x14ac:dyDescent="0.25">
      <c r="B392" s="363"/>
      <c r="C392" s="47"/>
      <c r="D392" s="202"/>
      <c r="E392" s="202"/>
      <c r="F392" s="202"/>
      <c r="G392" s="202"/>
      <c r="H392" s="202"/>
      <c r="I392" s="202"/>
      <c r="J392" s="202"/>
      <c r="K392" s="202"/>
      <c r="L392" s="202"/>
      <c r="M392" s="202"/>
      <c r="N392" s="202"/>
      <c r="O392" s="202"/>
      <c r="P392" s="202"/>
    </row>
    <row r="393" spans="1:22" x14ac:dyDescent="0.25">
      <c r="A393" s="346" t="s">
        <v>28</v>
      </c>
      <c r="B393" s="292"/>
      <c r="C393" s="292"/>
      <c r="D393" s="293" t="s">
        <v>16</v>
      </c>
      <c r="E393" s="293" t="s">
        <v>15</v>
      </c>
      <c r="F393" s="294" t="s">
        <v>14</v>
      </c>
      <c r="G393" s="294" t="s">
        <v>13</v>
      </c>
      <c r="H393" s="294" t="s">
        <v>3</v>
      </c>
      <c r="I393" s="294" t="s">
        <v>4</v>
      </c>
      <c r="J393" s="294" t="s">
        <v>5</v>
      </c>
      <c r="K393" s="294" t="s">
        <v>6</v>
      </c>
      <c r="L393" s="294" t="s">
        <v>20</v>
      </c>
      <c r="M393" s="294" t="s">
        <v>21</v>
      </c>
      <c r="N393" s="294" t="s">
        <v>22</v>
      </c>
      <c r="O393" s="294" t="s">
        <v>23</v>
      </c>
      <c r="P393" s="294" t="s">
        <v>24</v>
      </c>
      <c r="Q393" s="609" t="s">
        <v>25</v>
      </c>
      <c r="R393" s="609" t="s">
        <v>35</v>
      </c>
      <c r="S393" s="274"/>
      <c r="T393" s="274"/>
      <c r="U393" s="274"/>
      <c r="V393" s="274"/>
    </row>
    <row r="394" spans="1:22" x14ac:dyDescent="0.25">
      <c r="B394" s="294" t="s">
        <v>2</v>
      </c>
      <c r="C394" s="297" t="s">
        <v>41</v>
      </c>
      <c r="D394" s="294" t="s">
        <v>41</v>
      </c>
      <c r="E394" s="294" t="s">
        <v>41</v>
      </c>
      <c r="F394" s="294" t="s">
        <v>41</v>
      </c>
      <c r="G394" s="294" t="s">
        <v>41</v>
      </c>
      <c r="H394" s="294" t="s">
        <v>41</v>
      </c>
      <c r="I394" s="294" t="s">
        <v>41</v>
      </c>
      <c r="J394" s="294" t="s">
        <v>40</v>
      </c>
      <c r="K394" s="294" t="s">
        <v>40</v>
      </c>
      <c r="L394" s="294" t="s">
        <v>40</v>
      </c>
      <c r="M394" s="294" t="s">
        <v>40</v>
      </c>
      <c r="N394" s="294" t="s">
        <v>40</v>
      </c>
      <c r="O394" s="294" t="s">
        <v>40</v>
      </c>
      <c r="P394" s="294" t="s">
        <v>40</v>
      </c>
      <c r="Q394" s="610" t="s">
        <v>40</v>
      </c>
      <c r="R394" s="610" t="s">
        <v>40</v>
      </c>
      <c r="S394" s="298" t="s">
        <v>40</v>
      </c>
      <c r="T394" s="298" t="s">
        <v>40</v>
      </c>
      <c r="U394" s="298" t="s">
        <v>40</v>
      </c>
      <c r="V394" s="298" t="s">
        <v>40</v>
      </c>
    </row>
    <row r="395" spans="1:22" x14ac:dyDescent="0.25">
      <c r="B395" s="294">
        <v>1</v>
      </c>
      <c r="C395" s="299">
        <f t="shared" ref="C395:V407" si="86">SQRT(12*32.2*C366^2/(4*$B$388*($B$387*56)*$B$386^2))</f>
        <v>3.6967686970668094E-2</v>
      </c>
      <c r="D395" s="300">
        <f t="shared" si="86"/>
        <v>4.2512840016268302E-2</v>
      </c>
      <c r="E395" s="300">
        <f t="shared" si="86"/>
        <v>4.8889766018708557E-2</v>
      </c>
      <c r="F395" s="300">
        <f t="shared" si="86"/>
        <v>5.6223230921514829E-2</v>
      </c>
      <c r="G395" s="300">
        <f t="shared" si="86"/>
        <v>6.4656715559742048E-2</v>
      </c>
      <c r="H395" s="300">
        <f t="shared" si="86"/>
        <v>7.4355222893703346E-2</v>
      </c>
      <c r="I395" s="300">
        <f t="shared" si="86"/>
        <v>8.5508506327758846E-2</v>
      </c>
      <c r="J395" s="300">
        <f t="shared" si="86"/>
        <v>9.8334782276922661E-2</v>
      </c>
      <c r="K395" s="301">
        <f t="shared" si="86"/>
        <v>0.11308499961846105</v>
      </c>
      <c r="L395" s="300">
        <f t="shared" si="86"/>
        <v>0.13004774956123022</v>
      </c>
      <c r="M395" s="300">
        <f t="shared" si="86"/>
        <v>0.14955491199541474</v>
      </c>
      <c r="N395" s="300">
        <f t="shared" si="86"/>
        <v>0.1719881487947269</v>
      </c>
      <c r="O395" s="300">
        <f t="shared" si="86"/>
        <v>0.19778637111393593</v>
      </c>
      <c r="P395" s="300">
        <f t="shared" si="86"/>
        <v>0.22745432678102628</v>
      </c>
      <c r="Q395" s="300">
        <f t="shared" si="86"/>
        <v>0.26157247579818022</v>
      </c>
      <c r="R395" s="300">
        <f t="shared" si="86"/>
        <v>0.30080834716790728</v>
      </c>
      <c r="S395" s="303">
        <f t="shared" si="86"/>
        <v>0.34592959924309324</v>
      </c>
      <c r="T395" s="303">
        <f t="shared" si="86"/>
        <v>0.39781903912955718</v>
      </c>
      <c r="U395" s="303">
        <f t="shared" si="86"/>
        <v>0.45749189499899073</v>
      </c>
      <c r="V395" s="303">
        <f t="shared" si="86"/>
        <v>0.52611567924883929</v>
      </c>
    </row>
    <row r="396" spans="1:22" x14ac:dyDescent="0.25">
      <c r="B396" s="294">
        <v>2</v>
      </c>
      <c r="C396" s="299">
        <f t="shared" si="86"/>
        <v>4.3569059644001699E-2</v>
      </c>
      <c r="D396" s="300">
        <f t="shared" si="86"/>
        <v>5.010441859060194E-2</v>
      </c>
      <c r="E396" s="300">
        <f t="shared" si="86"/>
        <v>5.762008137919223E-2</v>
      </c>
      <c r="F396" s="300">
        <f t="shared" si="86"/>
        <v>6.6263093586071048E-2</v>
      </c>
      <c r="G396" s="300">
        <f t="shared" si="86"/>
        <v>7.6202557623981704E-2</v>
      </c>
      <c r="H396" s="300">
        <f t="shared" si="86"/>
        <v>8.7632941267578951E-2</v>
      </c>
      <c r="I396" s="300">
        <f t="shared" si="86"/>
        <v>0.10077788245771578</v>
      </c>
      <c r="J396" s="300">
        <f t="shared" si="86"/>
        <v>0.11589456482637313</v>
      </c>
      <c r="K396" s="301">
        <f t="shared" si="86"/>
        <v>0.13327874955032909</v>
      </c>
      <c r="L396" s="300">
        <f t="shared" si="86"/>
        <v>0.15327056198287844</v>
      </c>
      <c r="M396" s="300">
        <f t="shared" si="86"/>
        <v>0.1762611462803102</v>
      </c>
      <c r="N396" s="300">
        <f t="shared" si="86"/>
        <v>0.20270031822235671</v>
      </c>
      <c r="O396" s="300">
        <f t="shared" si="86"/>
        <v>0.23310536595571021</v>
      </c>
      <c r="P396" s="300">
        <f t="shared" si="86"/>
        <v>0.26807117084906673</v>
      </c>
      <c r="Q396" s="300">
        <f t="shared" si="86"/>
        <v>0.30828184647642676</v>
      </c>
      <c r="R396" s="300">
        <f t="shared" si="86"/>
        <v>0.35452412344789069</v>
      </c>
      <c r="S396" s="303">
        <f t="shared" si="86"/>
        <v>0.40770274196507428</v>
      </c>
      <c r="T396" s="303">
        <f t="shared" si="86"/>
        <v>0.46885815325983532</v>
      </c>
      <c r="U396" s="303">
        <f t="shared" si="86"/>
        <v>0.53918687624881056</v>
      </c>
      <c r="V396" s="303">
        <f t="shared" si="86"/>
        <v>0.62006490768613221</v>
      </c>
    </row>
    <row r="397" spans="1:22" x14ac:dyDescent="0.25">
      <c r="B397" s="294">
        <v>3</v>
      </c>
      <c r="C397" s="305">
        <f t="shared" si="86"/>
        <v>5.052250552657974E-2</v>
      </c>
      <c r="D397" s="306">
        <f t="shared" si="86"/>
        <v>5.8100881355566687E-2</v>
      </c>
      <c r="E397" s="306">
        <f t="shared" si="86"/>
        <v>6.6816013558901696E-2</v>
      </c>
      <c r="F397" s="306">
        <f t="shared" si="86"/>
        <v>7.6838415592736922E-2</v>
      </c>
      <c r="G397" s="306">
        <f t="shared" si="86"/>
        <v>8.8364177931647456E-2</v>
      </c>
      <c r="H397" s="306">
        <f t="shared" si="86"/>
        <v>0.10161880462139458</v>
      </c>
      <c r="I397" s="306">
        <f t="shared" si="86"/>
        <v>0.11686162531460374</v>
      </c>
      <c r="J397" s="306">
        <f t="shared" si="86"/>
        <v>0.13439086911179432</v>
      </c>
      <c r="K397" s="307">
        <f t="shared" si="86"/>
        <v>0.15454949947856345</v>
      </c>
      <c r="L397" s="306">
        <f t="shared" si="86"/>
        <v>0.17773192440034796</v>
      </c>
      <c r="M397" s="306">
        <f t="shared" si="86"/>
        <v>0.20439171306040013</v>
      </c>
      <c r="N397" s="306">
        <f t="shared" si="86"/>
        <v>0.23505047001946008</v>
      </c>
      <c r="O397" s="306">
        <f t="shared" si="86"/>
        <v>0.27030804052237911</v>
      </c>
      <c r="P397" s="306">
        <f t="shared" si="86"/>
        <v>0.31085424660073596</v>
      </c>
      <c r="Q397" s="306">
        <f t="shared" si="86"/>
        <v>0.35748238359084628</v>
      </c>
      <c r="R397" s="306">
        <f t="shared" si="86"/>
        <v>0.41110474112947321</v>
      </c>
      <c r="S397" s="309">
        <f t="shared" si="86"/>
        <v>0.47277045229889414</v>
      </c>
      <c r="T397" s="309">
        <f t="shared" si="86"/>
        <v>0.54368602014372824</v>
      </c>
      <c r="U397" s="309">
        <f t="shared" si="86"/>
        <v>0.62523892316528751</v>
      </c>
      <c r="V397" s="309">
        <f t="shared" si="86"/>
        <v>0.71902476164008045</v>
      </c>
    </row>
    <row r="398" spans="1:22" x14ac:dyDescent="0.25">
      <c r="B398" s="294">
        <v>4</v>
      </c>
      <c r="C398" s="299">
        <f t="shared" si="86"/>
        <v>5.1490706852002001E-2</v>
      </c>
      <c r="D398" s="300">
        <f t="shared" si="86"/>
        <v>5.9214312879802292E-2</v>
      </c>
      <c r="E398" s="300">
        <f t="shared" si="86"/>
        <v>6.8096459811772633E-2</v>
      </c>
      <c r="F398" s="300">
        <f t="shared" si="86"/>
        <v>7.8310928783538528E-2</v>
      </c>
      <c r="G398" s="300">
        <f t="shared" si="86"/>
        <v>9.0057568101069282E-2</v>
      </c>
      <c r="H398" s="300">
        <f t="shared" si="86"/>
        <v>0.10356620331622968</v>
      </c>
      <c r="I398" s="300">
        <f t="shared" si="86"/>
        <v>0.11910113381366411</v>
      </c>
      <c r="J398" s="300">
        <f t="shared" si="86"/>
        <v>0.13696630388571371</v>
      </c>
      <c r="K398" s="301">
        <f t="shared" si="86"/>
        <v>0.15751124946857076</v>
      </c>
      <c r="L398" s="300">
        <f t="shared" si="86"/>
        <v>0.18113793688885635</v>
      </c>
      <c r="M398" s="300">
        <f t="shared" si="86"/>
        <v>0.20830862742218478</v>
      </c>
      <c r="N398" s="300">
        <f t="shared" si="86"/>
        <v>0.23955492153551247</v>
      </c>
      <c r="O398" s="300">
        <f t="shared" si="86"/>
        <v>0.27548815976583935</v>
      </c>
      <c r="P398" s="300">
        <f t="shared" si="86"/>
        <v>0.31681138373071521</v>
      </c>
      <c r="Q398" s="300">
        <f t="shared" si="86"/>
        <v>0.36433309129032249</v>
      </c>
      <c r="R398" s="300">
        <f t="shared" si="86"/>
        <v>0.41898305498387084</v>
      </c>
      <c r="S398" s="303">
        <f t="shared" si="86"/>
        <v>0.48183051323145137</v>
      </c>
      <c r="T398" s="303">
        <f t="shared" si="86"/>
        <v>0.55410509021616905</v>
      </c>
      <c r="U398" s="303">
        <f t="shared" si="86"/>
        <v>0.63722085374859438</v>
      </c>
      <c r="V398" s="303">
        <f t="shared" si="86"/>
        <v>0.73280398181088346</v>
      </c>
    </row>
    <row r="399" spans="1:22" x14ac:dyDescent="0.25">
      <c r="B399" s="294">
        <v>5</v>
      </c>
      <c r="C399" s="299">
        <f t="shared" si="86"/>
        <v>4.9642322503468568E-2</v>
      </c>
      <c r="D399" s="300">
        <f t="shared" si="86"/>
        <v>5.7088670878988862E-2</v>
      </c>
      <c r="E399" s="300">
        <f t="shared" si="86"/>
        <v>6.5651971510837182E-2</v>
      </c>
      <c r="F399" s="300">
        <f t="shared" si="86"/>
        <v>7.5499767237462767E-2</v>
      </c>
      <c r="G399" s="300">
        <f t="shared" si="86"/>
        <v>8.6824732323082174E-2</v>
      </c>
      <c r="H399" s="300">
        <f t="shared" si="86"/>
        <v>9.9848442171544483E-2</v>
      </c>
      <c r="I399" s="300">
        <f t="shared" si="86"/>
        <v>0.11482570849727616</v>
      </c>
      <c r="J399" s="300">
        <f t="shared" si="86"/>
        <v>0.13204956477186758</v>
      </c>
      <c r="K399" s="301">
        <f t="shared" si="86"/>
        <v>0.15185699948764772</v>
      </c>
      <c r="L399" s="300">
        <f t="shared" si="86"/>
        <v>0.17463554941079484</v>
      </c>
      <c r="M399" s="300">
        <f t="shared" si="86"/>
        <v>0.20083088182241404</v>
      </c>
      <c r="N399" s="300">
        <f t="shared" si="86"/>
        <v>0.23095551409577614</v>
      </c>
      <c r="O399" s="300">
        <f t="shared" si="86"/>
        <v>0.26559884121014254</v>
      </c>
      <c r="P399" s="300">
        <f t="shared" si="86"/>
        <v>0.30543866739166387</v>
      </c>
      <c r="Q399" s="300">
        <f t="shared" si="86"/>
        <v>0.35125446750041339</v>
      </c>
      <c r="R399" s="300">
        <f t="shared" si="86"/>
        <v>0.40394263762547539</v>
      </c>
      <c r="S399" s="303">
        <f t="shared" si="86"/>
        <v>0.46453403326929665</v>
      </c>
      <c r="T399" s="303">
        <f t="shared" si="86"/>
        <v>0.53421413825969111</v>
      </c>
      <c r="U399" s="303">
        <f t="shared" si="86"/>
        <v>0.61434625899864481</v>
      </c>
      <c r="V399" s="303">
        <f t="shared" si="86"/>
        <v>0.70649819784844148</v>
      </c>
    </row>
    <row r="400" spans="1:22" x14ac:dyDescent="0.25">
      <c r="B400" s="294">
        <v>10</v>
      </c>
      <c r="C400" s="305">
        <f t="shared" si="86"/>
        <v>3.6967686970668101E-2</v>
      </c>
      <c r="D400" s="306">
        <f t="shared" si="86"/>
        <v>4.2512840016268302E-2</v>
      </c>
      <c r="E400" s="306">
        <f t="shared" si="86"/>
        <v>4.8889766018708543E-2</v>
      </c>
      <c r="F400" s="306">
        <f t="shared" si="86"/>
        <v>5.6223230921514822E-2</v>
      </c>
      <c r="G400" s="306">
        <f t="shared" si="86"/>
        <v>6.4656715559742034E-2</v>
      </c>
      <c r="H400" s="306">
        <f t="shared" si="86"/>
        <v>7.4355222893703346E-2</v>
      </c>
      <c r="I400" s="306">
        <f t="shared" si="86"/>
        <v>8.5508506327758846E-2</v>
      </c>
      <c r="J400" s="306">
        <f t="shared" si="86"/>
        <v>9.8334782276922661E-2</v>
      </c>
      <c r="K400" s="307">
        <f t="shared" si="86"/>
        <v>0.11308499961846105</v>
      </c>
      <c r="L400" s="306">
        <f t="shared" si="86"/>
        <v>0.13004774956123022</v>
      </c>
      <c r="M400" s="306">
        <f t="shared" si="86"/>
        <v>0.14955491199541474</v>
      </c>
      <c r="N400" s="306">
        <f t="shared" si="86"/>
        <v>0.1719881487947269</v>
      </c>
      <c r="O400" s="306">
        <f t="shared" si="86"/>
        <v>0.19778637111393593</v>
      </c>
      <c r="P400" s="306">
        <f t="shared" si="86"/>
        <v>0.22745432678102634</v>
      </c>
      <c r="Q400" s="306">
        <f t="shared" si="86"/>
        <v>0.26157247579818027</v>
      </c>
      <c r="R400" s="306">
        <f t="shared" si="86"/>
        <v>0.30080834716790728</v>
      </c>
      <c r="S400" s="309">
        <f t="shared" si="86"/>
        <v>0.34592959924309336</v>
      </c>
      <c r="T400" s="309">
        <f t="shared" si="86"/>
        <v>0.39781903912955724</v>
      </c>
      <c r="U400" s="309">
        <f t="shared" si="86"/>
        <v>0.4574918949989909</v>
      </c>
      <c r="V400" s="309">
        <f t="shared" si="86"/>
        <v>0.5261156792488394</v>
      </c>
    </row>
    <row r="401" spans="1:22" x14ac:dyDescent="0.25">
      <c r="B401" s="294">
        <v>20</v>
      </c>
      <c r="C401" s="299">
        <f t="shared" si="86"/>
        <v>2.5005999686587635E-2</v>
      </c>
      <c r="D401" s="300">
        <f t="shared" si="86"/>
        <v>2.8756899639575773E-2</v>
      </c>
      <c r="E401" s="300">
        <f t="shared" si="86"/>
        <v>3.3070434585512141E-2</v>
      </c>
      <c r="F401" s="300">
        <f t="shared" si="86"/>
        <v>3.8030999773338958E-2</v>
      </c>
      <c r="G401" s="300">
        <f t="shared" si="86"/>
        <v>4.3735649739339792E-2</v>
      </c>
      <c r="H401" s="300">
        <f t="shared" si="86"/>
        <v>5.0295997200240763E-2</v>
      </c>
      <c r="I401" s="300">
        <f t="shared" si="86"/>
        <v>5.7840396780276873E-2</v>
      </c>
      <c r="J401" s="300">
        <f t="shared" si="86"/>
        <v>6.6516456297318408E-2</v>
      </c>
      <c r="K401" s="301">
        <f t="shared" si="86"/>
        <v>7.6493924741916158E-2</v>
      </c>
      <c r="L401" s="300">
        <f t="shared" si="86"/>
        <v>8.796801345320357E-2</v>
      </c>
      <c r="M401" s="300">
        <f t="shared" si="86"/>
        <v>0.10116321547118411</v>
      </c>
      <c r="N401" s="300">
        <f t="shared" si="86"/>
        <v>0.11633769779186171</v>
      </c>
      <c r="O401" s="300">
        <f t="shared" si="86"/>
        <v>0.13378835246064094</v>
      </c>
      <c r="P401" s="300">
        <f t="shared" si="86"/>
        <v>0.15385660532973705</v>
      </c>
      <c r="Q401" s="300">
        <f t="shared" si="86"/>
        <v>0.17693509612919761</v>
      </c>
      <c r="R401" s="300">
        <f t="shared" si="86"/>
        <v>0.20347536054857723</v>
      </c>
      <c r="S401" s="303">
        <f t="shared" si="86"/>
        <v>0.2339966646308638</v>
      </c>
      <c r="T401" s="303">
        <f t="shared" si="86"/>
        <v>0.26909616432549333</v>
      </c>
      <c r="U401" s="303">
        <f t="shared" si="86"/>
        <v>0.30946058897431733</v>
      </c>
      <c r="V401" s="303">
        <f t="shared" si="86"/>
        <v>0.35587967732046477</v>
      </c>
    </row>
    <row r="402" spans="1:22" x14ac:dyDescent="0.25">
      <c r="B402" s="294">
        <v>30</v>
      </c>
      <c r="C402" s="299">
        <f t="shared" si="86"/>
        <v>1.9628081415378536E-2</v>
      </c>
      <c r="D402" s="300">
        <f t="shared" si="86"/>
        <v>2.2572293627685314E-2</v>
      </c>
      <c r="E402" s="300">
        <f t="shared" si="86"/>
        <v>2.5958137671838109E-2</v>
      </c>
      <c r="F402" s="300">
        <f t="shared" si="86"/>
        <v>2.985185832261383E-2</v>
      </c>
      <c r="G402" s="300">
        <f t="shared" si="86"/>
        <v>3.4329637071005899E-2</v>
      </c>
      <c r="H402" s="300">
        <f t="shared" si="86"/>
        <v>3.9479082631656781E-2</v>
      </c>
      <c r="I402" s="300">
        <f t="shared" si="86"/>
        <v>4.54009450264053E-2</v>
      </c>
      <c r="J402" s="300">
        <f t="shared" si="86"/>
        <v>5.2211086780366081E-2</v>
      </c>
      <c r="K402" s="301">
        <f t="shared" si="86"/>
        <v>6.004274979742099E-2</v>
      </c>
      <c r="L402" s="300">
        <f t="shared" si="86"/>
        <v>6.9049162267034142E-2</v>
      </c>
      <c r="M402" s="300">
        <f t="shared" si="86"/>
        <v>7.9406536607089254E-2</v>
      </c>
      <c r="N402" s="300">
        <f t="shared" si="86"/>
        <v>9.1317517098152626E-2</v>
      </c>
      <c r="O402" s="300">
        <f t="shared" si="86"/>
        <v>0.10501514466287551</v>
      </c>
      <c r="P402" s="300">
        <f t="shared" si="86"/>
        <v>0.12076741636230683</v>
      </c>
      <c r="Q402" s="300">
        <f t="shared" si="86"/>
        <v>0.13888252881665283</v>
      </c>
      <c r="R402" s="300">
        <f t="shared" si="86"/>
        <v>0.15971490813915074</v>
      </c>
      <c r="S402" s="303">
        <f t="shared" si="86"/>
        <v>0.18367214436002335</v>
      </c>
      <c r="T402" s="303">
        <f t="shared" si="86"/>
        <v>0.21122296601402685</v>
      </c>
      <c r="U402" s="303">
        <f t="shared" si="86"/>
        <v>0.24290641091613085</v>
      </c>
      <c r="V402" s="303">
        <f t="shared" si="86"/>
        <v>0.27934237255355049</v>
      </c>
    </row>
    <row r="403" spans="1:22" x14ac:dyDescent="0.25">
      <c r="B403" s="294">
        <v>40</v>
      </c>
      <c r="C403" s="299">
        <f t="shared" si="86"/>
        <v>1.6780689335613986E-2</v>
      </c>
      <c r="D403" s="300">
        <f t="shared" si="86"/>
        <v>1.9297792735956078E-2</v>
      </c>
      <c r="E403" s="300">
        <f t="shared" si="86"/>
        <v>2.2192461646349491E-2</v>
      </c>
      <c r="F403" s="300">
        <f t="shared" si="86"/>
        <v>2.5521330893301913E-2</v>
      </c>
      <c r="G403" s="300">
        <f t="shared" si="86"/>
        <v>2.9349530527297194E-2</v>
      </c>
      <c r="H403" s="300">
        <f t="shared" si="86"/>
        <v>3.3751960106391768E-2</v>
      </c>
      <c r="I403" s="300">
        <f t="shared" si="86"/>
        <v>3.8814754122350532E-2</v>
      </c>
      <c r="J403" s="300">
        <f t="shared" si="86"/>
        <v>4.4636967240703117E-2</v>
      </c>
      <c r="K403" s="301">
        <f t="shared" si="86"/>
        <v>5.1332512326808577E-2</v>
      </c>
      <c r="L403" s="300">
        <f t="shared" si="86"/>
        <v>5.9032389175829862E-2</v>
      </c>
      <c r="M403" s="300">
        <f t="shared" si="86"/>
        <v>6.7887247552204336E-2</v>
      </c>
      <c r="N403" s="300">
        <f t="shared" si="86"/>
        <v>7.8070334685034978E-2</v>
      </c>
      <c r="O403" s="300">
        <f t="shared" si="86"/>
        <v>8.9780884887790222E-2</v>
      </c>
      <c r="P403" s="300">
        <f t="shared" si="86"/>
        <v>0.10324801762095874</v>
      </c>
      <c r="Q403" s="300">
        <f t="shared" si="86"/>
        <v>0.11873522026410256</v>
      </c>
      <c r="R403" s="300">
        <f t="shared" si="86"/>
        <v>0.13654550330371795</v>
      </c>
      <c r="S403" s="303">
        <f t="shared" si="86"/>
        <v>0.15702732879927561</v>
      </c>
      <c r="T403" s="303">
        <f t="shared" si="86"/>
        <v>0.18058142811916694</v>
      </c>
      <c r="U403" s="303">
        <f t="shared" si="86"/>
        <v>0.20766864233704196</v>
      </c>
      <c r="V403" s="303">
        <f t="shared" si="86"/>
        <v>0.23881893868759824</v>
      </c>
    </row>
    <row r="404" spans="1:22" x14ac:dyDescent="0.25">
      <c r="B404" s="294">
        <v>50</v>
      </c>
      <c r="C404" s="299">
        <f t="shared" si="86"/>
        <v>1.5008880910091249E-2</v>
      </c>
      <c r="D404" s="300">
        <f t="shared" si="86"/>
        <v>1.7260213046604935E-2</v>
      </c>
      <c r="E404" s="300">
        <f t="shared" si="86"/>
        <v>1.9849245003595674E-2</v>
      </c>
      <c r="F404" s="300">
        <f t="shared" si="86"/>
        <v>2.2826631754135022E-2</v>
      </c>
      <c r="G404" s="300">
        <f t="shared" si="86"/>
        <v>2.6250626517255276E-2</v>
      </c>
      <c r="H404" s="300">
        <f t="shared" si="86"/>
        <v>3.0188220494843564E-2</v>
      </c>
      <c r="I404" s="300">
        <f t="shared" si="86"/>
        <v>3.4716453569070098E-2</v>
      </c>
      <c r="J404" s="300">
        <f t="shared" si="86"/>
        <v>3.9923921604430604E-2</v>
      </c>
      <c r="K404" s="301">
        <f t="shared" si="86"/>
        <v>4.5912509845095192E-2</v>
      </c>
      <c r="L404" s="300">
        <f t="shared" si="86"/>
        <v>5.2799386321859466E-2</v>
      </c>
      <c r="M404" s="300">
        <f t="shared" si="86"/>
        <v>6.0719294270138377E-2</v>
      </c>
      <c r="N404" s="300">
        <f t="shared" si="86"/>
        <v>6.982718841065913E-2</v>
      </c>
      <c r="O404" s="300">
        <f t="shared" si="86"/>
        <v>8.0301266672257995E-2</v>
      </c>
      <c r="P404" s="300">
        <f t="shared" si="86"/>
        <v>9.2346456673096683E-2</v>
      </c>
      <c r="Q404" s="300">
        <f t="shared" si="86"/>
        <v>0.10619842517406117</v>
      </c>
      <c r="R404" s="300">
        <f t="shared" si="86"/>
        <v>0.12212818895017036</v>
      </c>
      <c r="S404" s="303">
        <f t="shared" si="86"/>
        <v>0.14044741729269589</v>
      </c>
      <c r="T404" s="303">
        <f t="shared" si="86"/>
        <v>0.16151452988660026</v>
      </c>
      <c r="U404" s="303">
        <f t="shared" si="86"/>
        <v>0.18574170936959028</v>
      </c>
      <c r="V404" s="303">
        <f t="shared" si="86"/>
        <v>0.2136029657750288</v>
      </c>
    </row>
    <row r="405" spans="1:22" x14ac:dyDescent="0.25">
      <c r="B405" s="294">
        <v>60</v>
      </c>
      <c r="C405" s="299">
        <f t="shared" si="86"/>
        <v>1.369564783960942E-2</v>
      </c>
      <c r="D405" s="300">
        <f t="shared" si="86"/>
        <v>1.5749995015550834E-2</v>
      </c>
      <c r="E405" s="300">
        <f t="shared" si="86"/>
        <v>1.8112494267883455E-2</v>
      </c>
      <c r="F405" s="300">
        <f t="shared" si="86"/>
        <v>2.0829368408065974E-2</v>
      </c>
      <c r="G405" s="300">
        <f t="shared" si="86"/>
        <v>2.3953773669275865E-2</v>
      </c>
      <c r="H405" s="300">
        <f t="shared" si="86"/>
        <v>2.7546839719667243E-2</v>
      </c>
      <c r="I405" s="300">
        <f t="shared" si="86"/>
        <v>3.1678865677617324E-2</v>
      </c>
      <c r="J405" s="300">
        <f t="shared" si="86"/>
        <v>3.643069552925992E-2</v>
      </c>
      <c r="K405" s="301">
        <f t="shared" si="86"/>
        <v>4.1895299858648906E-2</v>
      </c>
      <c r="L405" s="300">
        <f t="shared" si="86"/>
        <v>4.8179594837446237E-2</v>
      </c>
      <c r="M405" s="300">
        <f t="shared" si="86"/>
        <v>5.5406534063063166E-2</v>
      </c>
      <c r="N405" s="300">
        <f t="shared" si="86"/>
        <v>6.3717514172522638E-2</v>
      </c>
      <c r="O405" s="300">
        <f t="shared" si="86"/>
        <v>7.3275141298401028E-2</v>
      </c>
      <c r="P405" s="300">
        <f t="shared" si="86"/>
        <v>8.4266412493161191E-2</v>
      </c>
      <c r="Q405" s="300">
        <f t="shared" si="86"/>
        <v>9.6906374367135353E-2</v>
      </c>
      <c r="R405" s="300">
        <f t="shared" si="86"/>
        <v>0.11144233052220565</v>
      </c>
      <c r="S405" s="303">
        <f t="shared" si="86"/>
        <v>0.12815868010053647</v>
      </c>
      <c r="T405" s="303">
        <f t="shared" si="86"/>
        <v>0.14738248211561694</v>
      </c>
      <c r="U405" s="303">
        <f t="shared" si="86"/>
        <v>0.16948985443295947</v>
      </c>
      <c r="V405" s="303">
        <f t="shared" si="86"/>
        <v>0.19491333259790336</v>
      </c>
    </row>
    <row r="406" spans="1:22" x14ac:dyDescent="0.25">
      <c r="B406" s="294">
        <v>70</v>
      </c>
      <c r="C406" s="305">
        <f t="shared" si="86"/>
        <v>1.2659546680975731E-2</v>
      </c>
      <c r="D406" s="306">
        <f t="shared" si="86"/>
        <v>1.4558478683122088E-2</v>
      </c>
      <c r="E406" s="306">
        <f t="shared" si="86"/>
        <v>1.6742250485590401E-2</v>
      </c>
      <c r="F406" s="306">
        <f t="shared" si="86"/>
        <v>1.9253588058428958E-2</v>
      </c>
      <c r="G406" s="306">
        <f t="shared" si="86"/>
        <v>2.21416262671933E-2</v>
      </c>
      <c r="H406" s="306">
        <f t="shared" si="86"/>
        <v>2.5462870207272292E-2</v>
      </c>
      <c r="I406" s="306">
        <f t="shared" si="86"/>
        <v>2.9282300738363128E-2</v>
      </c>
      <c r="J406" s="306">
        <f t="shared" si="86"/>
        <v>3.3674645849117599E-2</v>
      </c>
      <c r="K406" s="307">
        <f t="shared" si="86"/>
        <v>3.8725842726485236E-2</v>
      </c>
      <c r="L406" s="306">
        <f t="shared" si="86"/>
        <v>4.453471913545802E-2</v>
      </c>
      <c r="M406" s="306">
        <f t="shared" si="86"/>
        <v>5.1214927005776727E-2</v>
      </c>
      <c r="N406" s="306">
        <f t="shared" si="86"/>
        <v>5.8897166056643226E-2</v>
      </c>
      <c r="O406" s="306">
        <f t="shared" si="86"/>
        <v>6.7731740965139717E-2</v>
      </c>
      <c r="P406" s="306">
        <f t="shared" si="86"/>
        <v>7.7891502109910651E-2</v>
      </c>
      <c r="Q406" s="306">
        <f t="shared" si="86"/>
        <v>8.9575227426397244E-2</v>
      </c>
      <c r="R406" s="306">
        <f t="shared" si="86"/>
        <v>0.10301151154035683</v>
      </c>
      <c r="S406" s="309">
        <f t="shared" si="86"/>
        <v>0.11846323827141034</v>
      </c>
      <c r="T406" s="309">
        <f t="shared" si="86"/>
        <v>0.13623272401212189</v>
      </c>
      <c r="U406" s="309">
        <f t="shared" si="86"/>
        <v>0.15666763261394015</v>
      </c>
      <c r="V406" s="309">
        <f t="shared" si="86"/>
        <v>0.18016777750603116</v>
      </c>
    </row>
    <row r="407" spans="1:22" x14ac:dyDescent="0.25">
      <c r="B407" s="294">
        <v>80</v>
      </c>
      <c r="C407" s="555"/>
      <c r="D407" s="556">
        <f t="shared" si="86"/>
        <v>1.364965827665186E-2</v>
      </c>
      <c r="E407" s="556">
        <f t="shared" si="86"/>
        <v>1.5697107018149636E-2</v>
      </c>
      <c r="F407" s="556">
        <f t="shared" si="86"/>
        <v>1.805167307087208E-2</v>
      </c>
      <c r="G407" s="556">
        <f t="shared" si="86"/>
        <v>2.0759424031502896E-2</v>
      </c>
      <c r="H407" s="556">
        <f t="shared" si="86"/>
        <v>2.3873337636228328E-2</v>
      </c>
      <c r="I407" s="556">
        <f t="shared" si="86"/>
        <v>2.7454338281662573E-2</v>
      </c>
      <c r="J407" s="556">
        <f t="shared" si="86"/>
        <v>3.1572489023911958E-2</v>
      </c>
      <c r="K407" s="557">
        <f t="shared" si="86"/>
        <v>3.6308362377498751E-2</v>
      </c>
      <c r="L407" s="556">
        <f t="shared" si="86"/>
        <v>4.1754616734123562E-2</v>
      </c>
      <c r="M407" s="556">
        <f t="shared" si="86"/>
        <v>4.8017809244242086E-2</v>
      </c>
      <c r="N407" s="556">
        <f t="shared" si="86"/>
        <v>5.52204806308784E-2</v>
      </c>
      <c r="O407" s="556">
        <f t="shared" si="86"/>
        <v>6.3503552725510157E-2</v>
      </c>
      <c r="P407" s="556">
        <f t="shared" si="86"/>
        <v>7.3029085634336674E-2</v>
      </c>
      <c r="Q407" s="556">
        <f t="shared" si="86"/>
        <v>8.3983448479487161E-2</v>
      </c>
      <c r="R407" s="556">
        <f t="shared" si="86"/>
        <v>9.6580965751410217E-2</v>
      </c>
      <c r="S407" s="558"/>
      <c r="T407" s="558"/>
      <c r="U407" s="558"/>
      <c r="V407" s="558"/>
    </row>
    <row r="408" spans="1:22" x14ac:dyDescent="0.25">
      <c r="B408" s="294">
        <v>90</v>
      </c>
      <c r="C408" s="555"/>
      <c r="D408" s="556">
        <f t="shared" ref="D408:R409" si="87">SQRT(12*32.2*D379^2/(4*$B$388*($B$387*56)*$B$386^2))</f>
        <v>1.3050767078009985E-2</v>
      </c>
      <c r="E408" s="556">
        <f t="shared" si="87"/>
        <v>1.5008382139711483E-2</v>
      </c>
      <c r="F408" s="556">
        <f t="shared" si="87"/>
        <v>1.7259639460668202E-2</v>
      </c>
      <c r="G408" s="556">
        <f t="shared" si="87"/>
        <v>1.984858537976843E-2</v>
      </c>
      <c r="H408" s="556">
        <f t="shared" si="87"/>
        <v>2.2825873186733694E-2</v>
      </c>
      <c r="I408" s="556">
        <f t="shared" si="87"/>
        <v>2.6249754164743747E-2</v>
      </c>
      <c r="J408" s="556">
        <f t="shared" si="87"/>
        <v>3.0187217289455306E-2</v>
      </c>
      <c r="K408" s="557">
        <f t="shared" si="87"/>
        <v>3.4715299882873599E-2</v>
      </c>
      <c r="L408" s="556">
        <f t="shared" si="87"/>
        <v>3.9922594865304639E-2</v>
      </c>
      <c r="M408" s="556">
        <f t="shared" si="87"/>
        <v>4.5910984095100325E-2</v>
      </c>
      <c r="N408" s="556">
        <f t="shared" si="87"/>
        <v>5.279763170936537E-2</v>
      </c>
      <c r="O408" s="556">
        <f t="shared" si="87"/>
        <v>6.0717276465770166E-2</v>
      </c>
      <c r="P408" s="556">
        <f t="shared" si="87"/>
        <v>6.9824867935635693E-2</v>
      </c>
      <c r="Q408" s="556">
        <f t="shared" si="87"/>
        <v>8.029859812598103E-2</v>
      </c>
      <c r="R408" s="556">
        <f t="shared" si="87"/>
        <v>9.234338784487818E-2</v>
      </c>
      <c r="S408" s="558"/>
      <c r="T408" s="558"/>
      <c r="U408" s="558"/>
      <c r="V408" s="558"/>
    </row>
    <row r="409" spans="1:22" x14ac:dyDescent="0.25">
      <c r="B409" s="294">
        <v>100</v>
      </c>
      <c r="C409" s="305"/>
      <c r="D409" s="306">
        <f>SQRT(12*32.2*D380^2/(4*$B$388*($B$387*56)*$B$386^2))</f>
        <v>1.2395529496171943E-2</v>
      </c>
      <c r="E409" s="306">
        <f>SQRT(12*32.2*E380^2/(4*$B$388*($B$387*56)*$B$386^2))</f>
        <v>1.4254858920597736E-2</v>
      </c>
      <c r="F409" s="306">
        <f>SQRT(12*32.2*F380^2/(4*$B$388*($B$387*56)*$B$386^2))</f>
        <v>1.6393087758687391E-2</v>
      </c>
      <c r="G409" s="306">
        <f>SQRT(12*32.2*G380^2/(4*$B$388*($B$387*56)*$B$386^2))</f>
        <v>1.8852050922490503E-2</v>
      </c>
      <c r="H409" s="306">
        <f t="shared" si="87"/>
        <v>2.1679858560864074E-2</v>
      </c>
      <c r="I409" s="306">
        <f t="shared" si="87"/>
        <v>2.4931837344993681E-2</v>
      </c>
      <c r="J409" s="306">
        <f t="shared" si="87"/>
        <v>2.8671612946742735E-2</v>
      </c>
      <c r="K409" s="307">
        <f t="shared" si="87"/>
        <v>3.2972354888754142E-2</v>
      </c>
      <c r="L409" s="306">
        <f t="shared" si="87"/>
        <v>3.7918208122067261E-2</v>
      </c>
      <c r="M409" s="306">
        <f t="shared" si="87"/>
        <v>4.3605939340377348E-2</v>
      </c>
      <c r="N409" s="306">
        <f t="shared" si="87"/>
        <v>5.0146830241433953E-2</v>
      </c>
      <c r="O409" s="306">
        <f t="shared" si="87"/>
        <v>5.7668854777649041E-2</v>
      </c>
      <c r="P409" s="306">
        <f t="shared" si="87"/>
        <v>6.63191829942964E-2</v>
      </c>
      <c r="Q409" s="306">
        <f t="shared" si="87"/>
        <v>7.6267060443440851E-2</v>
      </c>
      <c r="R409" s="306">
        <f t="shared" si="87"/>
        <v>8.7707119509956966E-2</v>
      </c>
      <c r="S409" s="309"/>
      <c r="T409" s="309"/>
      <c r="U409" s="309"/>
      <c r="V409" s="309"/>
    </row>
    <row r="411" spans="1:22" x14ac:dyDescent="0.25">
      <c r="D411" s="87"/>
      <c r="E411" s="87"/>
      <c r="F411" s="87"/>
      <c r="G411" s="87"/>
      <c r="H411" s="87"/>
      <c r="I411" s="87"/>
      <c r="J411" s="87"/>
      <c r="K411" s="315"/>
    </row>
    <row r="412" spans="1:22" x14ac:dyDescent="0.25">
      <c r="D412" s="87"/>
      <c r="E412" s="87"/>
      <c r="F412" s="87"/>
      <c r="G412" s="87"/>
      <c r="H412" s="87"/>
      <c r="I412" s="87"/>
      <c r="J412" s="87"/>
      <c r="K412" s="315"/>
      <c r="Q412" s="316"/>
    </row>
    <row r="413" spans="1:22" x14ac:dyDescent="0.25">
      <c r="D413" s="87"/>
      <c r="E413" s="87"/>
      <c r="F413" s="87"/>
      <c r="G413" s="87"/>
      <c r="H413" s="87"/>
      <c r="I413" s="87"/>
      <c r="J413" s="87"/>
      <c r="Q413" s="316"/>
    </row>
    <row r="414" spans="1:22" x14ac:dyDescent="0.25">
      <c r="B414" s="47"/>
      <c r="C414" s="47"/>
      <c r="D414" s="87"/>
      <c r="E414" s="87"/>
      <c r="F414" s="87"/>
      <c r="G414" s="87"/>
      <c r="H414" s="87"/>
      <c r="I414" s="87"/>
      <c r="J414" s="87"/>
      <c r="Q414" s="316"/>
    </row>
    <row r="415" spans="1:22" x14ac:dyDescent="0.25">
      <c r="A415" s="346" t="s">
        <v>28</v>
      </c>
      <c r="B415" s="317" t="s">
        <v>62</v>
      </c>
      <c r="C415" s="322">
        <v>0.9</v>
      </c>
      <c r="D415" s="87"/>
      <c r="E415" s="87"/>
      <c r="F415" s="87"/>
      <c r="G415" s="87"/>
      <c r="H415" s="87"/>
      <c r="I415" s="319" t="s">
        <v>64</v>
      </c>
      <c r="J415" s="320" t="s">
        <v>65</v>
      </c>
      <c r="K415" s="282"/>
      <c r="L415" s="67"/>
      <c r="N415" s="567" t="s">
        <v>66</v>
      </c>
      <c r="O415" s="568" t="s">
        <v>67</v>
      </c>
      <c r="P415" s="569"/>
      <c r="Q415" s="466" t="s">
        <v>263</v>
      </c>
    </row>
    <row r="416" spans="1:22" x14ac:dyDescent="0.25">
      <c r="B416" s="321" t="s">
        <v>43</v>
      </c>
      <c r="C416" s="322">
        <v>0.96</v>
      </c>
      <c r="D416" s="87"/>
      <c r="E416" s="76" t="s">
        <v>2</v>
      </c>
      <c r="F416" s="74"/>
      <c r="G416" s="74"/>
      <c r="I416" s="323" t="s">
        <v>68</v>
      </c>
      <c r="J416" s="182" t="s">
        <v>69</v>
      </c>
      <c r="K416" s="47"/>
      <c r="L416" s="70"/>
      <c r="N416" s="570" t="s">
        <v>70</v>
      </c>
      <c r="O416" s="183" t="s">
        <v>71</v>
      </c>
      <c r="P416" s="571"/>
      <c r="Q416" s="76"/>
      <c r="R416" s="365" t="s">
        <v>82</v>
      </c>
    </row>
    <row r="417" spans="2:18" x14ac:dyDescent="0.25">
      <c r="B417" s="317" t="s">
        <v>44</v>
      </c>
      <c r="C417" s="322">
        <v>85</v>
      </c>
      <c r="D417" s="87"/>
      <c r="E417" s="76">
        <v>1</v>
      </c>
      <c r="F417" s="234" t="s">
        <v>63</v>
      </c>
      <c r="G417" s="325">
        <f t="shared" ref="G417:G431" si="88">K395</f>
        <v>0.11308499961846105</v>
      </c>
      <c r="H417" s="345"/>
      <c r="I417" s="327">
        <f>C416*2.20462*25.4*12</f>
        <v>645.0894489599998</v>
      </c>
      <c r="J417" s="289">
        <f>(G417*C$415*SQRT(4*C$417*I$417/32.2)/12)</f>
        <v>0.69998342480375919</v>
      </c>
      <c r="K417" s="47"/>
      <c r="L417" s="70"/>
      <c r="N417" s="565">
        <v>1</v>
      </c>
      <c r="O417" s="561">
        <f t="shared" ref="O417:O431" si="89">N417*J417</f>
        <v>0.69998342480375919</v>
      </c>
      <c r="P417" s="566"/>
      <c r="Q417" s="84">
        <f t="shared" ref="Q417:Q431" si="90">K113</f>
        <v>0.7</v>
      </c>
      <c r="R417" s="501">
        <f>Q417/O417</f>
        <v>1.0000236794124737</v>
      </c>
    </row>
    <row r="418" spans="2:18" x14ac:dyDescent="0.25">
      <c r="B418" s="47"/>
      <c r="C418" s="47"/>
      <c r="D418" s="87"/>
      <c r="E418" s="76">
        <v>2</v>
      </c>
      <c r="F418" s="234" t="s">
        <v>63</v>
      </c>
      <c r="G418" s="289">
        <f t="shared" si="88"/>
        <v>0.13327874955032909</v>
      </c>
      <c r="I418" s="255"/>
      <c r="J418" s="289">
        <f t="shared" ref="J418:J431" si="91">(G418*C$415*SQRT(4*C$417*I$417/32.2)/12)</f>
        <v>0.8249804649472875</v>
      </c>
      <c r="K418" s="47"/>
      <c r="L418" s="70"/>
      <c r="N418" s="565">
        <v>2</v>
      </c>
      <c r="O418" s="561">
        <f t="shared" si="89"/>
        <v>1.649960929894575</v>
      </c>
      <c r="P418" s="566"/>
      <c r="Q418" s="98">
        <f t="shared" si="90"/>
        <v>1.65</v>
      </c>
      <c r="R418" s="501">
        <f t="shared" ref="R418:R431" si="92">Q418/O418</f>
        <v>1.0000236794124739</v>
      </c>
    </row>
    <row r="419" spans="2:18" x14ac:dyDescent="0.25">
      <c r="B419" s="47"/>
      <c r="D419" s="87"/>
      <c r="E419" s="76">
        <v>3</v>
      </c>
      <c r="F419" s="234" t="s">
        <v>63</v>
      </c>
      <c r="G419" s="333">
        <f t="shared" si="88"/>
        <v>0.15454949947856345</v>
      </c>
      <c r="I419" s="255"/>
      <c r="J419" s="289">
        <f t="shared" si="91"/>
        <v>0.95664401389847076</v>
      </c>
      <c r="K419" s="47"/>
      <c r="L419" s="70"/>
      <c r="N419" s="565">
        <v>3</v>
      </c>
      <c r="O419" s="561">
        <f t="shared" si="89"/>
        <v>2.8699320416954124</v>
      </c>
      <c r="P419" s="566"/>
      <c r="Q419" s="105">
        <f t="shared" si="90"/>
        <v>2.87</v>
      </c>
      <c r="R419" s="501">
        <f t="shared" si="92"/>
        <v>1.0000236794124739</v>
      </c>
    </row>
    <row r="420" spans="2:18" x14ac:dyDescent="0.25">
      <c r="B420" s="47"/>
      <c r="E420" s="76">
        <v>4</v>
      </c>
      <c r="F420" s="234" t="s">
        <v>63</v>
      </c>
      <c r="G420" s="289">
        <f t="shared" si="88"/>
        <v>0.15751124946857076</v>
      </c>
      <c r="I420" s="255"/>
      <c r="J420" s="289">
        <f t="shared" si="91"/>
        <v>0.97497691311952162</v>
      </c>
      <c r="K420" s="47"/>
      <c r="L420" s="70"/>
      <c r="N420" s="565">
        <v>4</v>
      </c>
      <c r="O420" s="561">
        <f t="shared" si="89"/>
        <v>3.8999076524780865</v>
      </c>
      <c r="P420" s="566"/>
      <c r="Q420" s="98">
        <f t="shared" si="90"/>
        <v>3.9</v>
      </c>
      <c r="R420" s="501">
        <f t="shared" si="92"/>
        <v>1.0000236794124739</v>
      </c>
    </row>
    <row r="421" spans="2:18" x14ac:dyDescent="0.25">
      <c r="B421" s="47"/>
      <c r="E421" s="76">
        <v>5</v>
      </c>
      <c r="F421" s="234" t="s">
        <v>63</v>
      </c>
      <c r="G421" s="289">
        <f t="shared" si="88"/>
        <v>0.15185699948764772</v>
      </c>
      <c r="I421" s="255"/>
      <c r="J421" s="289">
        <f t="shared" si="91"/>
        <v>0.93997774187933381</v>
      </c>
      <c r="K421" s="47"/>
      <c r="L421" s="70"/>
      <c r="N421" s="565">
        <v>5</v>
      </c>
      <c r="O421" s="561">
        <f t="shared" si="89"/>
        <v>4.699888709396669</v>
      </c>
      <c r="P421" s="566"/>
      <c r="Q421" s="98">
        <f t="shared" si="90"/>
        <v>4.7</v>
      </c>
      <c r="R421" s="501">
        <f t="shared" si="92"/>
        <v>1.0000236794124739</v>
      </c>
    </row>
    <row r="422" spans="2:18" x14ac:dyDescent="0.25">
      <c r="B422" s="47"/>
      <c r="C422" s="235"/>
      <c r="E422" s="76">
        <v>10</v>
      </c>
      <c r="F422" s="234" t="s">
        <v>63</v>
      </c>
      <c r="G422" s="333">
        <f t="shared" si="88"/>
        <v>0.11308499961846105</v>
      </c>
      <c r="I422" s="255"/>
      <c r="J422" s="289">
        <f t="shared" si="91"/>
        <v>0.69998342480375919</v>
      </c>
      <c r="K422" s="47"/>
      <c r="L422" s="70"/>
      <c r="N422" s="565">
        <v>10</v>
      </c>
      <c r="O422" s="561">
        <f t="shared" si="89"/>
        <v>6.9998342480375921</v>
      </c>
      <c r="P422" s="566"/>
      <c r="Q422" s="105">
        <f t="shared" si="90"/>
        <v>7</v>
      </c>
      <c r="R422" s="501">
        <f t="shared" si="92"/>
        <v>1.0000236794124739</v>
      </c>
    </row>
    <row r="423" spans="2:18" x14ac:dyDescent="0.25">
      <c r="B423" s="47"/>
      <c r="C423" s="47"/>
      <c r="E423" s="76">
        <v>20</v>
      </c>
      <c r="F423" s="234" t="s">
        <v>63</v>
      </c>
      <c r="G423" s="289">
        <f t="shared" si="88"/>
        <v>7.6493924741916158E-2</v>
      </c>
      <c r="I423" s="255"/>
      <c r="J423" s="289">
        <f t="shared" si="91"/>
        <v>0.47348878806368572</v>
      </c>
      <c r="K423" s="47"/>
      <c r="L423" s="70"/>
      <c r="N423" s="565">
        <v>20</v>
      </c>
      <c r="O423" s="561">
        <f t="shared" si="89"/>
        <v>9.4697757612737146</v>
      </c>
      <c r="P423" s="566"/>
      <c r="Q423" s="98">
        <f t="shared" si="90"/>
        <v>9.4700000000000006</v>
      </c>
      <c r="R423" s="501">
        <f t="shared" si="92"/>
        <v>1.0000236794124739</v>
      </c>
    </row>
    <row r="424" spans="2:18" x14ac:dyDescent="0.25">
      <c r="E424" s="76">
        <v>30</v>
      </c>
      <c r="F424" s="234" t="s">
        <v>63</v>
      </c>
      <c r="G424" s="289">
        <f t="shared" si="88"/>
        <v>6.004274979742099E-2</v>
      </c>
      <c r="I424" s="255"/>
      <c r="J424" s="289">
        <f t="shared" si="91"/>
        <v>0.37165786602675782</v>
      </c>
      <c r="K424" s="47"/>
      <c r="L424" s="70"/>
      <c r="N424" s="565">
        <v>30</v>
      </c>
      <c r="O424" s="561">
        <f t="shared" si="89"/>
        <v>11.149735980802735</v>
      </c>
      <c r="P424" s="566"/>
      <c r="Q424" s="98">
        <f t="shared" si="90"/>
        <v>11.15</v>
      </c>
      <c r="R424" s="501">
        <f t="shared" si="92"/>
        <v>1.0000236794124739</v>
      </c>
    </row>
    <row r="425" spans="2:18" x14ac:dyDescent="0.25">
      <c r="E425" s="76">
        <v>40</v>
      </c>
      <c r="F425" s="234" t="s">
        <v>63</v>
      </c>
      <c r="G425" s="289">
        <f t="shared" si="88"/>
        <v>5.1332512326808577E-2</v>
      </c>
      <c r="I425" s="255"/>
      <c r="J425" s="289">
        <f t="shared" si="91"/>
        <v>0.31774247604484923</v>
      </c>
      <c r="K425" s="47"/>
      <c r="L425" s="70"/>
      <c r="N425" s="565">
        <v>40</v>
      </c>
      <c r="O425" s="561">
        <f t="shared" si="89"/>
        <v>12.70969904179397</v>
      </c>
      <c r="P425" s="566"/>
      <c r="Q425" s="98">
        <f t="shared" si="90"/>
        <v>12.71</v>
      </c>
      <c r="R425" s="501">
        <f t="shared" si="92"/>
        <v>1.0000236794124739</v>
      </c>
    </row>
    <row r="426" spans="2:18" x14ac:dyDescent="0.25">
      <c r="E426" s="76">
        <v>50</v>
      </c>
      <c r="F426" s="234" t="s">
        <v>63</v>
      </c>
      <c r="G426" s="289">
        <f t="shared" si="88"/>
        <v>4.5912509845095192E-2</v>
      </c>
      <c r="I426" s="255"/>
      <c r="J426" s="289">
        <f t="shared" si="91"/>
        <v>0.28419327047032622</v>
      </c>
      <c r="K426" s="47"/>
      <c r="L426" s="70"/>
      <c r="N426" s="565">
        <v>50</v>
      </c>
      <c r="O426" s="561">
        <f t="shared" si="89"/>
        <v>14.20966352351631</v>
      </c>
      <c r="P426" s="566"/>
      <c r="Q426" s="98">
        <f t="shared" si="90"/>
        <v>14.21</v>
      </c>
      <c r="R426" s="501">
        <f t="shared" si="92"/>
        <v>1.0000236794124739</v>
      </c>
    </row>
    <row r="427" spans="2:18" x14ac:dyDescent="0.25">
      <c r="E427" s="76">
        <v>60</v>
      </c>
      <c r="F427" s="234" t="s">
        <v>63</v>
      </c>
      <c r="G427" s="289">
        <f t="shared" si="88"/>
        <v>4.1895299858648906E-2</v>
      </c>
      <c r="I427" s="255"/>
      <c r="J427" s="289">
        <f t="shared" si="91"/>
        <v>0.25932719261777365</v>
      </c>
      <c r="K427" s="47"/>
      <c r="L427" s="70"/>
      <c r="N427" s="565">
        <v>60</v>
      </c>
      <c r="O427" s="561">
        <f t="shared" si="89"/>
        <v>15.559631557066419</v>
      </c>
      <c r="P427" s="566"/>
      <c r="Q427" s="98">
        <f t="shared" si="90"/>
        <v>15.56</v>
      </c>
      <c r="R427" s="501">
        <f t="shared" si="92"/>
        <v>1.0000236794124739</v>
      </c>
    </row>
    <row r="428" spans="2:18" x14ac:dyDescent="0.25">
      <c r="E428" s="76">
        <v>70</v>
      </c>
      <c r="F428" s="234" t="s">
        <v>63</v>
      </c>
      <c r="G428" s="333">
        <f t="shared" si="88"/>
        <v>3.8725842726485236E-2</v>
      </c>
      <c r="I428" s="255"/>
      <c r="J428" s="289">
        <f t="shared" si="91"/>
        <v>0.23970860955524653</v>
      </c>
      <c r="K428" s="47"/>
      <c r="L428" s="70"/>
      <c r="N428" s="565">
        <v>70</v>
      </c>
      <c r="O428" s="561">
        <f t="shared" si="89"/>
        <v>16.779602668867255</v>
      </c>
      <c r="P428" s="566"/>
      <c r="Q428" s="105">
        <f t="shared" si="90"/>
        <v>16.78</v>
      </c>
      <c r="R428" s="501">
        <f t="shared" si="92"/>
        <v>1.0000236794124739</v>
      </c>
    </row>
    <row r="429" spans="2:18" x14ac:dyDescent="0.25">
      <c r="E429" s="76">
        <v>80</v>
      </c>
      <c r="F429" s="234" t="s">
        <v>63</v>
      </c>
      <c r="G429" s="560">
        <f t="shared" si="88"/>
        <v>3.6308362377498751E-2</v>
      </c>
      <c r="H429" s="345"/>
      <c r="I429" s="563"/>
      <c r="J429" s="560">
        <f t="shared" si="91"/>
        <v>0.22474467817806412</v>
      </c>
      <c r="K429" s="49"/>
      <c r="L429" s="564"/>
      <c r="M429" s="345"/>
      <c r="N429" s="565">
        <v>80</v>
      </c>
      <c r="O429" s="561">
        <f t="shared" si="89"/>
        <v>17.979574254245129</v>
      </c>
      <c r="P429" s="566"/>
      <c r="Q429" s="165">
        <f t="shared" si="90"/>
        <v>17.98</v>
      </c>
      <c r="R429" s="562">
        <f t="shared" si="92"/>
        <v>1.0000236794124739</v>
      </c>
    </row>
    <row r="430" spans="2:18" x14ac:dyDescent="0.25">
      <c r="E430" s="76">
        <v>90</v>
      </c>
      <c r="F430" s="234" t="s">
        <v>63</v>
      </c>
      <c r="G430" s="560">
        <f t="shared" si="88"/>
        <v>3.4715299882873599E-2</v>
      </c>
      <c r="H430" s="345"/>
      <c r="I430" s="563"/>
      <c r="J430" s="560">
        <f t="shared" si="91"/>
        <v>0.21488380056674128</v>
      </c>
      <c r="K430" s="49"/>
      <c r="L430" s="564"/>
      <c r="M430" s="345"/>
      <c r="N430" s="565">
        <v>90</v>
      </c>
      <c r="O430" s="561">
        <f t="shared" si="89"/>
        <v>19.339542051006717</v>
      </c>
      <c r="P430" s="566"/>
      <c r="Q430" s="165">
        <f t="shared" si="90"/>
        <v>19.34</v>
      </c>
      <c r="R430" s="562">
        <f t="shared" si="92"/>
        <v>1.0000236794124739</v>
      </c>
    </row>
    <row r="431" spans="2:18" x14ac:dyDescent="0.25">
      <c r="E431" s="76">
        <v>100</v>
      </c>
      <c r="F431" s="234" t="s">
        <v>63</v>
      </c>
      <c r="G431" s="333">
        <f t="shared" si="88"/>
        <v>3.2972354888754142E-2</v>
      </c>
      <c r="I431" s="260"/>
      <c r="J431" s="336">
        <f t="shared" si="91"/>
        <v>0.20409516714635315</v>
      </c>
      <c r="K431" s="145"/>
      <c r="L431" s="337"/>
      <c r="N431" s="572">
        <v>100</v>
      </c>
      <c r="O431" s="573">
        <f t="shared" si="89"/>
        <v>20.409516714635316</v>
      </c>
      <c r="P431" s="574"/>
      <c r="Q431" s="105">
        <f t="shared" si="90"/>
        <v>20.41</v>
      </c>
      <c r="R431" s="501">
        <f t="shared" si="92"/>
        <v>1.0000236794124742</v>
      </c>
    </row>
    <row r="432" spans="2:18" x14ac:dyDescent="0.25">
      <c r="B432" s="364" t="s">
        <v>295</v>
      </c>
      <c r="C432" s="364" t="s">
        <v>296</v>
      </c>
      <c r="D432" s="417"/>
      <c r="E432" s="417"/>
      <c r="F432" s="417"/>
      <c r="Q432" s="98"/>
    </row>
    <row r="433" spans="1:22" x14ac:dyDescent="0.25">
      <c r="B433" s="364"/>
      <c r="C433" s="364" t="s">
        <v>297</v>
      </c>
      <c r="Q433" s="98"/>
    </row>
    <row r="434" spans="1:22" ht="15.75" thickBot="1" x14ac:dyDescent="0.3">
      <c r="A434" s="268"/>
      <c r="B434" s="268"/>
      <c r="C434" s="268"/>
      <c r="D434" s="268"/>
      <c r="E434" s="268"/>
      <c r="F434" s="268"/>
      <c r="G434" s="268"/>
      <c r="H434" s="268"/>
      <c r="I434" s="268"/>
      <c r="J434" s="268"/>
      <c r="K434" s="268"/>
      <c r="L434" s="268"/>
      <c r="M434" s="268"/>
      <c r="N434" s="268"/>
      <c r="O434" s="268"/>
      <c r="P434" s="268"/>
      <c r="Q434" s="268"/>
      <c r="R434" s="268"/>
      <c r="S434" s="268"/>
      <c r="T434" s="268"/>
      <c r="U434" s="268"/>
      <c r="V434" s="268"/>
    </row>
    <row r="435" spans="1:22" ht="15.75" thickTop="1" x14ac:dyDescent="0.2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</row>
    <row r="436" spans="1:22" x14ac:dyDescent="0.25">
      <c r="A436"/>
      <c r="B436"/>
      <c r="C436"/>
      <c r="D436"/>
    </row>
    <row r="437" spans="1:22" x14ac:dyDescent="0.25">
      <c r="A437" s="588"/>
      <c r="B437" s="603"/>
      <c r="C437" s="588"/>
      <c r="D437" s="282"/>
      <c r="E437" s="282"/>
      <c r="F437" s="282"/>
      <c r="G437" s="282"/>
      <c r="H437" s="578" t="s">
        <v>285</v>
      </c>
      <c r="I437" s="282"/>
      <c r="J437" s="579"/>
      <c r="K437" s="282"/>
      <c r="L437" s="580" t="s">
        <v>284</v>
      </c>
      <c r="M437" s="282"/>
      <c r="N437" s="589" t="s">
        <v>265</v>
      </c>
      <c r="O437" s="282"/>
      <c r="P437" s="282"/>
      <c r="Q437" s="282"/>
      <c r="R437" s="67"/>
    </row>
    <row r="438" spans="1:22" x14ac:dyDescent="0.25">
      <c r="A438" s="581"/>
      <c r="B438" s="464"/>
      <c r="C438" s="581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607" t="s">
        <v>295</v>
      </c>
      <c r="O438" s="47"/>
      <c r="P438" s="47"/>
      <c r="Q438" s="47"/>
      <c r="R438" s="70"/>
    </row>
    <row r="439" spans="1:22" x14ac:dyDescent="0.25">
      <c r="A439" s="581"/>
      <c r="B439" s="464"/>
      <c r="C439" s="581"/>
      <c r="D439" s="464"/>
      <c r="E439" s="464"/>
      <c r="F439" s="464"/>
      <c r="G439" s="464"/>
      <c r="H439" s="464"/>
      <c r="I439" s="464"/>
      <c r="J439" s="464"/>
      <c r="K439" s="464"/>
      <c r="L439" s="464"/>
      <c r="M439" s="464"/>
      <c r="N439" s="464"/>
      <c r="O439" s="464"/>
      <c r="P439" s="47"/>
      <c r="Q439" s="47"/>
      <c r="R439" s="70"/>
    </row>
    <row r="440" spans="1:22" x14ac:dyDescent="0.25">
      <c r="B440" s="464"/>
      <c r="C440" s="606" t="str">
        <f>A317</f>
        <v>mv</v>
      </c>
      <c r="D440" s="577" t="str">
        <f t="shared" ref="D440:R455" si="93">D317</f>
        <v>soft-6</v>
      </c>
      <c r="E440" s="577" t="str">
        <f t="shared" si="93"/>
        <v>soft-5</v>
      </c>
      <c r="F440" s="577" t="str">
        <f t="shared" si="93"/>
        <v>soft-4</v>
      </c>
      <c r="G440" s="577" t="str">
        <f t="shared" si="93"/>
        <v>soft-3</v>
      </c>
      <c r="H440" s="577" t="str">
        <f t="shared" si="93"/>
        <v>soft-2</v>
      </c>
      <c r="I440" s="577" t="str">
        <f t="shared" si="93"/>
        <v>soft-1</v>
      </c>
      <c r="J440" s="577" t="str">
        <f t="shared" si="93"/>
        <v>soft</v>
      </c>
      <c r="K440" s="577" t="str">
        <f t="shared" si="93"/>
        <v>aver</v>
      </c>
      <c r="L440" s="577" t="str">
        <f t="shared" si="93"/>
        <v xml:space="preserve"> stiff</v>
      </c>
      <c r="M440" s="577" t="str">
        <f t="shared" si="93"/>
        <v xml:space="preserve"> stiff+1</v>
      </c>
      <c r="N440" s="577" t="str">
        <f t="shared" si="93"/>
        <v xml:space="preserve"> stiff+2</v>
      </c>
      <c r="O440" s="577" t="str">
        <f t="shared" si="93"/>
        <v xml:space="preserve"> stiff+3</v>
      </c>
      <c r="P440" s="577" t="str">
        <f t="shared" si="93"/>
        <v xml:space="preserve"> stiff+4</v>
      </c>
      <c r="Q440" s="577" t="str">
        <f t="shared" si="93"/>
        <v xml:space="preserve"> stiff+5</v>
      </c>
      <c r="R440" s="582" t="str">
        <f t="shared" si="93"/>
        <v xml:space="preserve"> stiff+6</v>
      </c>
    </row>
    <row r="441" spans="1:22" x14ac:dyDescent="0.25">
      <c r="A441" s="581"/>
      <c r="B441" s="289">
        <f>A316</f>
        <v>0</v>
      </c>
      <c r="C441" s="581"/>
      <c r="D441" s="289" t="str">
        <f t="shared" si="93"/>
        <v>c coeff</v>
      </c>
      <c r="E441" s="289" t="str">
        <f t="shared" si="93"/>
        <v>c coeff</v>
      </c>
      <c r="F441" s="289" t="str">
        <f t="shared" si="93"/>
        <v>c coeff</v>
      </c>
      <c r="G441" s="289" t="str">
        <f t="shared" si="93"/>
        <v>c coeff</v>
      </c>
      <c r="H441" s="289" t="str">
        <f t="shared" si="93"/>
        <v>c coeff</v>
      </c>
      <c r="I441" s="289" t="str">
        <f t="shared" si="93"/>
        <v>c coeff</v>
      </c>
      <c r="J441" s="289" t="str">
        <f t="shared" si="93"/>
        <v>c-zeta</v>
      </c>
      <c r="K441" s="289" t="str">
        <f t="shared" si="93"/>
        <v>c-zeta</v>
      </c>
      <c r="L441" s="289" t="str">
        <f t="shared" si="93"/>
        <v>c-zeta</v>
      </c>
      <c r="M441" s="289" t="str">
        <f t="shared" si="93"/>
        <v>c-zeta</v>
      </c>
      <c r="N441" s="289" t="str">
        <f t="shared" si="93"/>
        <v>c-zeta</v>
      </c>
      <c r="O441" s="289" t="str">
        <f t="shared" si="93"/>
        <v>c-zeta</v>
      </c>
      <c r="P441" s="289" t="str">
        <f t="shared" si="93"/>
        <v>c-zeta</v>
      </c>
      <c r="Q441" s="289" t="str">
        <f t="shared" si="93"/>
        <v>c-zeta</v>
      </c>
      <c r="R441" s="290" t="str">
        <f t="shared" si="93"/>
        <v>c-zeta</v>
      </c>
    </row>
    <row r="442" spans="1:22" x14ac:dyDescent="0.25">
      <c r="A442" s="581"/>
      <c r="B442" s="575">
        <v>1</v>
      </c>
      <c r="C442" s="581"/>
      <c r="D442" s="333">
        <f t="shared" si="93"/>
        <v>7.8804877782899692E-3</v>
      </c>
      <c r="E442" s="333">
        <f t="shared" si="93"/>
        <v>8.5026315502602298E-3</v>
      </c>
      <c r="F442" s="333">
        <f t="shared" si="93"/>
        <v>9.2314285402825356E-3</v>
      </c>
      <c r="G442" s="333">
        <f t="shared" si="93"/>
        <v>1.0096874965934022E-2</v>
      </c>
      <c r="H442" s="333">
        <f t="shared" si="93"/>
        <v>1.1141379272754784E-2</v>
      </c>
      <c r="I442" s="333">
        <f t="shared" si="93"/>
        <v>1.2426923034995721E-2</v>
      </c>
      <c r="J442" s="333">
        <f t="shared" si="93"/>
        <v>1.404782603956038E-2</v>
      </c>
      <c r="K442" s="333">
        <f t="shared" si="93"/>
        <v>1.6154999945494439E-2</v>
      </c>
      <c r="L442" s="333">
        <f t="shared" si="93"/>
        <v>1.8578249937318599E-2</v>
      </c>
      <c r="M442" s="333">
        <f t="shared" si="93"/>
        <v>2.100149992914277E-2</v>
      </c>
      <c r="N442" s="333">
        <f t="shared" si="93"/>
        <v>2.3424749920966933E-2</v>
      </c>
      <c r="O442" s="333">
        <f t="shared" si="93"/>
        <v>2.5847999912791107E-2</v>
      </c>
      <c r="P442" s="333">
        <f t="shared" si="93"/>
        <v>2.8271249904615266E-2</v>
      </c>
      <c r="Q442" s="333">
        <f t="shared" si="93"/>
        <v>3.069449989643943E-2</v>
      </c>
      <c r="R442" s="358">
        <f t="shared" si="93"/>
        <v>3.311774988826359E-2</v>
      </c>
      <c r="T442" s="42">
        <f>0.043*0.771</f>
        <v>3.3152999999999995E-2</v>
      </c>
    </row>
    <row r="443" spans="1:22" x14ac:dyDescent="0.25">
      <c r="A443" s="583" t="s">
        <v>282</v>
      </c>
      <c r="B443" s="575">
        <v>2</v>
      </c>
      <c r="C443" s="581"/>
      <c r="D443" s="289">
        <f t="shared" si="93"/>
        <v>3.9402438891449846E-3</v>
      </c>
      <c r="E443" s="289">
        <f t="shared" si="93"/>
        <v>4.2513157751301149E-3</v>
      </c>
      <c r="F443" s="289">
        <f t="shared" si="93"/>
        <v>4.6157142701412678E-3</v>
      </c>
      <c r="G443" s="289">
        <f t="shared" si="93"/>
        <v>5.0484374829670112E-3</v>
      </c>
      <c r="H443" s="289">
        <f t="shared" si="93"/>
        <v>5.570689636377392E-3</v>
      </c>
      <c r="I443" s="289">
        <f t="shared" si="93"/>
        <v>6.2134615174978605E-3</v>
      </c>
      <c r="J443" s="289">
        <f t="shared" si="93"/>
        <v>7.0239130197801902E-3</v>
      </c>
      <c r="K443" s="560">
        <f t="shared" si="93"/>
        <v>8.0774999727472197E-3</v>
      </c>
      <c r="L443" s="289">
        <f t="shared" si="93"/>
        <v>9.2891249686592996E-3</v>
      </c>
      <c r="M443" s="289">
        <f t="shared" si="93"/>
        <v>1.0500749964571385E-2</v>
      </c>
      <c r="N443" s="289">
        <f t="shared" si="93"/>
        <v>1.1712374960483466E-2</v>
      </c>
      <c r="O443" s="289">
        <f t="shared" si="93"/>
        <v>1.2923999956395553E-2</v>
      </c>
      <c r="P443" s="289">
        <f t="shared" si="93"/>
        <v>1.4135624952307633E-2</v>
      </c>
      <c r="Q443" s="289">
        <f t="shared" si="93"/>
        <v>1.5347249948219715E-2</v>
      </c>
      <c r="R443" s="290">
        <f t="shared" si="93"/>
        <v>1.6558874944131795E-2</v>
      </c>
    </row>
    <row r="444" spans="1:22" x14ac:dyDescent="0.25">
      <c r="A444" s="581"/>
      <c r="B444" s="575">
        <v>3</v>
      </c>
      <c r="C444" s="581"/>
      <c r="D444" s="289">
        <f t="shared" si="93"/>
        <v>2.6268292594299899E-3</v>
      </c>
      <c r="E444" s="289">
        <f t="shared" si="93"/>
        <v>2.8342105167534102E-3</v>
      </c>
      <c r="F444" s="289">
        <f t="shared" si="93"/>
        <v>3.0771428467608452E-3</v>
      </c>
      <c r="G444" s="289">
        <f t="shared" si="93"/>
        <v>3.3656249886446742E-3</v>
      </c>
      <c r="H444" s="289">
        <f t="shared" si="93"/>
        <v>3.7137930909182612E-3</v>
      </c>
      <c r="I444" s="289">
        <f t="shared" si="93"/>
        <v>4.1423076783319067E-3</v>
      </c>
      <c r="J444" s="289">
        <f t="shared" si="93"/>
        <v>4.6826086798534604E-3</v>
      </c>
      <c r="K444" s="560">
        <f t="shared" si="93"/>
        <v>5.3849999818314787E-3</v>
      </c>
      <c r="L444" s="289">
        <f t="shared" si="93"/>
        <v>6.1927499791061998E-3</v>
      </c>
      <c r="M444" s="289">
        <f t="shared" si="93"/>
        <v>7.0004999763809226E-3</v>
      </c>
      <c r="N444" s="289">
        <f t="shared" si="93"/>
        <v>7.8082499736556437E-3</v>
      </c>
      <c r="O444" s="289">
        <f t="shared" si="93"/>
        <v>8.6159999709303683E-3</v>
      </c>
      <c r="P444" s="289">
        <f t="shared" si="93"/>
        <v>9.4237499682050894E-3</v>
      </c>
      <c r="Q444" s="289">
        <f t="shared" si="93"/>
        <v>1.023149996547981E-2</v>
      </c>
      <c r="R444" s="290">
        <f t="shared" si="93"/>
        <v>1.1039249962754532E-2</v>
      </c>
    </row>
    <row r="445" spans="1:22" x14ac:dyDescent="0.25">
      <c r="A445" s="581"/>
      <c r="B445" s="575">
        <v>4</v>
      </c>
      <c r="C445" s="581"/>
      <c r="D445" s="289">
        <f t="shared" si="93"/>
        <v>1.9701219445724923E-3</v>
      </c>
      <c r="E445" s="289">
        <f t="shared" si="93"/>
        <v>2.1256578875650575E-3</v>
      </c>
      <c r="F445" s="289">
        <f t="shared" si="93"/>
        <v>2.3078571350706339E-3</v>
      </c>
      <c r="G445" s="289">
        <f t="shared" si="93"/>
        <v>2.5242187414835056E-3</v>
      </c>
      <c r="H445" s="289">
        <f t="shared" si="93"/>
        <v>2.785344818188696E-3</v>
      </c>
      <c r="I445" s="289">
        <f t="shared" si="93"/>
        <v>3.1067307587489303E-3</v>
      </c>
      <c r="J445" s="289">
        <f t="shared" si="93"/>
        <v>3.5119565098900951E-3</v>
      </c>
      <c r="K445" s="560">
        <f t="shared" si="93"/>
        <v>4.0387499863736099E-3</v>
      </c>
      <c r="L445" s="289">
        <f t="shared" si="93"/>
        <v>4.6445624843296498E-3</v>
      </c>
      <c r="M445" s="289">
        <f t="shared" si="93"/>
        <v>5.2503749822856924E-3</v>
      </c>
      <c r="N445" s="289">
        <f t="shared" si="93"/>
        <v>5.8561874802417332E-3</v>
      </c>
      <c r="O445" s="289">
        <f t="shared" si="93"/>
        <v>6.4619999781977766E-3</v>
      </c>
      <c r="P445" s="289">
        <f t="shared" si="93"/>
        <v>7.0678124761538166E-3</v>
      </c>
      <c r="Q445" s="289">
        <f t="shared" si="93"/>
        <v>7.6736249741098574E-3</v>
      </c>
      <c r="R445" s="290">
        <f t="shared" si="93"/>
        <v>8.2794374720658974E-3</v>
      </c>
    </row>
    <row r="446" spans="1:22" x14ac:dyDescent="0.25">
      <c r="A446" s="581"/>
      <c r="B446" s="575">
        <v>5</v>
      </c>
      <c r="C446" s="581"/>
      <c r="D446" s="289">
        <f t="shared" si="93"/>
        <v>1.5760975556579941E-3</v>
      </c>
      <c r="E446" s="289">
        <f t="shared" si="93"/>
        <v>1.7005263100520463E-3</v>
      </c>
      <c r="F446" s="289">
        <f t="shared" si="93"/>
        <v>1.8462857080565073E-3</v>
      </c>
      <c r="G446" s="289">
        <f t="shared" si="93"/>
        <v>2.0193749931868049E-3</v>
      </c>
      <c r="H446" s="289">
        <f t="shared" si="93"/>
        <v>2.2282758545509565E-3</v>
      </c>
      <c r="I446" s="289">
        <f t="shared" si="93"/>
        <v>2.4853846069991439E-3</v>
      </c>
      <c r="J446" s="289">
        <f t="shared" si="93"/>
        <v>2.8095652079120764E-3</v>
      </c>
      <c r="K446" s="560">
        <f t="shared" si="93"/>
        <v>3.2309999890988875E-3</v>
      </c>
      <c r="L446" s="289">
        <f t="shared" si="93"/>
        <v>3.7156499874637199E-3</v>
      </c>
      <c r="M446" s="289">
        <f t="shared" si="93"/>
        <v>4.2002999858285536E-3</v>
      </c>
      <c r="N446" s="289">
        <f t="shared" si="93"/>
        <v>4.6849499841933864E-3</v>
      </c>
      <c r="O446" s="289">
        <f t="shared" si="93"/>
        <v>5.169599982558221E-3</v>
      </c>
      <c r="P446" s="289">
        <f t="shared" si="93"/>
        <v>5.6542499809230529E-3</v>
      </c>
      <c r="Q446" s="289">
        <f t="shared" si="93"/>
        <v>6.1388999792878858E-3</v>
      </c>
      <c r="R446" s="290">
        <f t="shared" si="93"/>
        <v>6.6235499776527177E-3</v>
      </c>
    </row>
    <row r="447" spans="1:22" x14ac:dyDescent="0.25">
      <c r="A447" s="581"/>
      <c r="B447" s="575">
        <v>10</v>
      </c>
      <c r="C447" s="581"/>
      <c r="D447" s="333">
        <f t="shared" si="93"/>
        <v>6.8560243671122734E-3</v>
      </c>
      <c r="E447" s="333">
        <f t="shared" si="93"/>
        <v>7.3972894487264003E-3</v>
      </c>
      <c r="F447" s="333">
        <f t="shared" si="93"/>
        <v>8.0313428300458067E-3</v>
      </c>
      <c r="G447" s="333">
        <f t="shared" si="93"/>
        <v>8.7842812203625976E-3</v>
      </c>
      <c r="H447" s="333">
        <f t="shared" si="93"/>
        <v>9.6929999672966619E-3</v>
      </c>
      <c r="I447" s="333">
        <f t="shared" si="93"/>
        <v>1.0811423040446277E-2</v>
      </c>
      <c r="J447" s="333">
        <f t="shared" si="93"/>
        <v>1.2221608654417532E-2</v>
      </c>
      <c r="K447" s="333">
        <f t="shared" si="93"/>
        <v>1.4054849952580158E-2</v>
      </c>
      <c r="L447" s="333">
        <f t="shared" si="93"/>
        <v>1.6163077445467185E-2</v>
      </c>
      <c r="M447" s="333">
        <f t="shared" si="93"/>
        <v>1.8271304938354209E-2</v>
      </c>
      <c r="N447" s="333">
        <f t="shared" si="93"/>
        <v>2.0379532431241233E-2</v>
      </c>
      <c r="O447" s="333">
        <f t="shared" si="93"/>
        <v>2.248775992412826E-2</v>
      </c>
      <c r="P447" s="333">
        <f t="shared" si="93"/>
        <v>2.459598741701528E-2</v>
      </c>
      <c r="Q447" s="333">
        <f t="shared" si="93"/>
        <v>2.6704214909902303E-2</v>
      </c>
      <c r="R447" s="358">
        <f t="shared" si="93"/>
        <v>2.8812442402789323E-2</v>
      </c>
    </row>
    <row r="448" spans="1:22" x14ac:dyDescent="0.25">
      <c r="A448" s="581"/>
      <c r="B448" s="575">
        <v>20</v>
      </c>
      <c r="C448" s="581"/>
      <c r="D448" s="289">
        <f t="shared" si="93"/>
        <v>1.2096548739675103E-2</v>
      </c>
      <c r="E448" s="289">
        <f t="shared" si="93"/>
        <v>1.3051539429649451E-2</v>
      </c>
      <c r="F448" s="289">
        <f t="shared" si="93"/>
        <v>1.4170242809333692E-2</v>
      </c>
      <c r="G448" s="289">
        <f t="shared" si="93"/>
        <v>1.5498703072708722E-2</v>
      </c>
      <c r="H448" s="289">
        <f t="shared" si="93"/>
        <v>1.7102017183678594E-2</v>
      </c>
      <c r="I448" s="289">
        <f t="shared" si="93"/>
        <v>1.9075326858718426E-2</v>
      </c>
      <c r="J448" s="289">
        <f t="shared" si="93"/>
        <v>2.1563412970725181E-2</v>
      </c>
      <c r="K448" s="560">
        <f t="shared" si="93"/>
        <v>2.4797924916333959E-2</v>
      </c>
      <c r="L448" s="289">
        <f t="shared" si="93"/>
        <v>2.8517613653784052E-2</v>
      </c>
      <c r="M448" s="289">
        <f t="shared" si="93"/>
        <v>3.2237302391234145E-2</v>
      </c>
      <c r="N448" s="289">
        <f t="shared" si="93"/>
        <v>3.5956991128684231E-2</v>
      </c>
      <c r="O448" s="289">
        <f t="shared" si="93"/>
        <v>3.967667986613433E-2</v>
      </c>
      <c r="P448" s="289">
        <f t="shared" si="93"/>
        <v>4.339636860358443E-2</v>
      </c>
      <c r="Q448" s="289">
        <f t="shared" si="93"/>
        <v>4.7116057341034516E-2</v>
      </c>
      <c r="R448" s="290">
        <f t="shared" si="93"/>
        <v>5.0835746078484609E-2</v>
      </c>
    </row>
    <row r="449" spans="1:18" x14ac:dyDescent="0.25">
      <c r="A449" s="581"/>
      <c r="B449" s="575">
        <v>30</v>
      </c>
      <c r="C449" s="581"/>
      <c r="D449" s="289">
        <f t="shared" si="93"/>
        <v>1.4762780437996541E-2</v>
      </c>
      <c r="E449" s="289">
        <f t="shared" si="93"/>
        <v>1.5928263104154166E-2</v>
      </c>
      <c r="F449" s="289">
        <f t="shared" si="93"/>
        <v>1.7293542798795948E-2</v>
      </c>
      <c r="G449" s="289">
        <f t="shared" si="93"/>
        <v>1.8914812436183068E-2</v>
      </c>
      <c r="H449" s="289">
        <f t="shared" si="93"/>
        <v>2.0871517170960627E-2</v>
      </c>
      <c r="I449" s="289">
        <f t="shared" si="93"/>
        <v>2.3279769152225314E-2</v>
      </c>
      <c r="J449" s="289">
        <f t="shared" si="93"/>
        <v>2.6316260780776445E-2</v>
      </c>
      <c r="K449" s="560">
        <f t="shared" si="93"/>
        <v>3.0263699897892907E-2</v>
      </c>
      <c r="L449" s="289">
        <f t="shared" si="93"/>
        <v>3.4803254882576844E-2</v>
      </c>
      <c r="M449" s="289">
        <f t="shared" si="93"/>
        <v>3.9342809867260783E-2</v>
      </c>
      <c r="N449" s="289">
        <f t="shared" si="93"/>
        <v>4.3882364851944709E-2</v>
      </c>
      <c r="O449" s="289">
        <f t="shared" si="93"/>
        <v>4.8421919836628656E-2</v>
      </c>
      <c r="P449" s="289">
        <f t="shared" si="93"/>
        <v>5.2961474821312596E-2</v>
      </c>
      <c r="Q449" s="289">
        <f t="shared" si="93"/>
        <v>5.7501029805996529E-2</v>
      </c>
      <c r="R449" s="290">
        <f t="shared" si="93"/>
        <v>6.2040584790680461E-2</v>
      </c>
    </row>
    <row r="450" spans="1:18" x14ac:dyDescent="0.25">
      <c r="A450" s="581"/>
      <c r="B450" s="575">
        <v>40</v>
      </c>
      <c r="C450" s="581"/>
      <c r="D450" s="289">
        <f t="shared" si="93"/>
        <v>1.6509621895517489E-2</v>
      </c>
      <c r="E450" s="289">
        <f t="shared" si="93"/>
        <v>1.7813013097795184E-2</v>
      </c>
      <c r="F450" s="289">
        <f t="shared" si="93"/>
        <v>1.9339842791891913E-2</v>
      </c>
      <c r="G450" s="289">
        <f t="shared" si="93"/>
        <v>2.1152953053631775E-2</v>
      </c>
      <c r="H450" s="289">
        <f t="shared" si="93"/>
        <v>2.334118957642127E-2</v>
      </c>
      <c r="I450" s="289">
        <f t="shared" si="93"/>
        <v>2.6034403758316033E-2</v>
      </c>
      <c r="J450" s="289">
        <f t="shared" si="93"/>
        <v>2.9430195552879002E-2</v>
      </c>
      <c r="K450" s="560">
        <f t="shared" si="93"/>
        <v>3.3844724885810848E-2</v>
      </c>
      <c r="L450" s="289">
        <f t="shared" si="93"/>
        <v>3.8921433618682472E-2</v>
      </c>
      <c r="M450" s="289">
        <f t="shared" si="93"/>
        <v>4.3998142351554102E-2</v>
      </c>
      <c r="N450" s="289">
        <f t="shared" si="93"/>
        <v>4.9074851084425726E-2</v>
      </c>
      <c r="O450" s="289">
        <f t="shared" si="93"/>
        <v>5.4151559817297357E-2</v>
      </c>
      <c r="P450" s="289">
        <f t="shared" si="93"/>
        <v>5.922826855016898E-2</v>
      </c>
      <c r="Q450" s="289">
        <f t="shared" si="93"/>
        <v>6.4304977283040604E-2</v>
      </c>
      <c r="R450" s="290">
        <f t="shared" si="93"/>
        <v>6.9381686015912214E-2</v>
      </c>
    </row>
    <row r="451" spans="1:18" x14ac:dyDescent="0.25">
      <c r="A451" s="581"/>
      <c r="B451" s="575">
        <v>50</v>
      </c>
      <c r="C451" s="581"/>
      <c r="D451" s="289">
        <f t="shared" si="93"/>
        <v>1.8692517010103802E-2</v>
      </c>
      <c r="E451" s="289">
        <f t="shared" si="93"/>
        <v>2.0168242037217267E-2</v>
      </c>
      <c r="F451" s="289">
        <f t="shared" si="93"/>
        <v>2.1896948497550171E-2</v>
      </c>
      <c r="G451" s="289">
        <f t="shared" si="93"/>
        <v>2.3949787419195501E-2</v>
      </c>
      <c r="H451" s="289">
        <f t="shared" si="93"/>
        <v>2.6427351634974349E-2</v>
      </c>
      <c r="I451" s="289">
        <f t="shared" si="93"/>
        <v>2.9476661439009847E-2</v>
      </c>
      <c r="J451" s="289">
        <f t="shared" si="93"/>
        <v>3.3321443365837221E-2</v>
      </c>
      <c r="K451" s="560">
        <f t="shared" si="93"/>
        <v>3.8319659870712799E-2</v>
      </c>
      <c r="L451" s="289">
        <f t="shared" si="93"/>
        <v>4.4067608851319717E-2</v>
      </c>
      <c r="M451" s="289">
        <f t="shared" si="93"/>
        <v>4.9815557831926635E-2</v>
      </c>
      <c r="N451" s="289">
        <f t="shared" si="93"/>
        <v>5.556350681253356E-2</v>
      </c>
      <c r="O451" s="289">
        <f t="shared" si="93"/>
        <v>6.1311455793140478E-2</v>
      </c>
      <c r="P451" s="289">
        <f t="shared" si="93"/>
        <v>6.7059404773747402E-2</v>
      </c>
      <c r="Q451" s="289">
        <f t="shared" si="93"/>
        <v>7.280735375435432E-2</v>
      </c>
      <c r="R451" s="290">
        <f t="shared" si="93"/>
        <v>7.8555302734961238E-2</v>
      </c>
    </row>
    <row r="452" spans="1:18" x14ac:dyDescent="0.25">
      <c r="A452" s="581"/>
      <c r="B452" s="575">
        <v>60</v>
      </c>
      <c r="C452" s="581"/>
      <c r="D452" s="289">
        <f t="shared" si="93"/>
        <v>2.073881700319977E-2</v>
      </c>
      <c r="E452" s="289">
        <f t="shared" si="93"/>
        <v>2.2376092029768167E-2</v>
      </c>
      <c r="F452" s="289">
        <f t="shared" si="93"/>
        <v>2.4294042775176872E-2</v>
      </c>
      <c r="G452" s="289">
        <f t="shared" si="93"/>
        <v>2.6571609285349698E-2</v>
      </c>
      <c r="H452" s="289">
        <f t="shared" si="93"/>
        <v>2.9320396452799671E-2</v>
      </c>
      <c r="I452" s="289">
        <f t="shared" si="93"/>
        <v>3.2703519120430402E-2</v>
      </c>
      <c r="J452" s="289">
        <f t="shared" si="93"/>
        <v>3.6969195527443072E-2</v>
      </c>
      <c r="K452" s="560">
        <f t="shared" si="93"/>
        <v>4.2514574856559524E-2</v>
      </c>
      <c r="L452" s="289">
        <f t="shared" si="93"/>
        <v>4.8891761085043443E-2</v>
      </c>
      <c r="M452" s="289">
        <f t="shared" si="93"/>
        <v>5.5268947313527383E-2</v>
      </c>
      <c r="N452" s="289">
        <f t="shared" si="93"/>
        <v>6.164613354201131E-2</v>
      </c>
      <c r="O452" s="289">
        <f t="shared" si="93"/>
        <v>6.8023319770495236E-2</v>
      </c>
      <c r="P452" s="289">
        <f t="shared" si="93"/>
        <v>7.4400505998979169E-2</v>
      </c>
      <c r="Q452" s="289">
        <f t="shared" si="93"/>
        <v>8.0777692227463102E-2</v>
      </c>
      <c r="R452" s="290">
        <f t="shared" si="93"/>
        <v>8.7154878455947007E-2</v>
      </c>
    </row>
    <row r="453" spans="1:18" x14ac:dyDescent="0.25">
      <c r="A453" s="581"/>
      <c r="B453" s="575">
        <v>70</v>
      </c>
      <c r="C453" s="581"/>
      <c r="D453" s="333">
        <f t="shared" si="93"/>
        <v>2.2144170656994817E-2</v>
      </c>
      <c r="E453" s="333">
        <f t="shared" si="93"/>
        <v>2.3892394656231251E-2</v>
      </c>
      <c r="F453" s="333">
        <f t="shared" si="93"/>
        <v>2.5940314198193926E-2</v>
      </c>
      <c r="G453" s="333">
        <f t="shared" si="93"/>
        <v>2.8372218654274608E-2</v>
      </c>
      <c r="H453" s="333">
        <f t="shared" si="93"/>
        <v>3.1307275756440947E-2</v>
      </c>
      <c r="I453" s="333">
        <f t="shared" si="93"/>
        <v>3.4919653728337975E-2</v>
      </c>
      <c r="J453" s="333">
        <f t="shared" si="93"/>
        <v>3.947439117116467E-2</v>
      </c>
      <c r="K453" s="333">
        <f t="shared" si="93"/>
        <v>4.539554984683937E-2</v>
      </c>
      <c r="L453" s="333">
        <f t="shared" si="93"/>
        <v>5.2204882323865269E-2</v>
      </c>
      <c r="M453" s="333">
        <f t="shared" si="93"/>
        <v>5.9014214800891175E-2</v>
      </c>
      <c r="N453" s="333">
        <f t="shared" si="93"/>
        <v>6.5823547277917088E-2</v>
      </c>
      <c r="O453" s="333">
        <f t="shared" si="93"/>
        <v>7.2632879754942994E-2</v>
      </c>
      <c r="P453" s="333">
        <f t="shared" si="93"/>
        <v>7.9442212231968873E-2</v>
      </c>
      <c r="Q453" s="333">
        <f t="shared" si="93"/>
        <v>8.6251544708994807E-2</v>
      </c>
      <c r="R453" s="358">
        <f t="shared" si="93"/>
        <v>9.3060877186020699E-2</v>
      </c>
    </row>
    <row r="454" spans="1:18" x14ac:dyDescent="0.25">
      <c r="A454" s="255"/>
      <c r="B454" s="576">
        <v>80</v>
      </c>
      <c r="C454" s="581"/>
      <c r="D454" s="560">
        <f t="shared" si="93"/>
        <v>2.375967065154426E-2</v>
      </c>
      <c r="E454" s="560">
        <f t="shared" si="93"/>
        <v>2.5635434124034597E-2</v>
      </c>
      <c r="F454" s="560">
        <f t="shared" si="93"/>
        <v>2.7832757048951846E-2</v>
      </c>
      <c r="G454" s="560">
        <f t="shared" si="93"/>
        <v>3.0442078022291076E-2</v>
      </c>
      <c r="H454" s="560">
        <f t="shared" si="93"/>
        <v>3.3591258507355677E-2</v>
      </c>
      <c r="I454" s="560">
        <f t="shared" si="93"/>
        <v>3.74671729505121E-2</v>
      </c>
      <c r="J454" s="560">
        <f t="shared" si="93"/>
        <v>4.2354195509274543E-2</v>
      </c>
      <c r="K454" s="560">
        <f t="shared" si="93"/>
        <v>4.870732483566572E-2</v>
      </c>
      <c r="L454" s="560">
        <f t="shared" si="93"/>
        <v>5.6013423561015588E-2</v>
      </c>
      <c r="M454" s="560">
        <f t="shared" si="93"/>
        <v>6.3319522286365448E-2</v>
      </c>
      <c r="N454" s="560">
        <f t="shared" si="93"/>
        <v>7.0625621011715309E-2</v>
      </c>
      <c r="O454" s="560">
        <f t="shared" si="93"/>
        <v>7.7931719737065169E-2</v>
      </c>
      <c r="P454" s="560">
        <f t="shared" si="93"/>
        <v>8.5237818462415016E-2</v>
      </c>
      <c r="Q454" s="560">
        <f t="shared" si="93"/>
        <v>9.254391718776489E-2</v>
      </c>
      <c r="R454" s="584">
        <f t="shared" si="93"/>
        <v>9.9850015913114723E-2</v>
      </c>
    </row>
    <row r="455" spans="1:18" x14ac:dyDescent="0.25">
      <c r="A455" s="255"/>
      <c r="B455" s="576">
        <v>90</v>
      </c>
      <c r="C455" s="581"/>
      <c r="D455" s="560">
        <f t="shared" si="93"/>
        <v>2.50074145497735E-2</v>
      </c>
      <c r="E455" s="560">
        <f t="shared" si="93"/>
        <v>2.698168411949246E-2</v>
      </c>
      <c r="F455" s="560">
        <f t="shared" si="93"/>
        <v>2.9294399901163247E-2</v>
      </c>
      <c r="G455" s="560">
        <f t="shared" si="93"/>
        <v>3.2040749891897292E-2</v>
      </c>
      <c r="H455" s="560">
        <f t="shared" si="93"/>
        <v>3.5355310225541843E-2</v>
      </c>
      <c r="I455" s="560">
        <f t="shared" si="93"/>
        <v>3.9434769097719743E-2</v>
      </c>
      <c r="J455" s="560">
        <f t="shared" si="93"/>
        <v>4.4578434632204948E-2</v>
      </c>
      <c r="K455" s="560">
        <f t="shared" si="93"/>
        <v>5.1265199827035673E-2</v>
      </c>
      <c r="L455" s="560">
        <f t="shared" si="93"/>
        <v>5.8954979801091018E-2</v>
      </c>
      <c r="M455" s="560">
        <f t="shared" si="93"/>
        <v>6.6644759775146376E-2</v>
      </c>
      <c r="N455" s="560">
        <f t="shared" si="93"/>
        <v>7.4334539749201733E-2</v>
      </c>
      <c r="O455" s="560">
        <f t="shared" si="93"/>
        <v>8.2024319723257078E-2</v>
      </c>
      <c r="P455" s="560">
        <f t="shared" si="93"/>
        <v>8.9714099697312435E-2</v>
      </c>
      <c r="Q455" s="560">
        <f t="shared" si="93"/>
        <v>9.740387967136778E-2</v>
      </c>
      <c r="R455" s="584">
        <f t="shared" si="93"/>
        <v>0.10509365964542314</v>
      </c>
    </row>
    <row r="456" spans="1:18" x14ac:dyDescent="0.25">
      <c r="A456" s="255"/>
      <c r="B456" s="575">
        <v>100</v>
      </c>
      <c r="C456" s="581"/>
      <c r="D456" s="333">
        <f t="shared" ref="D456:R456" si="94">D333</f>
        <v>2.5650987718333847E-2</v>
      </c>
      <c r="E456" s="333">
        <f t="shared" si="94"/>
        <v>2.7676065696097048E-2</v>
      </c>
      <c r="F456" s="333">
        <f t="shared" si="94"/>
        <v>3.0048299898619648E-2</v>
      </c>
      <c r="G456" s="333">
        <f t="shared" si="94"/>
        <v>3.2865328014115236E-2</v>
      </c>
      <c r="H456" s="333">
        <f t="shared" si="94"/>
        <v>3.6265189532816822E-2</v>
      </c>
      <c r="I456" s="333">
        <f t="shared" si="94"/>
        <v>4.0449634478911069E-2</v>
      </c>
      <c r="J456" s="333">
        <f t="shared" si="94"/>
        <v>4.5725673758769035E-2</v>
      </c>
      <c r="K456" s="333">
        <f t="shared" si="94"/>
        <v>5.2584524822584383E-2</v>
      </c>
      <c r="L456" s="333">
        <f t="shared" si="94"/>
        <v>6.0472203545972034E-2</v>
      </c>
      <c r="M456" s="333">
        <f t="shared" si="94"/>
        <v>6.8359882269359698E-2</v>
      </c>
      <c r="N456" s="333">
        <f t="shared" si="94"/>
        <v>7.6247560992747362E-2</v>
      </c>
      <c r="O456" s="333">
        <f t="shared" si="94"/>
        <v>8.4135239716135013E-2</v>
      </c>
      <c r="P456" s="333">
        <f t="shared" si="94"/>
        <v>9.2022918439522663E-2</v>
      </c>
      <c r="Q456" s="333">
        <f t="shared" si="94"/>
        <v>9.9910597162910328E-2</v>
      </c>
      <c r="R456" s="358">
        <f t="shared" si="94"/>
        <v>0.10779827588629799</v>
      </c>
    </row>
    <row r="457" spans="1:18" x14ac:dyDescent="0.25">
      <c r="A457" s="255"/>
      <c r="B457" s="47"/>
      <c r="C457" s="581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70"/>
    </row>
    <row r="458" spans="1:18" x14ac:dyDescent="0.25">
      <c r="B458" s="289"/>
      <c r="C458" s="606" t="str">
        <f>A393</f>
        <v>bv</v>
      </c>
      <c r="D458" s="577" t="str">
        <f t="shared" ref="D458:R473" si="95">D393</f>
        <v>soft-6</v>
      </c>
      <c r="E458" s="577" t="str">
        <f t="shared" si="95"/>
        <v>soft-5</v>
      </c>
      <c r="F458" s="577" t="str">
        <f t="shared" si="95"/>
        <v>soft-4</v>
      </c>
      <c r="G458" s="577" t="str">
        <f t="shared" si="95"/>
        <v>soft-3</v>
      </c>
      <c r="H458" s="577" t="str">
        <f t="shared" si="95"/>
        <v>soft-2</v>
      </c>
      <c r="I458" s="577" t="str">
        <f t="shared" si="95"/>
        <v>soft-1</v>
      </c>
      <c r="J458" s="577" t="str">
        <f t="shared" si="95"/>
        <v>soft</v>
      </c>
      <c r="K458" s="577" t="str">
        <f t="shared" si="95"/>
        <v>aver</v>
      </c>
      <c r="L458" s="577" t="str">
        <f t="shared" si="95"/>
        <v xml:space="preserve"> stiff</v>
      </c>
      <c r="M458" s="577" t="str">
        <f t="shared" si="95"/>
        <v xml:space="preserve"> stiff+1</v>
      </c>
      <c r="N458" s="577" t="str">
        <f t="shared" si="95"/>
        <v xml:space="preserve"> stiff+2</v>
      </c>
      <c r="O458" s="577" t="str">
        <f t="shared" si="95"/>
        <v xml:space="preserve"> stiff+3</v>
      </c>
      <c r="P458" s="577" t="str">
        <f t="shared" si="95"/>
        <v xml:space="preserve"> stiff+4</v>
      </c>
      <c r="Q458" s="577" t="str">
        <f t="shared" si="95"/>
        <v xml:space="preserve"> stiff+5</v>
      </c>
      <c r="R458" s="582" t="str">
        <f t="shared" si="95"/>
        <v xml:space="preserve"> stiff+6</v>
      </c>
    </row>
    <row r="459" spans="1:18" x14ac:dyDescent="0.25">
      <c r="A459" s="581"/>
      <c r="B459" s="289">
        <f>A392</f>
        <v>0</v>
      </c>
      <c r="C459" s="581"/>
      <c r="D459" s="289" t="str">
        <f t="shared" si="95"/>
        <v>c coeff</v>
      </c>
      <c r="E459" s="289" t="str">
        <f t="shared" si="95"/>
        <v>c coeff</v>
      </c>
      <c r="F459" s="289" t="str">
        <f t="shared" si="95"/>
        <v>c coeff</v>
      </c>
      <c r="G459" s="289" t="str">
        <f t="shared" si="95"/>
        <v>c coeff</v>
      </c>
      <c r="H459" s="289" t="str">
        <f t="shared" si="95"/>
        <v>c coeff</v>
      </c>
      <c r="I459" s="289" t="str">
        <f t="shared" si="95"/>
        <v>c coeff</v>
      </c>
      <c r="J459" s="289" t="str">
        <f t="shared" si="95"/>
        <v>c-zeta</v>
      </c>
      <c r="K459" s="289" t="str">
        <f t="shared" si="95"/>
        <v>c-zeta</v>
      </c>
      <c r="L459" s="289" t="str">
        <f t="shared" si="95"/>
        <v>c-zeta</v>
      </c>
      <c r="M459" s="289" t="str">
        <f t="shared" si="95"/>
        <v>c-zeta</v>
      </c>
      <c r="N459" s="289" t="str">
        <f t="shared" si="95"/>
        <v>c-zeta</v>
      </c>
      <c r="O459" s="289" t="str">
        <f t="shared" si="95"/>
        <v>c-zeta</v>
      </c>
      <c r="P459" s="289" t="str">
        <f t="shared" si="95"/>
        <v>c-zeta</v>
      </c>
      <c r="Q459" s="289" t="str">
        <f t="shared" si="95"/>
        <v>c-zeta</v>
      </c>
      <c r="R459" s="290" t="str">
        <f t="shared" si="95"/>
        <v>c-zeta</v>
      </c>
    </row>
    <row r="460" spans="1:18" x14ac:dyDescent="0.25">
      <c r="A460" s="581"/>
      <c r="B460" s="575">
        <v>1</v>
      </c>
      <c r="C460" s="581"/>
      <c r="D460" s="333">
        <f t="shared" si="95"/>
        <v>4.2512840016268302E-2</v>
      </c>
      <c r="E460" s="333">
        <f t="shared" si="95"/>
        <v>4.8889766018708557E-2</v>
      </c>
      <c r="F460" s="333">
        <f t="shared" si="95"/>
        <v>5.6223230921514829E-2</v>
      </c>
      <c r="G460" s="333">
        <f t="shared" si="95"/>
        <v>6.4656715559742048E-2</v>
      </c>
      <c r="H460" s="333">
        <f t="shared" si="95"/>
        <v>7.4355222893703346E-2</v>
      </c>
      <c r="I460" s="333">
        <f t="shared" si="95"/>
        <v>8.5508506327758846E-2</v>
      </c>
      <c r="J460" s="333">
        <f t="shared" si="95"/>
        <v>9.8334782276922661E-2</v>
      </c>
      <c r="K460" s="333">
        <f t="shared" si="95"/>
        <v>0.11308499961846105</v>
      </c>
      <c r="L460" s="333">
        <f t="shared" si="95"/>
        <v>0.13004774956123022</v>
      </c>
      <c r="M460" s="333">
        <f t="shared" si="95"/>
        <v>0.14955491199541474</v>
      </c>
      <c r="N460" s="333">
        <f t="shared" si="95"/>
        <v>0.1719881487947269</v>
      </c>
      <c r="O460" s="333">
        <f t="shared" si="95"/>
        <v>0.19778637111393593</v>
      </c>
      <c r="P460" s="333">
        <f t="shared" si="95"/>
        <v>0.22745432678102628</v>
      </c>
      <c r="Q460" s="333">
        <f t="shared" si="95"/>
        <v>0.26157247579818022</v>
      </c>
      <c r="R460" s="358">
        <f t="shared" si="95"/>
        <v>0.30080834716790728</v>
      </c>
    </row>
    <row r="461" spans="1:18" x14ac:dyDescent="0.25">
      <c r="A461" s="583" t="s">
        <v>283</v>
      </c>
      <c r="B461" s="575">
        <v>2</v>
      </c>
      <c r="C461" s="581"/>
      <c r="D461" s="289">
        <f t="shared" si="95"/>
        <v>5.010441859060194E-2</v>
      </c>
      <c r="E461" s="289">
        <f t="shared" si="95"/>
        <v>5.762008137919223E-2</v>
      </c>
      <c r="F461" s="289">
        <f t="shared" si="95"/>
        <v>6.6263093586071048E-2</v>
      </c>
      <c r="G461" s="289">
        <f t="shared" si="95"/>
        <v>7.6202557623981704E-2</v>
      </c>
      <c r="H461" s="289">
        <f t="shared" si="95"/>
        <v>8.7632941267578951E-2</v>
      </c>
      <c r="I461" s="289">
        <f t="shared" si="95"/>
        <v>0.10077788245771578</v>
      </c>
      <c r="J461" s="289">
        <f t="shared" si="95"/>
        <v>0.11589456482637313</v>
      </c>
      <c r="K461" s="560">
        <f t="shared" si="95"/>
        <v>0.13327874955032909</v>
      </c>
      <c r="L461" s="289">
        <f t="shared" si="95"/>
        <v>0.15327056198287844</v>
      </c>
      <c r="M461" s="289">
        <f t="shared" si="95"/>
        <v>0.1762611462803102</v>
      </c>
      <c r="N461" s="289">
        <f t="shared" si="95"/>
        <v>0.20270031822235671</v>
      </c>
      <c r="O461" s="289">
        <f t="shared" si="95"/>
        <v>0.23310536595571021</v>
      </c>
      <c r="P461" s="289">
        <f t="shared" si="95"/>
        <v>0.26807117084906673</v>
      </c>
      <c r="Q461" s="289">
        <f t="shared" si="95"/>
        <v>0.30828184647642676</v>
      </c>
      <c r="R461" s="290">
        <f t="shared" si="95"/>
        <v>0.35452412344789069</v>
      </c>
    </row>
    <row r="462" spans="1:18" x14ac:dyDescent="0.25">
      <c r="A462" s="581"/>
      <c r="B462" s="575">
        <v>3</v>
      </c>
      <c r="C462" s="581"/>
      <c r="D462" s="289">
        <f t="shared" si="95"/>
        <v>5.8100881355566687E-2</v>
      </c>
      <c r="E462" s="289">
        <f t="shared" si="95"/>
        <v>6.6816013558901696E-2</v>
      </c>
      <c r="F462" s="289">
        <f t="shared" si="95"/>
        <v>7.6838415592736922E-2</v>
      </c>
      <c r="G462" s="289">
        <f t="shared" si="95"/>
        <v>8.8364177931647456E-2</v>
      </c>
      <c r="H462" s="289">
        <f t="shared" si="95"/>
        <v>0.10161880462139458</v>
      </c>
      <c r="I462" s="289">
        <f t="shared" si="95"/>
        <v>0.11686162531460374</v>
      </c>
      <c r="J462" s="289">
        <f t="shared" si="95"/>
        <v>0.13439086911179432</v>
      </c>
      <c r="K462" s="560">
        <f t="shared" si="95"/>
        <v>0.15454949947856345</v>
      </c>
      <c r="L462" s="289">
        <f t="shared" si="95"/>
        <v>0.17773192440034796</v>
      </c>
      <c r="M462" s="289">
        <f t="shared" si="95"/>
        <v>0.20439171306040013</v>
      </c>
      <c r="N462" s="289">
        <f t="shared" si="95"/>
        <v>0.23505047001946008</v>
      </c>
      <c r="O462" s="289">
        <f t="shared" si="95"/>
        <v>0.27030804052237911</v>
      </c>
      <c r="P462" s="289">
        <f t="shared" si="95"/>
        <v>0.31085424660073596</v>
      </c>
      <c r="Q462" s="289">
        <f t="shared" si="95"/>
        <v>0.35748238359084628</v>
      </c>
      <c r="R462" s="290">
        <f t="shared" si="95"/>
        <v>0.41110474112947321</v>
      </c>
    </row>
    <row r="463" spans="1:18" x14ac:dyDescent="0.25">
      <c r="A463" s="581"/>
      <c r="B463" s="575">
        <v>4</v>
      </c>
      <c r="C463" s="581"/>
      <c r="D463" s="289">
        <f t="shared" si="95"/>
        <v>5.9214312879802292E-2</v>
      </c>
      <c r="E463" s="289">
        <f t="shared" si="95"/>
        <v>6.8096459811772633E-2</v>
      </c>
      <c r="F463" s="289">
        <f t="shared" si="95"/>
        <v>7.8310928783538528E-2</v>
      </c>
      <c r="G463" s="289">
        <f t="shared" si="95"/>
        <v>9.0057568101069282E-2</v>
      </c>
      <c r="H463" s="289">
        <f t="shared" si="95"/>
        <v>0.10356620331622968</v>
      </c>
      <c r="I463" s="289">
        <f t="shared" si="95"/>
        <v>0.11910113381366411</v>
      </c>
      <c r="J463" s="289">
        <f t="shared" si="95"/>
        <v>0.13696630388571371</v>
      </c>
      <c r="K463" s="560">
        <f t="shared" si="95"/>
        <v>0.15751124946857076</v>
      </c>
      <c r="L463" s="289">
        <f t="shared" si="95"/>
        <v>0.18113793688885635</v>
      </c>
      <c r="M463" s="289">
        <f t="shared" si="95"/>
        <v>0.20830862742218478</v>
      </c>
      <c r="N463" s="289">
        <f t="shared" si="95"/>
        <v>0.23955492153551247</v>
      </c>
      <c r="O463" s="289">
        <f t="shared" si="95"/>
        <v>0.27548815976583935</v>
      </c>
      <c r="P463" s="289">
        <f t="shared" si="95"/>
        <v>0.31681138373071521</v>
      </c>
      <c r="Q463" s="289">
        <f t="shared" si="95"/>
        <v>0.36433309129032249</v>
      </c>
      <c r="R463" s="290">
        <f t="shared" si="95"/>
        <v>0.41898305498387084</v>
      </c>
    </row>
    <row r="464" spans="1:18" x14ac:dyDescent="0.25">
      <c r="A464" s="581"/>
      <c r="B464" s="575">
        <v>5</v>
      </c>
      <c r="C464" s="581"/>
      <c r="D464" s="289">
        <f t="shared" si="95"/>
        <v>5.7088670878988862E-2</v>
      </c>
      <c r="E464" s="289">
        <f t="shared" si="95"/>
        <v>6.5651971510837182E-2</v>
      </c>
      <c r="F464" s="289">
        <f t="shared" si="95"/>
        <v>7.5499767237462767E-2</v>
      </c>
      <c r="G464" s="289">
        <f t="shared" si="95"/>
        <v>8.6824732323082174E-2</v>
      </c>
      <c r="H464" s="289">
        <f t="shared" si="95"/>
        <v>9.9848442171544483E-2</v>
      </c>
      <c r="I464" s="289">
        <f t="shared" si="95"/>
        <v>0.11482570849727616</v>
      </c>
      <c r="J464" s="289">
        <f t="shared" si="95"/>
        <v>0.13204956477186758</v>
      </c>
      <c r="K464" s="560">
        <f t="shared" si="95"/>
        <v>0.15185699948764772</v>
      </c>
      <c r="L464" s="289">
        <f t="shared" si="95"/>
        <v>0.17463554941079484</v>
      </c>
      <c r="M464" s="289">
        <f t="shared" si="95"/>
        <v>0.20083088182241404</v>
      </c>
      <c r="N464" s="289">
        <f t="shared" si="95"/>
        <v>0.23095551409577614</v>
      </c>
      <c r="O464" s="289">
        <f t="shared" si="95"/>
        <v>0.26559884121014254</v>
      </c>
      <c r="P464" s="289">
        <f t="shared" si="95"/>
        <v>0.30543866739166387</v>
      </c>
      <c r="Q464" s="289">
        <f t="shared" si="95"/>
        <v>0.35125446750041339</v>
      </c>
      <c r="R464" s="290">
        <f t="shared" si="95"/>
        <v>0.40394263762547539</v>
      </c>
    </row>
    <row r="465" spans="1:18" x14ac:dyDescent="0.25">
      <c r="A465" s="581"/>
      <c r="B465" s="575">
        <v>10</v>
      </c>
      <c r="C465" s="581"/>
      <c r="D465" s="333">
        <f t="shared" si="95"/>
        <v>4.2512840016268302E-2</v>
      </c>
      <c r="E465" s="333">
        <f t="shared" si="95"/>
        <v>4.8889766018708543E-2</v>
      </c>
      <c r="F465" s="333">
        <f t="shared" si="95"/>
        <v>5.6223230921514822E-2</v>
      </c>
      <c r="G465" s="333">
        <f t="shared" si="95"/>
        <v>6.4656715559742034E-2</v>
      </c>
      <c r="H465" s="333">
        <f t="shared" si="95"/>
        <v>7.4355222893703346E-2</v>
      </c>
      <c r="I465" s="333">
        <f t="shared" si="95"/>
        <v>8.5508506327758846E-2</v>
      </c>
      <c r="J465" s="333">
        <f t="shared" si="95"/>
        <v>9.8334782276922661E-2</v>
      </c>
      <c r="K465" s="333">
        <f t="shared" si="95"/>
        <v>0.11308499961846105</v>
      </c>
      <c r="L465" s="333">
        <f t="shared" si="95"/>
        <v>0.13004774956123022</v>
      </c>
      <c r="M465" s="333">
        <f t="shared" si="95"/>
        <v>0.14955491199541474</v>
      </c>
      <c r="N465" s="333">
        <f t="shared" si="95"/>
        <v>0.1719881487947269</v>
      </c>
      <c r="O465" s="333">
        <f t="shared" si="95"/>
        <v>0.19778637111393593</v>
      </c>
      <c r="P465" s="333">
        <f t="shared" si="95"/>
        <v>0.22745432678102634</v>
      </c>
      <c r="Q465" s="333">
        <f t="shared" si="95"/>
        <v>0.26157247579818027</v>
      </c>
      <c r="R465" s="358">
        <f t="shared" si="95"/>
        <v>0.30080834716790728</v>
      </c>
    </row>
    <row r="466" spans="1:18" x14ac:dyDescent="0.25">
      <c r="A466" s="581"/>
      <c r="B466" s="575">
        <v>20</v>
      </c>
      <c r="C466" s="581"/>
      <c r="D466" s="289">
        <f t="shared" si="95"/>
        <v>2.8756899639575773E-2</v>
      </c>
      <c r="E466" s="289">
        <f t="shared" si="95"/>
        <v>3.3070434585512141E-2</v>
      </c>
      <c r="F466" s="289">
        <f t="shared" si="95"/>
        <v>3.8030999773338958E-2</v>
      </c>
      <c r="G466" s="289">
        <f t="shared" si="95"/>
        <v>4.3735649739339792E-2</v>
      </c>
      <c r="H466" s="289">
        <f t="shared" si="95"/>
        <v>5.0295997200240763E-2</v>
      </c>
      <c r="I466" s="289">
        <f t="shared" si="95"/>
        <v>5.7840396780276873E-2</v>
      </c>
      <c r="J466" s="289">
        <f t="shared" si="95"/>
        <v>6.6516456297318408E-2</v>
      </c>
      <c r="K466" s="560">
        <f t="shared" si="95"/>
        <v>7.6493924741916158E-2</v>
      </c>
      <c r="L466" s="289">
        <f t="shared" si="95"/>
        <v>8.796801345320357E-2</v>
      </c>
      <c r="M466" s="289">
        <f t="shared" si="95"/>
        <v>0.10116321547118411</v>
      </c>
      <c r="N466" s="289">
        <f t="shared" si="95"/>
        <v>0.11633769779186171</v>
      </c>
      <c r="O466" s="289">
        <f t="shared" si="95"/>
        <v>0.13378835246064094</v>
      </c>
      <c r="P466" s="289">
        <f t="shared" si="95"/>
        <v>0.15385660532973705</v>
      </c>
      <c r="Q466" s="289">
        <f t="shared" si="95"/>
        <v>0.17693509612919761</v>
      </c>
      <c r="R466" s="290">
        <f t="shared" si="95"/>
        <v>0.20347536054857723</v>
      </c>
    </row>
    <row r="467" spans="1:18" x14ac:dyDescent="0.25">
      <c r="A467" s="581"/>
      <c r="B467" s="575">
        <v>30</v>
      </c>
      <c r="C467" s="581"/>
      <c r="D467" s="289">
        <f t="shared" si="95"/>
        <v>2.2572293627685314E-2</v>
      </c>
      <c r="E467" s="289">
        <f t="shared" si="95"/>
        <v>2.5958137671838109E-2</v>
      </c>
      <c r="F467" s="289">
        <f t="shared" si="95"/>
        <v>2.985185832261383E-2</v>
      </c>
      <c r="G467" s="289">
        <f t="shared" si="95"/>
        <v>3.4329637071005899E-2</v>
      </c>
      <c r="H467" s="289">
        <f t="shared" si="95"/>
        <v>3.9479082631656781E-2</v>
      </c>
      <c r="I467" s="289">
        <f t="shared" si="95"/>
        <v>4.54009450264053E-2</v>
      </c>
      <c r="J467" s="289">
        <f t="shared" si="95"/>
        <v>5.2211086780366081E-2</v>
      </c>
      <c r="K467" s="560">
        <f t="shared" si="95"/>
        <v>6.004274979742099E-2</v>
      </c>
      <c r="L467" s="289">
        <f t="shared" si="95"/>
        <v>6.9049162267034142E-2</v>
      </c>
      <c r="M467" s="289">
        <f t="shared" si="95"/>
        <v>7.9406536607089254E-2</v>
      </c>
      <c r="N467" s="289">
        <f t="shared" si="95"/>
        <v>9.1317517098152626E-2</v>
      </c>
      <c r="O467" s="289">
        <f t="shared" si="95"/>
        <v>0.10501514466287551</v>
      </c>
      <c r="P467" s="289">
        <f t="shared" si="95"/>
        <v>0.12076741636230683</v>
      </c>
      <c r="Q467" s="289">
        <f t="shared" si="95"/>
        <v>0.13888252881665283</v>
      </c>
      <c r="R467" s="290">
        <f t="shared" si="95"/>
        <v>0.15971490813915074</v>
      </c>
    </row>
    <row r="468" spans="1:18" x14ac:dyDescent="0.25">
      <c r="A468" s="581"/>
      <c r="B468" s="575">
        <v>40</v>
      </c>
      <c r="C468" s="581"/>
      <c r="D468" s="289">
        <f t="shared" si="95"/>
        <v>1.9297792735956078E-2</v>
      </c>
      <c r="E468" s="289">
        <f t="shared" si="95"/>
        <v>2.2192461646349491E-2</v>
      </c>
      <c r="F468" s="289">
        <f t="shared" si="95"/>
        <v>2.5521330893301913E-2</v>
      </c>
      <c r="G468" s="289">
        <f t="shared" si="95"/>
        <v>2.9349530527297194E-2</v>
      </c>
      <c r="H468" s="289">
        <f t="shared" si="95"/>
        <v>3.3751960106391768E-2</v>
      </c>
      <c r="I468" s="289">
        <f t="shared" si="95"/>
        <v>3.8814754122350532E-2</v>
      </c>
      <c r="J468" s="289">
        <f t="shared" si="95"/>
        <v>4.4636967240703117E-2</v>
      </c>
      <c r="K468" s="560">
        <f t="shared" si="95"/>
        <v>5.1332512326808577E-2</v>
      </c>
      <c r="L468" s="289">
        <f t="shared" si="95"/>
        <v>5.9032389175829862E-2</v>
      </c>
      <c r="M468" s="289">
        <f t="shared" si="95"/>
        <v>6.7887247552204336E-2</v>
      </c>
      <c r="N468" s="289">
        <f t="shared" si="95"/>
        <v>7.8070334685034978E-2</v>
      </c>
      <c r="O468" s="289">
        <f t="shared" si="95"/>
        <v>8.9780884887790222E-2</v>
      </c>
      <c r="P468" s="289">
        <f t="shared" si="95"/>
        <v>0.10324801762095874</v>
      </c>
      <c r="Q468" s="289">
        <f t="shared" si="95"/>
        <v>0.11873522026410256</v>
      </c>
      <c r="R468" s="290">
        <f t="shared" si="95"/>
        <v>0.13654550330371795</v>
      </c>
    </row>
    <row r="469" spans="1:18" x14ac:dyDescent="0.25">
      <c r="A469" s="581"/>
      <c r="B469" s="575">
        <v>50</v>
      </c>
      <c r="C469" s="581"/>
      <c r="D469" s="289">
        <f t="shared" si="95"/>
        <v>1.7260213046604935E-2</v>
      </c>
      <c r="E469" s="289">
        <f t="shared" si="95"/>
        <v>1.9849245003595674E-2</v>
      </c>
      <c r="F469" s="289">
        <f t="shared" si="95"/>
        <v>2.2826631754135022E-2</v>
      </c>
      <c r="G469" s="289">
        <f t="shared" si="95"/>
        <v>2.6250626517255276E-2</v>
      </c>
      <c r="H469" s="289">
        <f t="shared" si="95"/>
        <v>3.0188220494843564E-2</v>
      </c>
      <c r="I469" s="289">
        <f t="shared" si="95"/>
        <v>3.4716453569070098E-2</v>
      </c>
      <c r="J469" s="289">
        <f t="shared" si="95"/>
        <v>3.9923921604430604E-2</v>
      </c>
      <c r="K469" s="560">
        <f t="shared" si="95"/>
        <v>4.5912509845095192E-2</v>
      </c>
      <c r="L469" s="289">
        <f t="shared" si="95"/>
        <v>5.2799386321859466E-2</v>
      </c>
      <c r="M469" s="289">
        <f t="shared" si="95"/>
        <v>6.0719294270138377E-2</v>
      </c>
      <c r="N469" s="289">
        <f t="shared" si="95"/>
        <v>6.982718841065913E-2</v>
      </c>
      <c r="O469" s="289">
        <f t="shared" si="95"/>
        <v>8.0301266672257995E-2</v>
      </c>
      <c r="P469" s="289">
        <f t="shared" si="95"/>
        <v>9.2346456673096683E-2</v>
      </c>
      <c r="Q469" s="289">
        <f t="shared" si="95"/>
        <v>0.10619842517406117</v>
      </c>
      <c r="R469" s="290">
        <f t="shared" si="95"/>
        <v>0.12212818895017036</v>
      </c>
    </row>
    <row r="470" spans="1:18" x14ac:dyDescent="0.25">
      <c r="A470" s="581"/>
      <c r="B470" s="575">
        <v>60</v>
      </c>
      <c r="C470" s="581"/>
      <c r="D470" s="289">
        <f t="shared" si="95"/>
        <v>1.5749995015550834E-2</v>
      </c>
      <c r="E470" s="289">
        <f t="shared" si="95"/>
        <v>1.8112494267883455E-2</v>
      </c>
      <c r="F470" s="289">
        <f t="shared" si="95"/>
        <v>2.0829368408065974E-2</v>
      </c>
      <c r="G470" s="289">
        <f t="shared" si="95"/>
        <v>2.3953773669275865E-2</v>
      </c>
      <c r="H470" s="289">
        <f t="shared" si="95"/>
        <v>2.7546839719667243E-2</v>
      </c>
      <c r="I470" s="289">
        <f t="shared" si="95"/>
        <v>3.1678865677617324E-2</v>
      </c>
      <c r="J470" s="289">
        <f t="shared" si="95"/>
        <v>3.643069552925992E-2</v>
      </c>
      <c r="K470" s="560">
        <f t="shared" si="95"/>
        <v>4.1895299858648906E-2</v>
      </c>
      <c r="L470" s="289">
        <f t="shared" si="95"/>
        <v>4.8179594837446237E-2</v>
      </c>
      <c r="M470" s="289">
        <f t="shared" si="95"/>
        <v>5.5406534063063166E-2</v>
      </c>
      <c r="N470" s="289">
        <f t="shared" si="95"/>
        <v>6.3717514172522638E-2</v>
      </c>
      <c r="O470" s="289">
        <f t="shared" si="95"/>
        <v>7.3275141298401028E-2</v>
      </c>
      <c r="P470" s="289">
        <f t="shared" si="95"/>
        <v>8.4266412493161191E-2</v>
      </c>
      <c r="Q470" s="289">
        <f t="shared" si="95"/>
        <v>9.6906374367135353E-2</v>
      </c>
      <c r="R470" s="290">
        <f t="shared" si="95"/>
        <v>0.11144233052220565</v>
      </c>
    </row>
    <row r="471" spans="1:18" x14ac:dyDescent="0.25">
      <c r="A471" s="581"/>
      <c r="B471" s="575">
        <v>70</v>
      </c>
      <c r="C471" s="581"/>
      <c r="D471" s="333">
        <f t="shared" si="95"/>
        <v>1.4558478683122088E-2</v>
      </c>
      <c r="E471" s="333">
        <f t="shared" si="95"/>
        <v>1.6742250485590401E-2</v>
      </c>
      <c r="F471" s="333">
        <f t="shared" si="95"/>
        <v>1.9253588058428958E-2</v>
      </c>
      <c r="G471" s="333">
        <f t="shared" si="95"/>
        <v>2.21416262671933E-2</v>
      </c>
      <c r="H471" s="333">
        <f t="shared" si="95"/>
        <v>2.5462870207272292E-2</v>
      </c>
      <c r="I471" s="333">
        <f t="shared" si="95"/>
        <v>2.9282300738363128E-2</v>
      </c>
      <c r="J471" s="333">
        <f t="shared" si="95"/>
        <v>3.3674645849117599E-2</v>
      </c>
      <c r="K471" s="333">
        <f t="shared" si="95"/>
        <v>3.8725842726485236E-2</v>
      </c>
      <c r="L471" s="333">
        <f t="shared" si="95"/>
        <v>4.453471913545802E-2</v>
      </c>
      <c r="M471" s="333">
        <f t="shared" si="95"/>
        <v>5.1214927005776727E-2</v>
      </c>
      <c r="N471" s="333">
        <f t="shared" si="95"/>
        <v>5.8897166056643226E-2</v>
      </c>
      <c r="O471" s="333">
        <f t="shared" si="95"/>
        <v>6.7731740965139717E-2</v>
      </c>
      <c r="P471" s="333">
        <f t="shared" si="95"/>
        <v>7.7891502109910651E-2</v>
      </c>
      <c r="Q471" s="333">
        <f t="shared" si="95"/>
        <v>8.9575227426397244E-2</v>
      </c>
      <c r="R471" s="358">
        <f t="shared" si="95"/>
        <v>0.10301151154035683</v>
      </c>
    </row>
    <row r="472" spans="1:18" x14ac:dyDescent="0.25">
      <c r="A472" s="581"/>
      <c r="B472" s="576">
        <v>80</v>
      </c>
      <c r="C472" s="581"/>
      <c r="D472" s="560">
        <f t="shared" si="95"/>
        <v>1.364965827665186E-2</v>
      </c>
      <c r="E472" s="560">
        <f t="shared" si="95"/>
        <v>1.5697107018149636E-2</v>
      </c>
      <c r="F472" s="560">
        <f t="shared" si="95"/>
        <v>1.805167307087208E-2</v>
      </c>
      <c r="G472" s="560">
        <f t="shared" si="95"/>
        <v>2.0759424031502896E-2</v>
      </c>
      <c r="H472" s="560">
        <f t="shared" si="95"/>
        <v>2.3873337636228328E-2</v>
      </c>
      <c r="I472" s="560">
        <f t="shared" si="95"/>
        <v>2.7454338281662573E-2</v>
      </c>
      <c r="J472" s="560">
        <f t="shared" si="95"/>
        <v>3.1572489023911958E-2</v>
      </c>
      <c r="K472" s="560">
        <f t="shared" si="95"/>
        <v>3.6308362377498751E-2</v>
      </c>
      <c r="L472" s="560">
        <f t="shared" si="95"/>
        <v>4.1754616734123562E-2</v>
      </c>
      <c r="M472" s="560">
        <f t="shared" si="95"/>
        <v>4.8017809244242086E-2</v>
      </c>
      <c r="N472" s="560">
        <f t="shared" si="95"/>
        <v>5.52204806308784E-2</v>
      </c>
      <c r="O472" s="560">
        <f t="shared" si="95"/>
        <v>6.3503552725510157E-2</v>
      </c>
      <c r="P472" s="560">
        <f t="shared" si="95"/>
        <v>7.3029085634336674E-2</v>
      </c>
      <c r="Q472" s="560">
        <f t="shared" si="95"/>
        <v>8.3983448479487161E-2</v>
      </c>
      <c r="R472" s="584">
        <f t="shared" si="95"/>
        <v>9.6580965751410217E-2</v>
      </c>
    </row>
    <row r="473" spans="1:18" x14ac:dyDescent="0.25">
      <c r="A473" s="581"/>
      <c r="B473" s="576">
        <v>90</v>
      </c>
      <c r="C473" s="581"/>
      <c r="D473" s="560">
        <f t="shared" si="95"/>
        <v>1.3050767078009985E-2</v>
      </c>
      <c r="E473" s="560">
        <f t="shared" si="95"/>
        <v>1.5008382139711483E-2</v>
      </c>
      <c r="F473" s="560">
        <f t="shared" si="95"/>
        <v>1.7259639460668202E-2</v>
      </c>
      <c r="G473" s="560">
        <f t="shared" si="95"/>
        <v>1.984858537976843E-2</v>
      </c>
      <c r="H473" s="560">
        <f t="shared" si="95"/>
        <v>2.2825873186733694E-2</v>
      </c>
      <c r="I473" s="560">
        <f t="shared" si="95"/>
        <v>2.6249754164743747E-2</v>
      </c>
      <c r="J473" s="560">
        <f t="shared" si="95"/>
        <v>3.0187217289455306E-2</v>
      </c>
      <c r="K473" s="560">
        <f t="shared" si="95"/>
        <v>3.4715299882873599E-2</v>
      </c>
      <c r="L473" s="560">
        <f t="shared" si="95"/>
        <v>3.9922594865304639E-2</v>
      </c>
      <c r="M473" s="560">
        <f t="shared" si="95"/>
        <v>4.5910984095100325E-2</v>
      </c>
      <c r="N473" s="560">
        <f t="shared" si="95"/>
        <v>5.279763170936537E-2</v>
      </c>
      <c r="O473" s="560">
        <f t="shared" si="95"/>
        <v>6.0717276465770166E-2</v>
      </c>
      <c r="P473" s="560">
        <f t="shared" si="95"/>
        <v>6.9824867935635693E-2</v>
      </c>
      <c r="Q473" s="560">
        <f t="shared" si="95"/>
        <v>8.029859812598103E-2</v>
      </c>
      <c r="R473" s="584">
        <f t="shared" si="95"/>
        <v>9.234338784487818E-2</v>
      </c>
    </row>
    <row r="474" spans="1:18" x14ac:dyDescent="0.25">
      <c r="A474" s="581"/>
      <c r="B474" s="575">
        <v>100</v>
      </c>
      <c r="C474" s="581"/>
      <c r="D474" s="333">
        <f t="shared" ref="D474:R474" si="96">D409</f>
        <v>1.2395529496171943E-2</v>
      </c>
      <c r="E474" s="333">
        <f t="shared" si="96"/>
        <v>1.4254858920597736E-2</v>
      </c>
      <c r="F474" s="333">
        <f t="shared" si="96"/>
        <v>1.6393087758687391E-2</v>
      </c>
      <c r="G474" s="333">
        <f t="shared" si="96"/>
        <v>1.8852050922490503E-2</v>
      </c>
      <c r="H474" s="333">
        <f t="shared" si="96"/>
        <v>2.1679858560864074E-2</v>
      </c>
      <c r="I474" s="333">
        <f t="shared" si="96"/>
        <v>2.4931837344993681E-2</v>
      </c>
      <c r="J474" s="333">
        <f t="shared" si="96"/>
        <v>2.8671612946742735E-2</v>
      </c>
      <c r="K474" s="333">
        <f t="shared" si="96"/>
        <v>3.2972354888754142E-2</v>
      </c>
      <c r="L474" s="333">
        <f t="shared" si="96"/>
        <v>3.7918208122067261E-2</v>
      </c>
      <c r="M474" s="333">
        <f t="shared" si="96"/>
        <v>4.3605939340377348E-2</v>
      </c>
      <c r="N474" s="333">
        <f t="shared" si="96"/>
        <v>5.0146830241433953E-2</v>
      </c>
      <c r="O474" s="333">
        <f t="shared" si="96"/>
        <v>5.7668854777649041E-2</v>
      </c>
      <c r="P474" s="333">
        <f t="shared" si="96"/>
        <v>6.63191829942964E-2</v>
      </c>
      <c r="Q474" s="333">
        <f t="shared" si="96"/>
        <v>7.6267060443440851E-2</v>
      </c>
      <c r="R474" s="358">
        <f t="shared" si="96"/>
        <v>8.7707119509956966E-2</v>
      </c>
    </row>
    <row r="475" spans="1:18" x14ac:dyDescent="0.25">
      <c r="A475" s="591"/>
      <c r="B475" s="145"/>
      <c r="C475" s="591"/>
      <c r="D475" s="145"/>
      <c r="E475" s="145"/>
      <c r="F475" s="145"/>
      <c r="G475" s="145"/>
      <c r="H475" s="145"/>
      <c r="I475" s="145"/>
      <c r="J475" s="145"/>
      <c r="K475" s="145"/>
      <c r="L475" s="145"/>
      <c r="M475" s="145"/>
      <c r="N475" s="145"/>
      <c r="O475" s="145"/>
      <c r="P475" s="145"/>
      <c r="Q475" s="145"/>
      <c r="R475" s="337"/>
    </row>
    <row r="476" spans="1:18" x14ac:dyDescent="0.25">
      <c r="A476"/>
      <c r="C476"/>
    </row>
    <row r="477" spans="1:18" x14ac:dyDescent="0.25">
      <c r="A477"/>
      <c r="B477"/>
      <c r="C477"/>
      <c r="P477"/>
    </row>
    <row r="478" spans="1:18" x14ac:dyDescent="0.25">
      <c r="A478"/>
      <c r="B478"/>
      <c r="C478"/>
      <c r="P478"/>
    </row>
    <row r="479" spans="1:18" x14ac:dyDescent="0.25">
      <c r="A479"/>
      <c r="B479"/>
      <c r="C479"/>
      <c r="P479"/>
    </row>
    <row r="480" spans="1:18" x14ac:dyDescent="0.25">
      <c r="A480"/>
      <c r="B480"/>
      <c r="C480"/>
      <c r="P480"/>
    </row>
    <row r="481" spans="1:16" x14ac:dyDescent="0.25">
      <c r="A481"/>
      <c r="B481"/>
      <c r="C481"/>
      <c r="P481"/>
    </row>
    <row r="482" spans="1:16" x14ac:dyDescent="0.25">
      <c r="A482"/>
      <c r="B482"/>
      <c r="C482"/>
      <c r="P482"/>
    </row>
    <row r="483" spans="1:16" x14ac:dyDescent="0.25">
      <c r="A483"/>
      <c r="B483"/>
      <c r="C483"/>
      <c r="D483"/>
      <c r="E483"/>
      <c r="F483"/>
      <c r="G483"/>
      <c r="O483"/>
      <c r="P483"/>
    </row>
    <row r="484" spans="1:16" x14ac:dyDescent="0.25">
      <c r="A484"/>
      <c r="B484"/>
      <c r="C484"/>
      <c r="D484"/>
      <c r="E484"/>
      <c r="F484"/>
      <c r="G484"/>
      <c r="O484"/>
      <c r="P484"/>
    </row>
    <row r="485" spans="1:16" x14ac:dyDescent="0.25">
      <c r="A485"/>
      <c r="B485"/>
      <c r="C485"/>
      <c r="D485"/>
      <c r="E485"/>
      <c r="F485"/>
      <c r="G485"/>
      <c r="O485"/>
      <c r="P485"/>
    </row>
    <row r="486" spans="1:16" x14ac:dyDescent="0.25">
      <c r="A486"/>
      <c r="B486"/>
      <c r="C486"/>
      <c r="D486"/>
      <c r="E486"/>
      <c r="F486"/>
      <c r="G486"/>
      <c r="O486"/>
      <c r="P486"/>
    </row>
    <row r="487" spans="1:16" x14ac:dyDescent="0.25">
      <c r="A487"/>
      <c r="B487"/>
      <c r="C487"/>
      <c r="D487"/>
      <c r="E487"/>
      <c r="F487"/>
      <c r="G487"/>
      <c r="O487"/>
      <c r="P487"/>
    </row>
    <row r="488" spans="1:16" x14ac:dyDescent="0.25">
      <c r="A488"/>
      <c r="B488"/>
      <c r="C488"/>
      <c r="D488"/>
      <c r="E488"/>
      <c r="F488"/>
      <c r="G488"/>
      <c r="O488"/>
      <c r="P488"/>
    </row>
    <row r="489" spans="1:16" x14ac:dyDescent="0.25">
      <c r="A489"/>
      <c r="B489"/>
      <c r="C489"/>
      <c r="D489"/>
      <c r="E489"/>
      <c r="F489"/>
      <c r="G489"/>
      <c r="O489"/>
      <c r="P489"/>
    </row>
    <row r="490" spans="1:16" x14ac:dyDescent="0.25">
      <c r="A490"/>
      <c r="B490"/>
      <c r="C490"/>
      <c r="D490"/>
      <c r="E490"/>
      <c r="F490"/>
      <c r="G490"/>
      <c r="O490"/>
      <c r="P490"/>
    </row>
    <row r="491" spans="1:16" x14ac:dyDescent="0.25">
      <c r="A491"/>
      <c r="B491"/>
      <c r="C491"/>
      <c r="D491"/>
      <c r="E491"/>
      <c r="F491"/>
      <c r="G491"/>
      <c r="O491"/>
      <c r="P491"/>
    </row>
    <row r="492" spans="1:16" x14ac:dyDescent="0.25">
      <c r="A492"/>
      <c r="B492"/>
      <c r="C492"/>
      <c r="D492"/>
      <c r="E492"/>
      <c r="F492"/>
      <c r="G492"/>
      <c r="O492"/>
      <c r="P492"/>
    </row>
    <row r="493" spans="1:16" x14ac:dyDescent="0.25">
      <c r="A493"/>
      <c r="B493"/>
      <c r="C493"/>
      <c r="D493"/>
      <c r="E493"/>
      <c r="F493"/>
      <c r="G493"/>
      <c r="O493"/>
      <c r="P493"/>
    </row>
    <row r="494" spans="1:16" x14ac:dyDescent="0.25">
      <c r="A494"/>
      <c r="B494"/>
      <c r="C494"/>
      <c r="D494"/>
      <c r="E494"/>
      <c r="F494"/>
      <c r="G494"/>
      <c r="O494"/>
      <c r="P494"/>
    </row>
    <row r="495" spans="1:16" x14ac:dyDescent="0.25">
      <c r="A495"/>
      <c r="B495"/>
      <c r="C495"/>
      <c r="D495"/>
      <c r="E495"/>
      <c r="F495"/>
      <c r="G495"/>
      <c r="O495"/>
      <c r="P495"/>
    </row>
    <row r="496" spans="1:16" x14ac:dyDescent="0.25">
      <c r="E496"/>
      <c r="F496"/>
      <c r="G496"/>
      <c r="O496"/>
      <c r="P496"/>
    </row>
    <row r="497" spans="1:16" x14ac:dyDescent="0.25">
      <c r="E497"/>
      <c r="F497"/>
      <c r="G497"/>
      <c r="O497"/>
      <c r="P497"/>
    </row>
    <row r="498" spans="1:16" x14ac:dyDescent="0.25">
      <c r="E498"/>
      <c r="F498"/>
      <c r="G498"/>
      <c r="O498"/>
      <c r="P498"/>
    </row>
    <row r="499" spans="1:16" x14ac:dyDescent="0.25">
      <c r="O499"/>
      <c r="P499"/>
    </row>
    <row r="500" spans="1:16" x14ac:dyDescent="0.25">
      <c r="O500"/>
      <c r="P500"/>
    </row>
    <row r="506" spans="1:16" x14ac:dyDescent="0.25">
      <c r="A506" s="42" t="s">
        <v>12</v>
      </c>
    </row>
  </sheetData>
  <pageMargins left="0.25" right="0.25" top="0.75" bottom="0.75" header="0.3" footer="0.3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B2:W52"/>
  <sheetViews>
    <sheetView showGridLines="0" topLeftCell="A27" zoomScale="90" zoomScaleNormal="90" workbookViewId="0">
      <selection activeCell="P47" sqref="P47"/>
    </sheetView>
  </sheetViews>
  <sheetFormatPr defaultRowHeight="12.75" x14ac:dyDescent="0.2"/>
  <cols>
    <col min="1" max="1" width="6.140625" customWidth="1"/>
  </cols>
  <sheetData>
    <row r="2" spans="2:23" ht="15" x14ac:dyDescent="0.25">
      <c r="D2" s="604" t="s">
        <v>307</v>
      </c>
      <c r="E2" s="605" t="s">
        <v>308</v>
      </c>
    </row>
    <row r="3" spans="2:23" x14ac:dyDescent="0.2">
      <c r="D3" s="626" t="s">
        <v>298</v>
      </c>
      <c r="E3" s="627" t="s">
        <v>299</v>
      </c>
    </row>
    <row r="4" spans="2:23" x14ac:dyDescent="0.2">
      <c r="D4" t="s">
        <v>194</v>
      </c>
      <c r="N4" s="5" t="s">
        <v>192</v>
      </c>
    </row>
    <row r="5" spans="2:23" x14ac:dyDescent="0.2">
      <c r="D5" s="1" t="s">
        <v>178</v>
      </c>
    </row>
    <row r="6" spans="2:23" x14ac:dyDescent="0.2">
      <c r="D6" s="1" t="s">
        <v>198</v>
      </c>
    </row>
    <row r="7" spans="2:23" x14ac:dyDescent="0.2">
      <c r="D7" s="40" t="s">
        <v>179</v>
      </c>
    </row>
    <row r="8" spans="2:23" x14ac:dyDescent="0.2">
      <c r="D8" s="6" t="s">
        <v>195</v>
      </c>
    </row>
    <row r="9" spans="2:23" x14ac:dyDescent="0.2">
      <c r="D9" s="6" t="s">
        <v>196</v>
      </c>
      <c r="E9" s="1" t="s">
        <v>197</v>
      </c>
    </row>
    <row r="10" spans="2:23" x14ac:dyDescent="0.2">
      <c r="D10" s="6"/>
      <c r="E10" s="1" t="s">
        <v>199</v>
      </c>
    </row>
    <row r="11" spans="2:23" x14ac:dyDescent="0.2">
      <c r="D11" s="6"/>
      <c r="E11" s="1" t="s">
        <v>208</v>
      </c>
    </row>
    <row r="14" spans="2:23" x14ac:dyDescent="0.2">
      <c r="D14" s="7">
        <v>3253</v>
      </c>
      <c r="E14" s="6" t="s">
        <v>180</v>
      </c>
    </row>
    <row r="15" spans="2:23" x14ac:dyDescent="0.2">
      <c r="D15" s="8"/>
      <c r="E15" s="9" t="s">
        <v>181</v>
      </c>
      <c r="F15" s="9" t="s">
        <v>182</v>
      </c>
      <c r="G15" s="9" t="s">
        <v>183</v>
      </c>
      <c r="H15" s="10" t="s">
        <v>184</v>
      </c>
      <c r="I15" s="11" t="s">
        <v>11</v>
      </c>
      <c r="J15" s="12" t="s">
        <v>185</v>
      </c>
      <c r="K15" s="8" t="s">
        <v>186</v>
      </c>
      <c r="V15" t="s">
        <v>193</v>
      </c>
    </row>
    <row r="16" spans="2:23" x14ac:dyDescent="0.2">
      <c r="B16" s="2" t="s">
        <v>187</v>
      </c>
      <c r="D16" s="8" t="s">
        <v>2</v>
      </c>
      <c r="E16" s="9" t="s">
        <v>188</v>
      </c>
      <c r="F16" s="13" t="s">
        <v>189</v>
      </c>
      <c r="G16" s="9" t="s">
        <v>188</v>
      </c>
      <c r="H16" s="10" t="s">
        <v>188</v>
      </c>
      <c r="I16" s="14" t="s">
        <v>188</v>
      </c>
      <c r="J16" s="12" t="s">
        <v>188</v>
      </c>
      <c r="K16" s="8" t="s">
        <v>188</v>
      </c>
      <c r="V16" s="8" t="s">
        <v>2</v>
      </c>
      <c r="W16" s="3"/>
    </row>
    <row r="17" spans="2:23" x14ac:dyDescent="0.2">
      <c r="B17" s="4">
        <f t="shared" ref="B17:B31" si="0">(H17+I17+K17)</f>
        <v>3</v>
      </c>
      <c r="D17" s="8">
        <v>1</v>
      </c>
      <c r="E17" s="15">
        <v>1.1000000000000001</v>
      </c>
      <c r="F17" s="15">
        <v>8.9</v>
      </c>
      <c r="G17" s="15">
        <v>1.1000000000000001</v>
      </c>
      <c r="H17" s="16">
        <v>0.4</v>
      </c>
      <c r="I17" s="17">
        <v>0.7</v>
      </c>
      <c r="J17" s="18">
        <v>5</v>
      </c>
      <c r="K17" s="19">
        <v>1.9</v>
      </c>
      <c r="V17" s="8">
        <v>1</v>
      </c>
      <c r="W17" s="3"/>
    </row>
    <row r="18" spans="2:23" x14ac:dyDescent="0.2">
      <c r="B18" s="4">
        <f t="shared" si="0"/>
        <v>3.6</v>
      </c>
      <c r="D18" s="8">
        <v>2</v>
      </c>
      <c r="E18" s="20">
        <v>1.3</v>
      </c>
      <c r="F18" s="20">
        <v>17</v>
      </c>
      <c r="G18" s="20">
        <v>1.9</v>
      </c>
      <c r="H18" s="21">
        <v>0.5</v>
      </c>
      <c r="I18" s="22">
        <v>1.3</v>
      </c>
      <c r="J18" s="23">
        <v>5.0999999999999996</v>
      </c>
      <c r="K18" s="24">
        <v>1.8</v>
      </c>
      <c r="V18" s="8">
        <v>2</v>
      </c>
      <c r="W18" s="3">
        <f>I18-I17</f>
        <v>0.60000000000000009</v>
      </c>
    </row>
    <row r="19" spans="2:23" x14ac:dyDescent="0.2">
      <c r="B19" s="4">
        <f t="shared" si="0"/>
        <v>4.4000000000000004</v>
      </c>
      <c r="D19" s="8">
        <v>3</v>
      </c>
      <c r="E19" s="25">
        <v>1.2</v>
      </c>
      <c r="F19" s="25">
        <v>23.5</v>
      </c>
      <c r="G19" s="25">
        <v>2.2999999999999998</v>
      </c>
      <c r="H19" s="26">
        <v>0.5</v>
      </c>
      <c r="I19" s="27">
        <v>1.9</v>
      </c>
      <c r="J19" s="28">
        <v>5.0999999999999996</v>
      </c>
      <c r="K19" s="29">
        <v>2</v>
      </c>
      <c r="V19" s="8">
        <v>3</v>
      </c>
      <c r="W19" s="3">
        <f>I19-I18</f>
        <v>0.59999999999999987</v>
      </c>
    </row>
    <row r="20" spans="2:23" x14ac:dyDescent="0.2">
      <c r="B20" s="4">
        <f t="shared" si="0"/>
        <v>4.9000000000000004</v>
      </c>
      <c r="D20" s="8">
        <v>4</v>
      </c>
      <c r="E20" s="20">
        <v>1.2</v>
      </c>
      <c r="F20" s="20">
        <v>30.6</v>
      </c>
      <c r="G20" s="20">
        <v>2.9</v>
      </c>
      <c r="H20" s="21">
        <v>0.5</v>
      </c>
      <c r="I20" s="22">
        <v>2.4</v>
      </c>
      <c r="J20" s="23">
        <v>5.0999999999999996</v>
      </c>
      <c r="K20" s="24">
        <v>2</v>
      </c>
      <c r="V20" s="8">
        <v>4</v>
      </c>
      <c r="W20" s="3">
        <f>I20-I19</f>
        <v>0.5</v>
      </c>
    </row>
    <row r="21" spans="2:23" x14ac:dyDescent="0.2">
      <c r="B21" s="4">
        <f t="shared" si="0"/>
        <v>5.3999999999999995</v>
      </c>
      <c r="D21" s="8">
        <v>5</v>
      </c>
      <c r="E21" s="20">
        <v>1.6</v>
      </c>
      <c r="F21" s="20">
        <v>37.5</v>
      </c>
      <c r="G21" s="20">
        <v>3.6</v>
      </c>
      <c r="H21" s="21">
        <v>0.7</v>
      </c>
      <c r="I21" s="22">
        <v>2.9</v>
      </c>
      <c r="J21" s="23">
        <v>5.0999999999999996</v>
      </c>
      <c r="K21" s="24">
        <v>1.8</v>
      </c>
      <c r="V21" s="8">
        <v>5</v>
      </c>
      <c r="W21" s="3">
        <f>I21-I20</f>
        <v>0.5</v>
      </c>
    </row>
    <row r="22" spans="2:23" x14ac:dyDescent="0.2">
      <c r="B22" s="4">
        <f t="shared" si="0"/>
        <v>7.6</v>
      </c>
      <c r="D22" s="8">
        <v>10</v>
      </c>
      <c r="E22" s="25">
        <v>2</v>
      </c>
      <c r="F22" s="25">
        <v>63</v>
      </c>
      <c r="G22" s="25">
        <v>5.7</v>
      </c>
      <c r="H22" s="26">
        <v>0.8</v>
      </c>
      <c r="I22" s="30">
        <v>4.9000000000000004</v>
      </c>
      <c r="J22" s="28">
        <v>5.0999999999999996</v>
      </c>
      <c r="K22" s="29">
        <v>1.9</v>
      </c>
      <c r="V22" s="8">
        <v>10</v>
      </c>
      <c r="W22" s="3">
        <f>I22-I21</f>
        <v>2.0000000000000004</v>
      </c>
    </row>
    <row r="23" spans="2:23" x14ac:dyDescent="0.2">
      <c r="B23" s="4">
        <f t="shared" si="0"/>
        <v>11.200000000000001</v>
      </c>
      <c r="D23" s="8">
        <v>20</v>
      </c>
      <c r="E23" s="20">
        <v>4.8</v>
      </c>
      <c r="F23" s="20">
        <v>94.6</v>
      </c>
      <c r="G23" s="20">
        <v>9.3000000000000007</v>
      </c>
      <c r="H23" s="21">
        <v>2</v>
      </c>
      <c r="I23" s="22">
        <v>7.4</v>
      </c>
      <c r="J23" s="23">
        <v>5.0999999999999996</v>
      </c>
      <c r="K23" s="24">
        <v>1.8</v>
      </c>
      <c r="V23" s="3"/>
      <c r="W23" s="3"/>
    </row>
    <row r="24" spans="2:23" x14ac:dyDescent="0.2">
      <c r="B24" s="4">
        <f t="shared" si="0"/>
        <v>14.799999999999999</v>
      </c>
      <c r="D24" s="8">
        <v>30</v>
      </c>
      <c r="E24" s="20">
        <v>9.8000000000000007</v>
      </c>
      <c r="F24" s="20">
        <v>117.4</v>
      </c>
      <c r="G24" s="20">
        <v>13.2</v>
      </c>
      <c r="H24" s="21">
        <v>4</v>
      </c>
      <c r="I24" s="22">
        <v>9.1</v>
      </c>
      <c r="J24" s="23">
        <v>5.0999999999999996</v>
      </c>
      <c r="K24" s="24">
        <v>1.7</v>
      </c>
      <c r="V24" s="3"/>
      <c r="W24" s="3"/>
    </row>
    <row r="25" spans="2:23" x14ac:dyDescent="0.2">
      <c r="B25" s="4">
        <f t="shared" si="0"/>
        <v>19.100000000000001</v>
      </c>
      <c r="D25" s="8">
        <v>40</v>
      </c>
      <c r="E25" s="20">
        <v>16</v>
      </c>
      <c r="F25" s="20">
        <v>136.4</v>
      </c>
      <c r="G25" s="20">
        <v>17.2</v>
      </c>
      <c r="H25" s="21">
        <v>6.5</v>
      </c>
      <c r="I25" s="22">
        <v>10.6</v>
      </c>
      <c r="J25" s="23">
        <v>5</v>
      </c>
      <c r="K25" s="24">
        <v>2</v>
      </c>
      <c r="V25" s="3"/>
      <c r="W25" s="3"/>
    </row>
    <row r="26" spans="2:23" x14ac:dyDescent="0.2">
      <c r="B26" s="4">
        <f t="shared" si="0"/>
        <v>23.7</v>
      </c>
      <c r="D26" s="8">
        <v>50</v>
      </c>
      <c r="E26" s="20">
        <v>23</v>
      </c>
      <c r="F26" s="20">
        <v>154.30000000000001</v>
      </c>
      <c r="G26" s="20">
        <v>21.4</v>
      </c>
      <c r="H26" s="21">
        <v>9.4</v>
      </c>
      <c r="I26" s="22">
        <v>12</v>
      </c>
      <c r="J26" s="23">
        <v>5.0999999999999996</v>
      </c>
      <c r="K26" s="24">
        <v>2.2999999999999998</v>
      </c>
      <c r="V26" s="3"/>
      <c r="W26" s="3"/>
    </row>
    <row r="27" spans="2:23" x14ac:dyDescent="0.2">
      <c r="B27" s="4">
        <f t="shared" si="0"/>
        <v>29.099999999999998</v>
      </c>
      <c r="D27" s="8">
        <v>60</v>
      </c>
      <c r="E27" s="20">
        <v>32.299999999999997</v>
      </c>
      <c r="F27" s="20">
        <v>173</v>
      </c>
      <c r="G27" s="20">
        <v>26.7</v>
      </c>
      <c r="H27" s="21">
        <v>13.2</v>
      </c>
      <c r="I27" s="22">
        <v>13.5</v>
      </c>
      <c r="J27" s="23">
        <v>5.0999999999999996</v>
      </c>
      <c r="K27" s="24">
        <v>2.4</v>
      </c>
      <c r="V27" s="3"/>
      <c r="W27" s="3"/>
    </row>
    <row r="28" spans="2:23" x14ac:dyDescent="0.2">
      <c r="B28" s="4">
        <f t="shared" si="0"/>
        <v>34.299999999999997</v>
      </c>
      <c r="D28" s="8">
        <v>70</v>
      </c>
      <c r="E28" s="25">
        <v>41.7</v>
      </c>
      <c r="F28" s="25">
        <v>188.5</v>
      </c>
      <c r="G28" s="25">
        <v>31.7</v>
      </c>
      <c r="H28" s="26">
        <v>17.100000000000001</v>
      </c>
      <c r="I28" s="30">
        <v>14.7</v>
      </c>
      <c r="J28" s="28">
        <v>5.2</v>
      </c>
      <c r="K28" s="29">
        <v>2.5</v>
      </c>
      <c r="V28" s="3"/>
      <c r="W28" s="3"/>
    </row>
    <row r="29" spans="2:23" x14ac:dyDescent="0.2">
      <c r="B29" s="4">
        <f t="shared" si="0"/>
        <v>40</v>
      </c>
      <c r="D29" s="8">
        <v>80</v>
      </c>
      <c r="E29" s="20">
        <v>52.6</v>
      </c>
      <c r="F29" s="20">
        <v>202.3</v>
      </c>
      <c r="G29" s="20">
        <v>37.299999999999997</v>
      </c>
      <c r="H29" s="21">
        <v>21.5</v>
      </c>
      <c r="I29" s="22">
        <v>15.8</v>
      </c>
      <c r="J29" s="23">
        <v>5.3</v>
      </c>
      <c r="K29" s="24">
        <v>2.7</v>
      </c>
      <c r="V29" s="3"/>
      <c r="W29" s="3"/>
    </row>
    <row r="30" spans="2:23" x14ac:dyDescent="0.2">
      <c r="B30" s="4">
        <f t="shared" si="0"/>
        <v>46.400000000000006</v>
      </c>
      <c r="D30" s="8">
        <v>90</v>
      </c>
      <c r="E30" s="20">
        <v>63.9</v>
      </c>
      <c r="F30" s="20">
        <v>219.6</v>
      </c>
      <c r="G30" s="20">
        <v>43.2</v>
      </c>
      <c r="H30" s="21">
        <v>26.1</v>
      </c>
      <c r="I30" s="22">
        <v>17.100000000000001</v>
      </c>
      <c r="J30" s="23">
        <v>5.5</v>
      </c>
      <c r="K30" s="24">
        <v>3.2</v>
      </c>
      <c r="V30" s="3"/>
      <c r="W30" s="3"/>
    </row>
    <row r="31" spans="2:23" x14ac:dyDescent="0.2">
      <c r="B31" s="4">
        <f t="shared" si="0"/>
        <v>52.599999999999994</v>
      </c>
      <c r="D31" s="8">
        <v>100</v>
      </c>
      <c r="E31" s="25">
        <v>75.599999999999994</v>
      </c>
      <c r="F31" s="25">
        <v>236.2</v>
      </c>
      <c r="G31" s="25">
        <v>49.3</v>
      </c>
      <c r="H31" s="26">
        <v>30.9</v>
      </c>
      <c r="I31" s="31">
        <v>18.399999999999999</v>
      </c>
      <c r="J31" s="28">
        <v>5.7</v>
      </c>
      <c r="K31" s="29">
        <v>3.3</v>
      </c>
      <c r="V31" s="3"/>
      <c r="W31" s="3"/>
    </row>
    <row r="32" spans="2:23" x14ac:dyDescent="0.2">
      <c r="B32" s="4"/>
      <c r="V32" s="3"/>
      <c r="W32" s="3"/>
    </row>
    <row r="33" spans="2:23" x14ac:dyDescent="0.2">
      <c r="B33" s="4"/>
      <c r="V33" s="3"/>
      <c r="W33" s="3"/>
    </row>
    <row r="34" spans="2:23" x14ac:dyDescent="0.2">
      <c r="V34" s="3"/>
      <c r="W34" s="3"/>
    </row>
    <row r="35" spans="2:23" x14ac:dyDescent="0.2">
      <c r="D35" s="7">
        <v>2151</v>
      </c>
      <c r="E35" s="6" t="s">
        <v>190</v>
      </c>
      <c r="V35" s="3"/>
      <c r="W35" s="3"/>
    </row>
    <row r="36" spans="2:23" x14ac:dyDescent="0.2">
      <c r="D36" s="8"/>
      <c r="E36" s="9" t="s">
        <v>181</v>
      </c>
      <c r="F36" s="9" t="s">
        <v>182</v>
      </c>
      <c r="G36" s="9" t="s">
        <v>183</v>
      </c>
      <c r="H36" s="10" t="s">
        <v>184</v>
      </c>
      <c r="I36" s="32" t="s">
        <v>11</v>
      </c>
      <c r="J36" s="12" t="s">
        <v>185</v>
      </c>
      <c r="K36" s="8" t="s">
        <v>186</v>
      </c>
      <c r="M36" s="32" t="s">
        <v>11</v>
      </c>
      <c r="V36" t="s">
        <v>193</v>
      </c>
      <c r="W36" s="3"/>
    </row>
    <row r="37" spans="2:23" x14ac:dyDescent="0.2">
      <c r="B37" s="2" t="s">
        <v>187</v>
      </c>
      <c r="D37" s="8" t="s">
        <v>2</v>
      </c>
      <c r="E37" s="9" t="s">
        <v>189</v>
      </c>
      <c r="F37" s="9" t="s">
        <v>189</v>
      </c>
      <c r="G37" s="9" t="s">
        <v>188</v>
      </c>
      <c r="H37" s="10" t="s">
        <v>188</v>
      </c>
      <c r="I37" s="33" t="s">
        <v>188</v>
      </c>
      <c r="J37" s="12" t="s">
        <v>188</v>
      </c>
      <c r="K37" s="8" t="s">
        <v>188</v>
      </c>
      <c r="M37" s="34" t="s">
        <v>191</v>
      </c>
      <c r="V37" s="8" t="s">
        <v>2</v>
      </c>
      <c r="W37" s="3"/>
    </row>
    <row r="38" spans="2:23" x14ac:dyDescent="0.2">
      <c r="B38" s="4">
        <f t="shared" ref="B38:B52" si="1">(H38+I38+K38)</f>
        <v>2.0999999999999996</v>
      </c>
      <c r="D38" s="8">
        <v>1</v>
      </c>
      <c r="E38" s="15">
        <v>-0.1</v>
      </c>
      <c r="F38" s="15">
        <v>3.7</v>
      </c>
      <c r="G38" s="15">
        <v>0.7</v>
      </c>
      <c r="H38" s="16">
        <v>0</v>
      </c>
      <c r="I38" s="35">
        <v>0.7</v>
      </c>
      <c r="J38" s="18">
        <v>12.2</v>
      </c>
      <c r="K38" s="19">
        <v>1.4</v>
      </c>
      <c r="M38" s="35">
        <v>0.7</v>
      </c>
      <c r="V38" s="8">
        <v>1</v>
      </c>
      <c r="W38" s="3"/>
    </row>
    <row r="39" spans="2:23" x14ac:dyDescent="0.2">
      <c r="B39" s="4">
        <f t="shared" si="1"/>
        <v>3.7</v>
      </c>
      <c r="D39" s="8">
        <v>2</v>
      </c>
      <c r="E39" s="20">
        <v>-0.1</v>
      </c>
      <c r="F39" s="20">
        <v>8.6999999999999993</v>
      </c>
      <c r="G39" s="20">
        <v>1.6</v>
      </c>
      <c r="H39" s="21">
        <v>0</v>
      </c>
      <c r="I39" s="36">
        <v>1.9</v>
      </c>
      <c r="J39" s="23">
        <v>12.1</v>
      </c>
      <c r="K39" s="24">
        <v>1.8</v>
      </c>
      <c r="M39" s="37">
        <v>1.7</v>
      </c>
      <c r="V39" s="8">
        <v>2</v>
      </c>
      <c r="W39" s="3">
        <f>I39-I38</f>
        <v>1.2</v>
      </c>
    </row>
    <row r="40" spans="2:23" x14ac:dyDescent="0.2">
      <c r="B40" s="4">
        <f t="shared" si="1"/>
        <v>4.8</v>
      </c>
      <c r="D40" s="8">
        <v>3</v>
      </c>
      <c r="E40" s="25">
        <v>-0.1</v>
      </c>
      <c r="F40" s="25">
        <v>15.1</v>
      </c>
      <c r="G40" s="25">
        <v>2.8</v>
      </c>
      <c r="H40" s="26">
        <v>0</v>
      </c>
      <c r="I40" s="38">
        <v>2.9</v>
      </c>
      <c r="J40" s="28">
        <v>12.2</v>
      </c>
      <c r="K40" s="29">
        <v>1.9</v>
      </c>
      <c r="M40" s="38">
        <v>2.9</v>
      </c>
      <c r="V40" s="8">
        <v>3</v>
      </c>
      <c r="W40" s="3">
        <f>I40-I39</f>
        <v>1</v>
      </c>
    </row>
    <row r="41" spans="2:23" x14ac:dyDescent="0.2">
      <c r="B41" s="4">
        <f t="shared" si="1"/>
        <v>6</v>
      </c>
      <c r="D41" s="8">
        <v>4</v>
      </c>
      <c r="E41" s="20">
        <v>0.1</v>
      </c>
      <c r="F41" s="20">
        <v>21.9</v>
      </c>
      <c r="G41" s="20">
        <v>4.2</v>
      </c>
      <c r="H41" s="21">
        <v>0.1</v>
      </c>
      <c r="I41" s="36">
        <v>3.7</v>
      </c>
      <c r="J41" s="23">
        <v>12.1</v>
      </c>
      <c r="K41" s="24">
        <v>2.2000000000000002</v>
      </c>
      <c r="M41" s="37">
        <v>4.2</v>
      </c>
      <c r="V41" s="8">
        <v>4</v>
      </c>
      <c r="W41" s="3">
        <f>I41-I40</f>
        <v>0.80000000000000027</v>
      </c>
    </row>
    <row r="42" spans="2:23" x14ac:dyDescent="0.2">
      <c r="B42" s="4">
        <f t="shared" si="1"/>
        <v>6.6</v>
      </c>
      <c r="D42" s="8">
        <v>5</v>
      </c>
      <c r="E42" s="20">
        <v>0.2</v>
      </c>
      <c r="F42" s="20">
        <v>27.4</v>
      </c>
      <c r="G42" s="20">
        <v>5.3</v>
      </c>
      <c r="H42" s="21">
        <v>0.1</v>
      </c>
      <c r="I42" s="36">
        <v>4.3</v>
      </c>
      <c r="J42" s="23">
        <v>12.1</v>
      </c>
      <c r="K42" s="24">
        <v>2.2000000000000002</v>
      </c>
      <c r="M42" s="37">
        <v>5.2</v>
      </c>
      <c r="V42" s="8">
        <v>5</v>
      </c>
      <c r="W42" s="3">
        <f>I42-I41</f>
        <v>0.59999999999999964</v>
      </c>
    </row>
    <row r="43" spans="2:23" x14ac:dyDescent="0.2">
      <c r="B43" s="4">
        <f t="shared" si="1"/>
        <v>9.9</v>
      </c>
      <c r="D43" s="8">
        <v>10</v>
      </c>
      <c r="E43" s="25">
        <v>1.7</v>
      </c>
      <c r="F43" s="25">
        <v>37.5</v>
      </c>
      <c r="G43" s="25">
        <v>8</v>
      </c>
      <c r="H43" s="26">
        <v>0.9</v>
      </c>
      <c r="I43" s="27">
        <v>6.6</v>
      </c>
      <c r="J43" s="28">
        <v>12.1</v>
      </c>
      <c r="K43" s="29">
        <v>2.4</v>
      </c>
      <c r="M43" s="38">
        <v>7.1</v>
      </c>
      <c r="V43" s="8">
        <v>10</v>
      </c>
      <c r="W43" s="3">
        <f>I43-I42</f>
        <v>2.2999999999999998</v>
      </c>
    </row>
    <row r="44" spans="2:23" x14ac:dyDescent="0.2">
      <c r="B44" s="4">
        <f t="shared" si="1"/>
        <v>15</v>
      </c>
      <c r="D44" s="8">
        <v>20</v>
      </c>
      <c r="E44" s="20">
        <v>6</v>
      </c>
      <c r="F44" s="20">
        <v>49.8</v>
      </c>
      <c r="G44" s="20">
        <v>12.5</v>
      </c>
      <c r="H44" s="21">
        <v>3.1</v>
      </c>
      <c r="I44" s="36">
        <v>9.4</v>
      </c>
      <c r="J44" s="23">
        <v>11.9</v>
      </c>
      <c r="K44" s="24">
        <v>2.5</v>
      </c>
      <c r="M44" s="37">
        <v>9.5</v>
      </c>
    </row>
    <row r="45" spans="2:23" x14ac:dyDescent="0.2">
      <c r="B45" s="4">
        <f t="shared" si="1"/>
        <v>19.2</v>
      </c>
      <c r="D45" s="8">
        <v>30</v>
      </c>
      <c r="E45" s="20">
        <v>11</v>
      </c>
      <c r="F45" s="20">
        <v>58.6</v>
      </c>
      <c r="G45" s="20">
        <v>16.8</v>
      </c>
      <c r="H45" s="21">
        <v>5.6</v>
      </c>
      <c r="I45" s="37">
        <v>11.1</v>
      </c>
      <c r="J45" s="23">
        <v>11.9</v>
      </c>
      <c r="K45" s="24">
        <v>2.5</v>
      </c>
      <c r="M45" s="37">
        <v>11.1</v>
      </c>
    </row>
    <row r="46" spans="2:23" x14ac:dyDescent="0.2">
      <c r="B46" s="4">
        <f t="shared" si="1"/>
        <v>23.8</v>
      </c>
      <c r="D46" s="8">
        <v>40</v>
      </c>
      <c r="E46" s="20">
        <v>16.399999999999999</v>
      </c>
      <c r="F46" s="20">
        <v>66.8</v>
      </c>
      <c r="G46" s="20">
        <v>21.1</v>
      </c>
      <c r="H46" s="21">
        <v>8.4</v>
      </c>
      <c r="I46" s="37">
        <v>12.7</v>
      </c>
      <c r="J46" s="23">
        <v>11.9</v>
      </c>
      <c r="K46" s="24">
        <v>2.7</v>
      </c>
      <c r="M46" s="37">
        <v>12.7</v>
      </c>
    </row>
    <row r="47" spans="2:23" x14ac:dyDescent="0.2">
      <c r="B47" s="4">
        <f t="shared" si="1"/>
        <v>29</v>
      </c>
      <c r="D47" s="8">
        <v>50</v>
      </c>
      <c r="E47" s="20">
        <v>23.2</v>
      </c>
      <c r="F47" s="20">
        <v>74.7</v>
      </c>
      <c r="G47" s="20">
        <v>26.1</v>
      </c>
      <c r="H47" s="21">
        <v>11.9</v>
      </c>
      <c r="I47" s="37">
        <v>14.2</v>
      </c>
      <c r="J47" s="23">
        <v>11.9</v>
      </c>
      <c r="K47" s="24">
        <v>2.9</v>
      </c>
      <c r="M47" s="37">
        <v>14.2</v>
      </c>
    </row>
    <row r="48" spans="2:23" x14ac:dyDescent="0.2">
      <c r="B48" s="4">
        <f t="shared" si="1"/>
        <v>34.1</v>
      </c>
      <c r="D48" s="8">
        <v>60</v>
      </c>
      <c r="E48" s="20">
        <v>30.9</v>
      </c>
      <c r="F48" s="20">
        <v>81.8</v>
      </c>
      <c r="G48" s="20">
        <v>31.3</v>
      </c>
      <c r="H48" s="21">
        <v>15.8</v>
      </c>
      <c r="I48" s="37">
        <v>15.5</v>
      </c>
      <c r="J48" s="23">
        <v>12.1</v>
      </c>
      <c r="K48" s="24">
        <v>2.8</v>
      </c>
      <c r="M48" s="37">
        <v>15.5</v>
      </c>
    </row>
    <row r="49" spans="2:13" x14ac:dyDescent="0.2">
      <c r="B49" s="4">
        <f t="shared" si="1"/>
        <v>39.299999999999997</v>
      </c>
      <c r="D49" s="8">
        <v>70</v>
      </c>
      <c r="E49" s="25">
        <v>38.5</v>
      </c>
      <c r="F49" s="25">
        <v>88.2</v>
      </c>
      <c r="G49" s="25">
        <v>36.5</v>
      </c>
      <c r="H49" s="26">
        <v>19.7</v>
      </c>
      <c r="I49" s="38">
        <v>16.8</v>
      </c>
      <c r="J49" s="28">
        <v>12.2</v>
      </c>
      <c r="K49" s="29">
        <v>2.8</v>
      </c>
      <c r="M49" s="38">
        <v>16.8</v>
      </c>
    </row>
    <row r="50" spans="2:13" x14ac:dyDescent="0.2">
      <c r="B50" s="4">
        <f t="shared" si="1"/>
        <v>45</v>
      </c>
      <c r="D50" s="8">
        <v>80</v>
      </c>
      <c r="E50" s="20">
        <v>47.2</v>
      </c>
      <c r="F50" s="20">
        <v>94.5</v>
      </c>
      <c r="G50" s="20">
        <v>42.1</v>
      </c>
      <c r="H50" s="21">
        <v>24.1</v>
      </c>
      <c r="I50" s="37">
        <v>18.100000000000001</v>
      </c>
      <c r="J50" s="23">
        <v>12.4</v>
      </c>
      <c r="K50" s="24">
        <v>2.8</v>
      </c>
      <c r="M50" s="37">
        <v>18.100000000000001</v>
      </c>
    </row>
    <row r="51" spans="2:13" x14ac:dyDescent="0.2">
      <c r="B51" s="4">
        <f t="shared" si="1"/>
        <v>50.800000000000004</v>
      </c>
      <c r="D51" s="8">
        <v>90</v>
      </c>
      <c r="E51" s="20">
        <v>55.9</v>
      </c>
      <c r="F51" s="20">
        <v>101.7</v>
      </c>
      <c r="G51" s="20">
        <v>47.9</v>
      </c>
      <c r="H51" s="21">
        <v>28.6</v>
      </c>
      <c r="I51" s="37">
        <v>19.3</v>
      </c>
      <c r="J51" s="23">
        <v>12.6</v>
      </c>
      <c r="K51" s="24">
        <v>2.9</v>
      </c>
      <c r="M51" s="37">
        <v>19.3</v>
      </c>
    </row>
    <row r="52" spans="2:13" x14ac:dyDescent="0.2">
      <c r="B52" s="4">
        <f t="shared" si="1"/>
        <v>56</v>
      </c>
      <c r="D52" s="8">
        <v>100</v>
      </c>
      <c r="E52" s="25">
        <v>63.7</v>
      </c>
      <c r="F52" s="25">
        <v>107.3</v>
      </c>
      <c r="G52" s="25">
        <v>53</v>
      </c>
      <c r="H52" s="26">
        <v>32.6</v>
      </c>
      <c r="I52" s="39">
        <v>20.399999999999999</v>
      </c>
      <c r="J52" s="28">
        <v>13</v>
      </c>
      <c r="K52" s="29">
        <v>3</v>
      </c>
      <c r="M52" s="39">
        <v>20.399999999999999</v>
      </c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A2:DG461"/>
  <sheetViews>
    <sheetView showGridLines="0" zoomScale="80" zoomScaleNormal="80" workbookViewId="0"/>
  </sheetViews>
  <sheetFormatPr defaultRowHeight="15" x14ac:dyDescent="0.25"/>
  <cols>
    <col min="1" max="1" width="12" style="42" customWidth="1"/>
    <col min="2" max="2" width="10.85546875" style="42" customWidth="1"/>
    <col min="3" max="3" width="11.7109375" style="42" customWidth="1"/>
    <col min="4" max="22" width="9.7109375" style="42" customWidth="1"/>
    <col min="23" max="29" width="11.7109375" style="42" customWidth="1"/>
    <col min="30" max="30" width="10.7109375" style="42" customWidth="1"/>
    <col min="31" max="31" width="11.5703125" style="42" customWidth="1"/>
    <col min="32" max="32" width="11.28515625" style="42" customWidth="1"/>
    <col min="33" max="33" width="12" style="42" customWidth="1"/>
    <col min="34" max="47" width="10.7109375" style="42" customWidth="1"/>
    <col min="48" max="16384" width="9.140625" style="42"/>
  </cols>
  <sheetData>
    <row r="2" spans="1:19" x14ac:dyDescent="0.25">
      <c r="B2" s="604" t="s">
        <v>307</v>
      </c>
      <c r="C2" s="605" t="s">
        <v>308</v>
      </c>
      <c r="D2"/>
    </row>
    <row r="3" spans="1:19" x14ac:dyDescent="0.25">
      <c r="B3" s="626" t="s">
        <v>298</v>
      </c>
      <c r="C3" s="627" t="s">
        <v>299</v>
      </c>
      <c r="D3"/>
    </row>
    <row r="4" spans="1:19" s="417" customFormat="1" x14ac:dyDescent="0.25">
      <c r="B4" s="418" t="s">
        <v>235</v>
      </c>
    </row>
    <row r="5" spans="1:19" x14ac:dyDescent="0.25">
      <c r="B5" s="41" t="s">
        <v>236</v>
      </c>
    </row>
    <row r="6" spans="1:19" x14ac:dyDescent="0.25">
      <c r="B6" s="43" t="s">
        <v>237</v>
      </c>
    </row>
    <row r="7" spans="1:19" x14ac:dyDescent="0.25">
      <c r="B7" s="41"/>
      <c r="C7" s="416" t="s">
        <v>230</v>
      </c>
    </row>
    <row r="8" spans="1:19" x14ac:dyDescent="0.25">
      <c r="B8" s="41"/>
      <c r="C8" s="416" t="s">
        <v>231</v>
      </c>
    </row>
    <row r="9" spans="1:19" x14ac:dyDescent="0.25">
      <c r="B9" s="41"/>
      <c r="C9" s="43" t="s">
        <v>232</v>
      </c>
    </row>
    <row r="10" spans="1:19" s="417" customFormat="1" x14ac:dyDescent="0.25">
      <c r="B10" s="41"/>
      <c r="C10" s="42" t="s">
        <v>233</v>
      </c>
      <c r="G10" s="1"/>
    </row>
    <row r="11" spans="1:19" s="417" customFormat="1" x14ac:dyDescent="0.25">
      <c r="B11" s="41"/>
      <c r="C11" s="417" t="s">
        <v>234</v>
      </c>
      <c r="G11" s="1"/>
    </row>
    <row r="12" spans="1:19" s="417" customFormat="1" x14ac:dyDescent="0.25">
      <c r="B12" s="41"/>
      <c r="G12" s="1"/>
    </row>
    <row r="13" spans="1:19" s="417" customFormat="1" x14ac:dyDescent="0.25">
      <c r="A13" s="417" t="s">
        <v>314</v>
      </c>
      <c r="B13" s="41"/>
      <c r="G13" s="1"/>
      <c r="Q13" s="419"/>
    </row>
    <row r="14" spans="1:19" x14ac:dyDescent="0.25">
      <c r="A14" s="41" t="s">
        <v>194</v>
      </c>
    </row>
    <row r="15" spans="1:19" x14ac:dyDescent="0.25">
      <c r="A15" s="41" t="s">
        <v>227</v>
      </c>
      <c r="P15" s="44">
        <v>1.4</v>
      </c>
    </row>
    <row r="16" spans="1:19" x14ac:dyDescent="0.25">
      <c r="A16" s="421" t="s">
        <v>239</v>
      </c>
      <c r="O16" s="42">
        <v>1</v>
      </c>
      <c r="P16" s="45">
        <f t="shared" ref="P16:P27" si="0">G38*P$15</f>
        <v>0.97999999999999987</v>
      </c>
      <c r="S16" s="362" t="s">
        <v>132</v>
      </c>
    </row>
    <row r="17" spans="1:111" x14ac:dyDescent="0.25">
      <c r="A17" s="41" t="s">
        <v>202</v>
      </c>
      <c r="O17" s="47">
        <v>2</v>
      </c>
      <c r="P17" s="45">
        <f t="shared" si="0"/>
        <v>1.8199999999999998</v>
      </c>
    </row>
    <row r="18" spans="1:111" x14ac:dyDescent="0.25">
      <c r="A18" s="363" t="s">
        <v>203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>
        <v>3</v>
      </c>
      <c r="P18" s="45">
        <f t="shared" si="0"/>
        <v>2.52</v>
      </c>
      <c r="Q18" s="47"/>
      <c r="R18" s="47"/>
      <c r="S18" s="47"/>
      <c r="T18" s="47"/>
      <c r="BO18" s="42" t="s">
        <v>135</v>
      </c>
      <c r="CE18" s="43" t="s">
        <v>81</v>
      </c>
      <c r="DG18" s="42" t="s">
        <v>12</v>
      </c>
    </row>
    <row r="19" spans="1:111" x14ac:dyDescent="0.25">
      <c r="A19" s="363" t="s">
        <v>228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9">
        <v>4</v>
      </c>
      <c r="P19" s="45">
        <f t="shared" si="0"/>
        <v>3.36</v>
      </c>
      <c r="Q19" s="47"/>
      <c r="R19" s="47"/>
      <c r="S19" s="47"/>
      <c r="T19" s="47"/>
      <c r="AB19" s="362"/>
      <c r="BO19" s="42" t="s">
        <v>118</v>
      </c>
    </row>
    <row r="20" spans="1:111" x14ac:dyDescent="0.25">
      <c r="A20" s="41" t="s">
        <v>202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9">
        <v>5</v>
      </c>
      <c r="P20" s="45">
        <f t="shared" si="0"/>
        <v>4.0599999999999996</v>
      </c>
      <c r="Q20" s="47"/>
      <c r="R20" s="47"/>
      <c r="S20" s="41" t="s">
        <v>192</v>
      </c>
      <c r="T20" s="47"/>
      <c r="AB20" s="364"/>
      <c r="BP20" s="74" t="s">
        <v>111</v>
      </c>
      <c r="BQ20" s="74" t="s">
        <v>134</v>
      </c>
      <c r="BV20" s="98">
        <v>1.1499999999999999</v>
      </c>
    </row>
    <row r="21" spans="1:111" x14ac:dyDescent="0.25">
      <c r="A21" s="46" t="s">
        <v>200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9">
        <v>10</v>
      </c>
      <c r="P21" s="45">
        <f t="shared" si="0"/>
        <v>6.86</v>
      </c>
      <c r="Q21" s="47"/>
      <c r="R21" s="47"/>
      <c r="S21" s="47"/>
      <c r="T21" s="47"/>
      <c r="BO21" s="76" t="s">
        <v>2</v>
      </c>
      <c r="BP21" s="81" t="s">
        <v>133</v>
      </c>
      <c r="BQ21" s="81" t="s">
        <v>133</v>
      </c>
      <c r="BR21" s="81" t="s">
        <v>91</v>
      </c>
      <c r="BS21" s="76" t="s">
        <v>48</v>
      </c>
      <c r="BU21" s="76" t="s">
        <v>2</v>
      </c>
      <c r="BV21" s="81" t="s">
        <v>133</v>
      </c>
      <c r="BW21" s="81" t="s">
        <v>133</v>
      </c>
      <c r="BX21" s="81" t="s">
        <v>91</v>
      </c>
      <c r="BY21" s="76" t="s">
        <v>48</v>
      </c>
    </row>
    <row r="22" spans="1:111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9">
        <v>20</v>
      </c>
      <c r="P22" s="45">
        <f t="shared" si="0"/>
        <v>10.36</v>
      </c>
      <c r="Q22" s="47"/>
      <c r="R22" s="47"/>
      <c r="S22" s="47"/>
      <c r="T22" s="47"/>
      <c r="BO22" s="76">
        <v>1</v>
      </c>
      <c r="BP22" s="84">
        <v>1.4575824471042415E-2</v>
      </c>
      <c r="BQ22" s="84">
        <v>0.37729228332565301</v>
      </c>
      <c r="BR22" s="84">
        <v>2</v>
      </c>
      <c r="BS22" s="84">
        <f>SUM(BP22:BR22)</f>
        <v>2.3918681077966957</v>
      </c>
      <c r="BU22" s="76">
        <v>1</v>
      </c>
      <c r="BV22" s="84">
        <f>BP22*$BV$20</f>
        <v>1.6762198141698777E-2</v>
      </c>
      <c r="BW22" s="84">
        <f>BQ22*$BV$20</f>
        <v>0.43388612582450092</v>
      </c>
      <c r="BX22" s="84">
        <v>2</v>
      </c>
      <c r="BY22" s="84">
        <f>SUM(BV22:BX22)</f>
        <v>2.4506483239661998</v>
      </c>
    </row>
    <row r="23" spans="1:111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9">
        <v>30</v>
      </c>
      <c r="P23" s="45">
        <f t="shared" si="0"/>
        <v>12.739999999999998</v>
      </c>
      <c r="Q23" s="47"/>
      <c r="R23" s="47"/>
      <c r="S23" s="47"/>
      <c r="T23" s="47"/>
      <c r="BO23" s="76">
        <v>2</v>
      </c>
      <c r="BP23" s="98">
        <v>0.10428251945304909</v>
      </c>
      <c r="BQ23" s="98">
        <v>1.1663154727804708</v>
      </c>
      <c r="BR23" s="98">
        <v>2</v>
      </c>
      <c r="BS23" s="98">
        <f t="shared" ref="BS23:BS36" si="1">SUM(BP23:BR23)</f>
        <v>3.2705979922335198</v>
      </c>
      <c r="BU23" s="76">
        <v>2</v>
      </c>
      <c r="BV23" s="98">
        <f t="shared" ref="BV23:BW36" si="2">BP23*$BV$20</f>
        <v>0.11992489737100644</v>
      </c>
      <c r="BW23" s="98">
        <f t="shared" si="2"/>
        <v>1.3412627936975412</v>
      </c>
      <c r="BX23" s="98">
        <v>2</v>
      </c>
      <c r="BY23" s="98">
        <f t="shared" ref="BY23:BY36" si="3">SUM(BV23:BX23)</f>
        <v>3.461187691068548</v>
      </c>
    </row>
    <row r="24" spans="1:111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9">
        <v>40</v>
      </c>
      <c r="P24" s="45">
        <f t="shared" si="0"/>
        <v>14.839999999999998</v>
      </c>
      <c r="Q24" s="47"/>
      <c r="R24" s="47"/>
      <c r="S24" s="47"/>
      <c r="T24" s="47"/>
      <c r="BO24" s="76">
        <v>3</v>
      </c>
      <c r="BP24" s="105">
        <v>0.20271203935259516</v>
      </c>
      <c r="BQ24" s="105">
        <v>1.8891205727124434</v>
      </c>
      <c r="BR24" s="105">
        <v>2</v>
      </c>
      <c r="BS24" s="105">
        <f t="shared" si="1"/>
        <v>4.0918326120650388</v>
      </c>
      <c r="BU24" s="76">
        <v>3</v>
      </c>
      <c r="BV24" s="105">
        <f t="shared" si="2"/>
        <v>0.2331188452554844</v>
      </c>
      <c r="BW24" s="105">
        <f t="shared" si="2"/>
        <v>2.1724886586193097</v>
      </c>
      <c r="BX24" s="105">
        <v>2</v>
      </c>
      <c r="BY24" s="105">
        <f t="shared" si="3"/>
        <v>4.4056075038747942</v>
      </c>
    </row>
    <row r="25" spans="1:111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9">
        <v>50</v>
      </c>
      <c r="P25" s="45">
        <f t="shared" si="0"/>
        <v>16.799999999999997</v>
      </c>
      <c r="Q25" s="47"/>
      <c r="R25" s="47"/>
      <c r="S25" s="47"/>
      <c r="T25" s="47"/>
      <c r="BO25" s="76">
        <v>4</v>
      </c>
      <c r="BP25" s="98">
        <v>0.30986438416968065</v>
      </c>
      <c r="BQ25" s="98">
        <v>2.5457075831215707</v>
      </c>
      <c r="BR25" s="98">
        <v>2</v>
      </c>
      <c r="BS25" s="98">
        <f t="shared" si="1"/>
        <v>4.855571967291251</v>
      </c>
      <c r="BU25" s="76">
        <v>4</v>
      </c>
      <c r="BV25" s="98">
        <f t="shared" si="2"/>
        <v>0.35634404179513274</v>
      </c>
      <c r="BW25" s="98">
        <f t="shared" si="2"/>
        <v>2.9275637205898062</v>
      </c>
      <c r="BX25" s="98">
        <v>2</v>
      </c>
      <c r="BY25" s="98">
        <f t="shared" si="3"/>
        <v>5.2839077623849384</v>
      </c>
    </row>
    <row r="26" spans="1:111" x14ac:dyDescent="0.25">
      <c r="B26" s="60"/>
      <c r="C26" s="47"/>
      <c r="D26" s="47"/>
      <c r="E26" s="47"/>
      <c r="F26" s="47"/>
      <c r="G26" s="47"/>
      <c r="I26" s="47"/>
      <c r="J26" s="47"/>
      <c r="K26" s="47"/>
      <c r="O26" s="49">
        <v>60</v>
      </c>
      <c r="P26" s="45">
        <f t="shared" si="0"/>
        <v>18.899999999999999</v>
      </c>
      <c r="Q26" s="47"/>
      <c r="R26" s="47"/>
      <c r="S26" s="47"/>
      <c r="T26" s="47"/>
      <c r="BO26" s="76">
        <v>5</v>
      </c>
      <c r="BP26" s="98">
        <v>0.4257395539043054</v>
      </c>
      <c r="BQ26" s="98">
        <v>3.1360765040078533</v>
      </c>
      <c r="BR26" s="98">
        <v>2</v>
      </c>
      <c r="BS26" s="98">
        <f t="shared" si="1"/>
        <v>5.5618160579121589</v>
      </c>
      <c r="BU26" s="76">
        <v>5</v>
      </c>
      <c r="BV26" s="98">
        <f t="shared" si="2"/>
        <v>0.48960048698995118</v>
      </c>
      <c r="BW26" s="98">
        <f t="shared" si="2"/>
        <v>3.6064879796090312</v>
      </c>
      <c r="BX26" s="98">
        <v>2</v>
      </c>
      <c r="BY26" s="98">
        <f t="shared" si="3"/>
        <v>6.0960884665989825</v>
      </c>
    </row>
    <row r="27" spans="1:111" x14ac:dyDescent="0.25">
      <c r="O27" s="49">
        <v>70</v>
      </c>
      <c r="P27" s="45">
        <f t="shared" si="0"/>
        <v>20.58</v>
      </c>
      <c r="BO27" s="76">
        <v>10</v>
      </c>
      <c r="BP27" s="105">
        <v>1.1359577763405206</v>
      </c>
      <c r="BQ27" s="105">
        <v>5.0946497655965919</v>
      </c>
      <c r="BR27" s="105">
        <v>2</v>
      </c>
      <c r="BS27" s="105">
        <f t="shared" si="1"/>
        <v>8.230607541937113</v>
      </c>
      <c r="BU27" s="76">
        <v>10</v>
      </c>
      <c r="BV27" s="105">
        <f t="shared" si="2"/>
        <v>1.3063514427915985</v>
      </c>
      <c r="BW27" s="105">
        <f t="shared" si="2"/>
        <v>5.8588472304360799</v>
      </c>
      <c r="BX27" s="105">
        <v>2</v>
      </c>
      <c r="BY27" s="105">
        <f t="shared" si="3"/>
        <v>9.1651986732276782</v>
      </c>
    </row>
    <row r="28" spans="1:111" x14ac:dyDescent="0.25">
      <c r="L28" s="43" t="s">
        <v>51</v>
      </c>
      <c r="BO28" s="76">
        <v>20</v>
      </c>
      <c r="BP28" s="98">
        <v>2.9322502204555851</v>
      </c>
      <c r="BQ28" s="98">
        <v>7.5804127460698147</v>
      </c>
      <c r="BR28" s="98">
        <v>2</v>
      </c>
      <c r="BS28" s="98">
        <f t="shared" si="1"/>
        <v>12.512662966525401</v>
      </c>
      <c r="BU28" s="76">
        <v>20</v>
      </c>
      <c r="BV28" s="98">
        <f t="shared" si="2"/>
        <v>3.3720877535239229</v>
      </c>
      <c r="BW28" s="98">
        <f t="shared" si="2"/>
        <v>8.7174746579802864</v>
      </c>
      <c r="BX28" s="98">
        <v>2</v>
      </c>
      <c r="BY28" s="98">
        <f t="shared" si="3"/>
        <v>14.089562411504209</v>
      </c>
    </row>
    <row r="29" spans="1:111" x14ac:dyDescent="0.25">
      <c r="B29" s="60"/>
      <c r="BO29" s="76">
        <v>30</v>
      </c>
      <c r="BP29" s="98">
        <v>5.6857585752547646</v>
      </c>
      <c r="BQ29" s="98">
        <v>9.344880333206687</v>
      </c>
      <c r="BR29" s="98">
        <v>2</v>
      </c>
      <c r="BS29" s="98">
        <f t="shared" si="1"/>
        <v>17.030638908461452</v>
      </c>
      <c r="BU29" s="76">
        <v>30</v>
      </c>
      <c r="BV29" s="98">
        <f t="shared" si="2"/>
        <v>6.5386223615429788</v>
      </c>
      <c r="BW29" s="98">
        <f t="shared" si="2"/>
        <v>10.746612383187689</v>
      </c>
      <c r="BX29" s="98">
        <v>2</v>
      </c>
      <c r="BY29" s="98">
        <f t="shared" si="3"/>
        <v>19.285234744730666</v>
      </c>
    </row>
    <row r="30" spans="1:111" x14ac:dyDescent="0.25">
      <c r="B30" s="60"/>
      <c r="D30" s="63" t="s">
        <v>205</v>
      </c>
      <c r="BN30" s="43"/>
      <c r="BO30" s="76">
        <v>40</v>
      </c>
      <c r="BP30" s="98">
        <v>8.5816212030543113</v>
      </c>
      <c r="BQ30" s="98">
        <v>10.977275493234796</v>
      </c>
      <c r="BR30" s="98">
        <v>2</v>
      </c>
      <c r="BS30" s="98">
        <f t="shared" si="1"/>
        <v>21.558896696289107</v>
      </c>
      <c r="BU30" s="76">
        <v>40</v>
      </c>
      <c r="BV30" s="98">
        <f t="shared" si="2"/>
        <v>9.8688643835124576</v>
      </c>
      <c r="BW30" s="98">
        <f t="shared" si="2"/>
        <v>12.623866817220014</v>
      </c>
      <c r="BX30" s="98">
        <v>2</v>
      </c>
      <c r="BY30" s="98">
        <f t="shared" si="3"/>
        <v>24.492731200732472</v>
      </c>
    </row>
    <row r="31" spans="1:111" x14ac:dyDescent="0.25">
      <c r="B31" s="60"/>
      <c r="D31" s="64" t="s">
        <v>206</v>
      </c>
      <c r="O31" s="64"/>
      <c r="BO31" s="76">
        <v>50</v>
      </c>
      <c r="BP31" s="98">
        <v>11.619838103854224</v>
      </c>
      <c r="BQ31" s="98">
        <v>12.477598226154136</v>
      </c>
      <c r="BR31" s="98">
        <v>2</v>
      </c>
      <c r="BS31" s="98">
        <f t="shared" si="1"/>
        <v>26.09743633000836</v>
      </c>
      <c r="BU31" s="76">
        <v>50</v>
      </c>
      <c r="BV31" s="98">
        <f t="shared" si="2"/>
        <v>13.362813819432358</v>
      </c>
      <c r="BW31" s="98">
        <f t="shared" si="2"/>
        <v>14.349237960077255</v>
      </c>
      <c r="BX31" s="98">
        <v>2</v>
      </c>
      <c r="BY31" s="98">
        <f t="shared" si="3"/>
        <v>29.712051779509615</v>
      </c>
    </row>
    <row r="32" spans="1:111" x14ac:dyDescent="0.25">
      <c r="A32" s="62" t="s">
        <v>169</v>
      </c>
      <c r="D32" s="63" t="s">
        <v>207</v>
      </c>
      <c r="BO32" s="76">
        <v>60</v>
      </c>
      <c r="BP32" s="98">
        <v>14.800409277654509</v>
      </c>
      <c r="BQ32" s="98">
        <v>13.845848531964712</v>
      </c>
      <c r="BR32" s="98">
        <v>2</v>
      </c>
      <c r="BS32" s="98">
        <f t="shared" si="1"/>
        <v>30.646257809619222</v>
      </c>
      <c r="BU32" s="76">
        <v>60</v>
      </c>
      <c r="BV32" s="98">
        <f t="shared" si="2"/>
        <v>17.020470669302686</v>
      </c>
      <c r="BW32" s="98">
        <f t="shared" si="2"/>
        <v>15.922725811759419</v>
      </c>
      <c r="BX32" s="98">
        <v>2</v>
      </c>
      <c r="BY32" s="98">
        <f t="shared" si="3"/>
        <v>34.943196481062103</v>
      </c>
    </row>
    <row r="33" spans="1:77" x14ac:dyDescent="0.25">
      <c r="I33" s="65">
        <f>INDEX(LINEST(E$38:E$43,($D$38:$D$43)^{1,2}),1)</f>
        <v>-2.3779637377963715E-2</v>
      </c>
      <c r="J33" s="66">
        <f>INDEX(LINEST(E$44:E$52,($D$44:$D$52)^{1,2}),1)</f>
        <v>2.0530303030303039E-3</v>
      </c>
      <c r="K33" s="67"/>
      <c r="L33" s="65">
        <f>INDEX(LINEST(F$38:F$43,($D$38:$D$43)^{1,2}),1)</f>
        <v>2.2881799163179959E-3</v>
      </c>
      <c r="M33" s="66">
        <f>INDEX(LINEST(F$44:F$52,($D$44:$D$52)^{1,2}),1)</f>
        <v>2.0930735930735924E-3</v>
      </c>
      <c r="N33" s="67"/>
      <c r="O33" s="65">
        <f>INDEX(LINEST(G$38:G$43,($D$38:$D$43)^{1,2}),1)</f>
        <v>-1.6039051603905119E-2</v>
      </c>
      <c r="P33" s="66">
        <f>INDEX(LINEST(G$44:G$52,($D$44:$D$52)^{1,2}),1)</f>
        <v>-3.170995670995669E-4</v>
      </c>
      <c r="Q33" s="67"/>
      <c r="BO33" s="76">
        <v>70</v>
      </c>
      <c r="BP33" s="105">
        <v>18.123334724455159</v>
      </c>
      <c r="BQ33" s="105">
        <v>15.082026410666522</v>
      </c>
      <c r="BR33" s="105">
        <v>2</v>
      </c>
      <c r="BS33" s="105">
        <f t="shared" si="1"/>
        <v>35.205361135121677</v>
      </c>
      <c r="BU33" s="76">
        <v>70</v>
      </c>
      <c r="BV33" s="105">
        <f t="shared" si="2"/>
        <v>20.84183493312343</v>
      </c>
      <c r="BW33" s="105">
        <f t="shared" si="2"/>
        <v>17.344330372266498</v>
      </c>
      <c r="BX33" s="105">
        <v>2</v>
      </c>
      <c r="BY33" s="105">
        <f t="shared" si="3"/>
        <v>40.186165305389927</v>
      </c>
    </row>
    <row r="34" spans="1:77" x14ac:dyDescent="0.25">
      <c r="I34" s="68">
        <f>INDEX(LINEST(E$38:E$43,($D$38:$D$43)^{1,2}),2)</f>
        <v>0.77814504881450464</v>
      </c>
      <c r="J34" s="69">
        <f>INDEX(LINEST(E$44:E$52,($D$44:$D$52)^{1,2}),2)</f>
        <v>0.28080303030303022</v>
      </c>
      <c r="K34" s="70"/>
      <c r="L34" s="68">
        <f>INDEX(LINEST(F$38:F$43,($D$38:$D$43)^{1,2}),2)</f>
        <v>5.1896966527196629E-2</v>
      </c>
      <c r="M34" s="69">
        <f>INDEX(LINEST(F$44:F$52,($D$44:$D$52)^{1,2}),2)</f>
        <v>0.11483116883116888</v>
      </c>
      <c r="N34" s="70"/>
      <c r="O34" s="68">
        <f>INDEX(LINEST(G$38:G$43,($D$38:$D$43)^{1,2}),2)</f>
        <v>0.64437935843793548</v>
      </c>
      <c r="P34" s="69">
        <f>INDEX(LINEST(G$44:G$52,($D$44:$D$52)^{1,2}),2)</f>
        <v>0.17321861471861474</v>
      </c>
      <c r="Q34" s="70"/>
      <c r="BO34" s="76">
        <v>80</v>
      </c>
      <c r="BP34" s="98">
        <v>21.58861444425618</v>
      </c>
      <c r="BQ34" s="98">
        <v>16.186131862259568</v>
      </c>
      <c r="BR34" s="98">
        <v>2</v>
      </c>
      <c r="BS34" s="98">
        <f t="shared" si="1"/>
        <v>39.774746306515752</v>
      </c>
      <c r="BU34" s="76">
        <v>80</v>
      </c>
      <c r="BV34" s="98">
        <f t="shared" si="2"/>
        <v>24.826906610894603</v>
      </c>
      <c r="BW34" s="98">
        <f t="shared" si="2"/>
        <v>18.6140516415985</v>
      </c>
      <c r="BX34" s="98">
        <v>2</v>
      </c>
      <c r="BY34" s="98">
        <f t="shared" si="3"/>
        <v>45.440958252493104</v>
      </c>
    </row>
    <row r="35" spans="1:77" x14ac:dyDescent="0.25">
      <c r="B35" s="73" t="s">
        <v>85</v>
      </c>
      <c r="D35" s="74"/>
      <c r="E35" s="148" t="s">
        <v>26</v>
      </c>
      <c r="F35" s="420" t="s">
        <v>238</v>
      </c>
      <c r="I35" s="68">
        <f>INDEX(LINEST(E$38:E$43,($D$38:$D$43)^{1,2}),3)</f>
        <v>1.5887029288702932</v>
      </c>
      <c r="J35" s="69">
        <f>INDEX(LINEST(E$44:E$52,($D$44:$D$52)^{1,2}),3)</f>
        <v>4.1033333333333371</v>
      </c>
      <c r="K35" s="70"/>
      <c r="L35" s="68">
        <f>INDEX(LINEST(F$38:F$43,($D$38:$D$43)^{1,2}),3)</f>
        <v>5.1317991631799197E-2</v>
      </c>
      <c r="M35" s="69">
        <f>INDEX(LINEST(F$44:F$52,($D$44:$D$52)^{1,2}),3)</f>
        <v>-1.2980952380952395</v>
      </c>
      <c r="N35" s="70"/>
      <c r="O35" s="68">
        <f>INDEX(LINEST(G$38:G$43,($D$38:$D$43)^{1,2}),3)</f>
        <v>6.2761506276151124E-2</v>
      </c>
      <c r="P35" s="69">
        <f>INDEX(LINEST(G$44:G$52,($D$44:$D$52)^{1,2}),3)</f>
        <v>4.1376190476190438</v>
      </c>
      <c r="Q35" s="70"/>
      <c r="R35" s="74" t="s">
        <v>49</v>
      </c>
      <c r="AM35" s="74"/>
      <c r="AN35" s="74" t="s">
        <v>26</v>
      </c>
      <c r="AO35" s="74"/>
      <c r="BO35" s="76">
        <v>90</v>
      </c>
      <c r="BP35" s="98">
        <v>25.196248437057566</v>
      </c>
      <c r="BQ35" s="98">
        <v>17.158164886743847</v>
      </c>
      <c r="BR35" s="98">
        <v>2</v>
      </c>
      <c r="BS35" s="98">
        <f t="shared" si="1"/>
        <v>44.35441332380141</v>
      </c>
      <c r="BU35" s="76">
        <v>90</v>
      </c>
      <c r="BV35" s="98">
        <f t="shared" si="2"/>
        <v>28.9756857026162</v>
      </c>
      <c r="BW35" s="98">
        <f t="shared" si="2"/>
        <v>19.731889619755425</v>
      </c>
      <c r="BX35" s="98">
        <v>2</v>
      </c>
      <c r="BY35" s="98">
        <f t="shared" si="3"/>
        <v>50.707575322371625</v>
      </c>
    </row>
    <row r="36" spans="1:77" x14ac:dyDescent="0.25">
      <c r="A36" s="76">
        <v>3253</v>
      </c>
      <c r="B36" s="76">
        <v>3253</v>
      </c>
      <c r="C36" s="76">
        <v>3253</v>
      </c>
      <c r="D36" s="76"/>
      <c r="E36" s="76">
        <v>3253</v>
      </c>
      <c r="F36" s="76">
        <v>3253</v>
      </c>
      <c r="G36" s="76">
        <v>3253</v>
      </c>
      <c r="I36" s="77" t="s">
        <v>19</v>
      </c>
      <c r="J36" s="69"/>
      <c r="K36" s="78"/>
      <c r="L36" s="79" t="s">
        <v>1</v>
      </c>
      <c r="M36" s="69"/>
      <c r="N36" s="78"/>
      <c r="O36" s="77" t="s">
        <v>0</v>
      </c>
      <c r="P36" s="69"/>
      <c r="Q36" s="78"/>
      <c r="R36" s="80">
        <v>2</v>
      </c>
      <c r="S36" s="76"/>
      <c r="T36" s="76">
        <v>3253</v>
      </c>
      <c r="AM36" s="76"/>
      <c r="AN36" s="76">
        <v>3253</v>
      </c>
      <c r="AO36" s="76">
        <v>3253</v>
      </c>
      <c r="AP36" s="76">
        <v>3253</v>
      </c>
      <c r="BO36" s="76">
        <v>100</v>
      </c>
      <c r="BP36" s="105">
        <v>28.94623670285932</v>
      </c>
      <c r="BQ36" s="105">
        <v>17.99812548411936</v>
      </c>
      <c r="BR36" s="105">
        <v>2</v>
      </c>
      <c r="BS36" s="105">
        <f t="shared" si="1"/>
        <v>48.94436218697868</v>
      </c>
      <c r="BU36" s="76">
        <v>100</v>
      </c>
      <c r="BV36" s="105">
        <f t="shared" si="2"/>
        <v>33.288172208288216</v>
      </c>
      <c r="BW36" s="105">
        <f t="shared" si="2"/>
        <v>20.697844306737263</v>
      </c>
      <c r="BX36" s="105">
        <v>2</v>
      </c>
      <c r="BY36" s="105">
        <f t="shared" si="3"/>
        <v>55.986016515025483</v>
      </c>
    </row>
    <row r="37" spans="1:77" x14ac:dyDescent="0.25">
      <c r="A37" s="76" t="s">
        <v>19</v>
      </c>
      <c r="B37" s="81" t="s">
        <v>27</v>
      </c>
      <c r="C37" s="76" t="s">
        <v>28</v>
      </c>
      <c r="D37" s="76" t="s">
        <v>2</v>
      </c>
      <c r="E37" s="76" t="s">
        <v>19</v>
      </c>
      <c r="F37" s="81" t="s">
        <v>27</v>
      </c>
      <c r="G37" s="76" t="s">
        <v>28</v>
      </c>
      <c r="H37" s="82">
        <v>2</v>
      </c>
      <c r="I37" s="68"/>
      <c r="J37" s="178" t="s">
        <v>222</v>
      </c>
      <c r="K37" s="78"/>
      <c r="L37" s="69"/>
      <c r="M37" s="178" t="s">
        <v>222</v>
      </c>
      <c r="N37" s="78"/>
      <c r="O37" s="68"/>
      <c r="P37" s="178" t="s">
        <v>222</v>
      </c>
      <c r="Q37" s="78"/>
      <c r="S37" s="76" t="s">
        <v>2</v>
      </c>
      <c r="T37" s="76" t="s">
        <v>19</v>
      </c>
      <c r="U37" s="365" t="s">
        <v>204</v>
      </c>
      <c r="V37" s="365" t="s">
        <v>82</v>
      </c>
      <c r="W37" s="424" t="s">
        <v>2</v>
      </c>
      <c r="X37" s="425" t="s">
        <v>242</v>
      </c>
      <c r="Y37" s="425" t="s">
        <v>47</v>
      </c>
      <c r="Z37" s="442" t="s">
        <v>27</v>
      </c>
      <c r="AA37" s="426" t="s">
        <v>243</v>
      </c>
      <c r="AM37" s="76" t="s">
        <v>2</v>
      </c>
      <c r="AN37" s="76" t="s">
        <v>19</v>
      </c>
      <c r="AO37" s="81" t="s">
        <v>27</v>
      </c>
      <c r="AP37" s="76" t="s">
        <v>28</v>
      </c>
    </row>
    <row r="38" spans="1:77" x14ac:dyDescent="0.25">
      <c r="A38" s="83"/>
      <c r="B38" s="84"/>
      <c r="C38" s="85"/>
      <c r="D38" s="76">
        <v>1</v>
      </c>
      <c r="E38" s="84">
        <v>2.2999999999999998</v>
      </c>
      <c r="F38" s="84">
        <v>0.1</v>
      </c>
      <c r="G38" s="84">
        <v>0.7</v>
      </c>
      <c r="H38" s="87">
        <f>(F38+G38)+$H$37</f>
        <v>2.8</v>
      </c>
      <c r="I38" s="366">
        <f t="shared" ref="I38:I43" si="4">($I$33*(D38)^2)+($I$34*(D38)^1)+($I$35)</f>
        <v>2.343068340306834</v>
      </c>
      <c r="J38" s="92">
        <f t="shared" ref="J38:J43" si="5">I38</f>
        <v>2.343068340306834</v>
      </c>
      <c r="K38" s="367"/>
      <c r="L38" s="368">
        <f t="shared" ref="L38:L43" si="6">($L$33*(D38)^2)+($L$34*(D38)^1)+($L$35)</f>
        <v>0.10550313807531382</v>
      </c>
      <c r="M38" s="92">
        <f>L38</f>
        <v>0.10550313807531382</v>
      </c>
      <c r="N38" s="369"/>
      <c r="O38" s="366">
        <f t="shared" ref="O38:O43" si="7">($O$33*(D38)^2)+($O$34*(D38)^1)+($O$35)</f>
        <v>0.69110181311018137</v>
      </c>
      <c r="P38" s="92">
        <f t="shared" ref="P38:P43" si="8">O38</f>
        <v>0.69110181311018137</v>
      </c>
      <c r="Q38" s="78"/>
      <c r="R38" s="93">
        <f>M38+P38+$R$36</f>
        <v>2.7966049511854951</v>
      </c>
      <c r="S38" s="76">
        <v>1</v>
      </c>
      <c r="T38" s="84">
        <f>R38</f>
        <v>2.7966049511854951</v>
      </c>
      <c r="U38" s="370">
        <f>T38-E38</f>
        <v>0.4966049511854953</v>
      </c>
      <c r="V38" s="370">
        <f>T38/E38</f>
        <v>1.2159151961676067</v>
      </c>
      <c r="W38" s="427">
        <v>1</v>
      </c>
      <c r="X38" s="434">
        <f>M38+P38</f>
        <v>0.79660495118549524</v>
      </c>
      <c r="Y38" s="434">
        <f>P38</f>
        <v>0.69110181311018137</v>
      </c>
      <c r="Z38" s="434">
        <f>M38</f>
        <v>0.10550313807531382</v>
      </c>
      <c r="AA38" s="438">
        <f t="shared" ref="AA38:AA52" si="9">Y38/X38</f>
        <v>0.86755902292810794</v>
      </c>
      <c r="AM38" s="76">
        <v>1</v>
      </c>
      <c r="AN38" s="84">
        <v>2.2999999999999998</v>
      </c>
      <c r="AO38" s="84">
        <v>0.4</v>
      </c>
      <c r="AP38" s="84">
        <v>0.7</v>
      </c>
      <c r="BO38" s="43" t="s">
        <v>137</v>
      </c>
    </row>
    <row r="39" spans="1:77" x14ac:dyDescent="0.25">
      <c r="A39" s="82"/>
      <c r="B39" s="98"/>
      <c r="C39" s="93"/>
      <c r="D39" s="76">
        <v>2</v>
      </c>
      <c r="E39" s="98">
        <v>3.1</v>
      </c>
      <c r="F39" s="98">
        <v>0.17</v>
      </c>
      <c r="G39" s="98">
        <v>1.3</v>
      </c>
      <c r="H39" s="87">
        <f>(F39+G39)+$H$37</f>
        <v>3.4699999999999998</v>
      </c>
      <c r="I39" s="368">
        <f t="shared" si="4"/>
        <v>3.0498744769874477</v>
      </c>
      <c r="J39" s="102">
        <f t="shared" si="5"/>
        <v>3.0498744769874477</v>
      </c>
      <c r="K39" s="369"/>
      <c r="L39" s="368">
        <f t="shared" si="6"/>
        <v>0.16426464435146443</v>
      </c>
      <c r="M39" s="102">
        <f t="shared" ref="M39:M43" si="10">L39</f>
        <v>0.16426464435146443</v>
      </c>
      <c r="N39" s="369"/>
      <c r="O39" s="368">
        <f t="shared" si="7"/>
        <v>1.2873640167364016</v>
      </c>
      <c r="P39" s="102">
        <f>O39</f>
        <v>1.2873640167364016</v>
      </c>
      <c r="Q39" s="78"/>
      <c r="R39" s="93">
        <f t="shared" ref="R39:R52" si="11">M39+P39+$R$36</f>
        <v>3.4516286610878657</v>
      </c>
      <c r="S39" s="76">
        <v>2</v>
      </c>
      <c r="T39" s="98">
        <f t="shared" ref="T39:T52" si="12">R39</f>
        <v>3.4516286610878657</v>
      </c>
      <c r="U39" s="370">
        <f t="shared" ref="U39:U52" si="13">T39-E39</f>
        <v>0.35162866108786561</v>
      </c>
      <c r="V39" s="370">
        <f t="shared" ref="V39:V52" si="14">T39/E39</f>
        <v>1.1134286003509244</v>
      </c>
      <c r="W39" s="427">
        <v>2</v>
      </c>
      <c r="X39" s="435">
        <f t="shared" ref="X39:X52" si="15">M39+P39</f>
        <v>1.4516286610878659</v>
      </c>
      <c r="Y39" s="435">
        <f t="shared" ref="Y39:Y52" si="16">P39</f>
        <v>1.2873640167364016</v>
      </c>
      <c r="Z39" s="435">
        <f t="shared" ref="Z39:Z52" si="17">M39</f>
        <v>0.16426464435146443</v>
      </c>
      <c r="AA39" s="439">
        <f t="shared" si="9"/>
        <v>0.88684114005549963</v>
      </c>
      <c r="AM39" s="76">
        <v>2</v>
      </c>
      <c r="AN39" s="98">
        <v>3.1</v>
      </c>
      <c r="AO39" s="98">
        <v>0.5</v>
      </c>
      <c r="AP39" s="98">
        <v>1.3</v>
      </c>
      <c r="BO39" s="42" t="s">
        <v>118</v>
      </c>
    </row>
    <row r="40" spans="1:77" x14ac:dyDescent="0.25">
      <c r="A40" s="104"/>
      <c r="B40" s="105"/>
      <c r="C40" s="106"/>
      <c r="D40" s="76">
        <v>3</v>
      </c>
      <c r="E40" s="105">
        <v>3.7</v>
      </c>
      <c r="F40" s="105">
        <v>0.23</v>
      </c>
      <c r="G40" s="105">
        <v>1.8</v>
      </c>
      <c r="H40" s="87">
        <f>(F40+G40)+$H$37</f>
        <v>4.03</v>
      </c>
      <c r="I40" s="371">
        <f t="shared" si="4"/>
        <v>3.7091213389121336</v>
      </c>
      <c r="J40" s="111">
        <f t="shared" si="5"/>
        <v>3.7091213389121336</v>
      </c>
      <c r="K40" s="372"/>
      <c r="L40" s="371">
        <f t="shared" si="6"/>
        <v>0.22760251046025104</v>
      </c>
      <c r="M40" s="111">
        <f t="shared" si="10"/>
        <v>0.22760251046025104</v>
      </c>
      <c r="N40" s="372"/>
      <c r="O40" s="371">
        <f t="shared" si="7"/>
        <v>1.8515481171548114</v>
      </c>
      <c r="P40" s="111">
        <f t="shared" si="8"/>
        <v>1.8515481171548114</v>
      </c>
      <c r="Q40" s="110"/>
      <c r="R40" s="93">
        <f t="shared" si="11"/>
        <v>4.0791506276150624</v>
      </c>
      <c r="S40" s="76">
        <v>3</v>
      </c>
      <c r="T40" s="105">
        <f t="shared" si="12"/>
        <v>4.0791506276150624</v>
      </c>
      <c r="U40" s="370">
        <f t="shared" si="13"/>
        <v>0.37915062761506224</v>
      </c>
      <c r="V40" s="370">
        <f t="shared" si="14"/>
        <v>1.1024731425986654</v>
      </c>
      <c r="W40" s="427">
        <v>3</v>
      </c>
      <c r="X40" s="436">
        <f t="shared" si="15"/>
        <v>2.0791506276150624</v>
      </c>
      <c r="Y40" s="436">
        <f t="shared" si="16"/>
        <v>1.8515481171548114</v>
      </c>
      <c r="Z40" s="436">
        <f t="shared" si="17"/>
        <v>0.22760251046025104</v>
      </c>
      <c r="AA40" s="440">
        <f t="shared" si="9"/>
        <v>0.89053101423376535</v>
      </c>
      <c r="AM40" s="76">
        <v>3</v>
      </c>
      <c r="AN40" s="105">
        <v>3.7</v>
      </c>
      <c r="AO40" s="105">
        <v>0.5</v>
      </c>
      <c r="AP40" s="105">
        <v>1.8</v>
      </c>
      <c r="BP40" s="74" t="s">
        <v>111</v>
      </c>
      <c r="BQ40" s="74" t="s">
        <v>134</v>
      </c>
    </row>
    <row r="41" spans="1:77" x14ac:dyDescent="0.25">
      <c r="A41" s="82"/>
      <c r="B41" s="98"/>
      <c r="C41" s="93"/>
      <c r="D41" s="76">
        <v>4</v>
      </c>
      <c r="E41" s="98">
        <v>4.4000000000000004</v>
      </c>
      <c r="F41" s="98">
        <v>0.3</v>
      </c>
      <c r="G41" s="98">
        <v>2.4</v>
      </c>
      <c r="H41" s="87">
        <f>(F41+G41)+$H$37</f>
        <v>4.6999999999999993</v>
      </c>
      <c r="I41" s="368">
        <f t="shared" si="4"/>
        <v>4.3208089260808924</v>
      </c>
      <c r="J41" s="102">
        <f t="shared" si="5"/>
        <v>4.3208089260808924</v>
      </c>
      <c r="K41" s="369"/>
      <c r="L41" s="368">
        <f t="shared" si="6"/>
        <v>0.29551673640167364</v>
      </c>
      <c r="M41" s="102">
        <f t="shared" si="10"/>
        <v>0.29551673640167364</v>
      </c>
      <c r="N41" s="369"/>
      <c r="O41" s="368">
        <f t="shared" si="7"/>
        <v>2.3836541143654113</v>
      </c>
      <c r="P41" s="102">
        <f t="shared" si="8"/>
        <v>2.3836541143654113</v>
      </c>
      <c r="Q41" s="78"/>
      <c r="R41" s="93">
        <f t="shared" si="11"/>
        <v>4.6791708507670844</v>
      </c>
      <c r="S41" s="76">
        <v>4</v>
      </c>
      <c r="T41" s="98">
        <f t="shared" si="12"/>
        <v>4.6791708507670844</v>
      </c>
      <c r="U41" s="370">
        <f t="shared" si="13"/>
        <v>0.27917085076708403</v>
      </c>
      <c r="V41" s="370">
        <f t="shared" si="14"/>
        <v>1.0634479206288827</v>
      </c>
      <c r="W41" s="427">
        <v>4</v>
      </c>
      <c r="X41" s="435">
        <f t="shared" si="15"/>
        <v>2.6791708507670848</v>
      </c>
      <c r="Y41" s="435">
        <f t="shared" si="16"/>
        <v>2.3836541143654113</v>
      </c>
      <c r="Z41" s="435">
        <f t="shared" si="17"/>
        <v>0.29551673640167364</v>
      </c>
      <c r="AA41" s="439">
        <f t="shared" si="9"/>
        <v>0.88969843550027317</v>
      </c>
      <c r="AM41" s="76">
        <v>4</v>
      </c>
      <c r="AN41" s="98">
        <v>4.4000000000000004</v>
      </c>
      <c r="AO41" s="98">
        <v>0.5</v>
      </c>
      <c r="AP41" s="98">
        <v>2.4</v>
      </c>
      <c r="BO41" s="76" t="s">
        <v>2</v>
      </c>
      <c r="BP41" s="81" t="s">
        <v>136</v>
      </c>
      <c r="BQ41" s="81" t="s">
        <v>136</v>
      </c>
      <c r="BR41" s="81" t="s">
        <v>91</v>
      </c>
      <c r="BS41" s="76" t="s">
        <v>48</v>
      </c>
    </row>
    <row r="42" spans="1:77" x14ac:dyDescent="0.25">
      <c r="A42" s="82"/>
      <c r="B42" s="98"/>
      <c r="C42" s="93"/>
      <c r="D42" s="76">
        <v>5</v>
      </c>
      <c r="E42" s="98">
        <v>4.8</v>
      </c>
      <c r="F42" s="98">
        <v>0.36</v>
      </c>
      <c r="G42" s="98">
        <v>2.9</v>
      </c>
      <c r="H42" s="87">
        <f t="shared" ref="H42:H52" si="18">(F42+G42)+$H$37</f>
        <v>5.26</v>
      </c>
      <c r="I42" s="368">
        <f t="shared" si="4"/>
        <v>4.8849372384937233</v>
      </c>
      <c r="J42" s="102">
        <f t="shared" si="5"/>
        <v>4.8849372384937233</v>
      </c>
      <c r="K42" s="369"/>
      <c r="L42" s="368">
        <f t="shared" si="6"/>
        <v>0.36800732217573223</v>
      </c>
      <c r="M42" s="102">
        <f t="shared" si="10"/>
        <v>0.36800732217573223</v>
      </c>
      <c r="N42" s="369"/>
      <c r="O42" s="368">
        <f t="shared" si="7"/>
        <v>2.8836820083682007</v>
      </c>
      <c r="P42" s="102">
        <f t="shared" si="8"/>
        <v>2.8836820083682007</v>
      </c>
      <c r="Q42" s="78"/>
      <c r="R42" s="93">
        <f t="shared" si="11"/>
        <v>5.2516893305439325</v>
      </c>
      <c r="S42" s="76">
        <v>5</v>
      </c>
      <c r="T42" s="98">
        <f t="shared" si="12"/>
        <v>5.2516893305439325</v>
      </c>
      <c r="U42" s="370">
        <f t="shared" si="13"/>
        <v>0.45168933054393268</v>
      </c>
      <c r="V42" s="370">
        <f t="shared" si="14"/>
        <v>1.0941019438633193</v>
      </c>
      <c r="W42" s="427">
        <v>5</v>
      </c>
      <c r="X42" s="435">
        <f t="shared" si="15"/>
        <v>3.2516893305439329</v>
      </c>
      <c r="Y42" s="435">
        <f t="shared" si="16"/>
        <v>2.8836820083682007</v>
      </c>
      <c r="Z42" s="435">
        <f t="shared" si="17"/>
        <v>0.36800732217573223</v>
      </c>
      <c r="AA42" s="439">
        <f t="shared" si="9"/>
        <v>0.88682580506109632</v>
      </c>
      <c r="AM42" s="76">
        <v>5</v>
      </c>
      <c r="AN42" s="98">
        <v>4.8</v>
      </c>
      <c r="AO42" s="98">
        <v>0.7</v>
      </c>
      <c r="AP42" s="98">
        <v>2.9</v>
      </c>
      <c r="BO42" s="76">
        <v>1</v>
      </c>
      <c r="BP42" s="84">
        <v>2.9732217573221725E-2</v>
      </c>
      <c r="BQ42" s="84">
        <v>0.72848326359832716</v>
      </c>
      <c r="BR42" s="84">
        <v>2</v>
      </c>
      <c r="BS42" s="84">
        <f>SUM(BP42:BR42)</f>
        <v>2.7582154811715487</v>
      </c>
    </row>
    <row r="43" spans="1:77" x14ac:dyDescent="0.25">
      <c r="A43" s="104"/>
      <c r="B43" s="106"/>
      <c r="C43" s="106"/>
      <c r="D43" s="76">
        <v>10</v>
      </c>
      <c r="E43" s="105">
        <v>7</v>
      </c>
      <c r="F43" s="105">
        <v>0.8</v>
      </c>
      <c r="G43" s="105">
        <v>4.9000000000000004</v>
      </c>
      <c r="H43" s="87">
        <f t="shared" si="18"/>
        <v>7.7</v>
      </c>
      <c r="I43" s="371">
        <f t="shared" si="4"/>
        <v>6.9921896792189679</v>
      </c>
      <c r="J43" s="111">
        <f t="shared" si="5"/>
        <v>6.9921896792189679</v>
      </c>
      <c r="K43" s="372"/>
      <c r="L43" s="371">
        <f t="shared" si="6"/>
        <v>0.79910564853556509</v>
      </c>
      <c r="M43" s="111">
        <f t="shared" si="10"/>
        <v>0.79910564853556509</v>
      </c>
      <c r="N43" s="372"/>
      <c r="O43" s="371">
        <f t="shared" si="7"/>
        <v>4.9026499302649942</v>
      </c>
      <c r="P43" s="111">
        <f t="shared" si="8"/>
        <v>4.9026499302649942</v>
      </c>
      <c r="Q43" s="110"/>
      <c r="R43" s="93">
        <f t="shared" si="11"/>
        <v>7.7017555788005589</v>
      </c>
      <c r="S43" s="76">
        <v>10</v>
      </c>
      <c r="T43" s="105">
        <f t="shared" si="12"/>
        <v>7.7017555788005589</v>
      </c>
      <c r="U43" s="370">
        <f t="shared" si="13"/>
        <v>0.70175557880055894</v>
      </c>
      <c r="V43" s="370">
        <f t="shared" si="14"/>
        <v>1.1002507969715085</v>
      </c>
      <c r="W43" s="427">
        <v>10</v>
      </c>
      <c r="X43" s="436">
        <f t="shared" si="15"/>
        <v>5.7017555788005589</v>
      </c>
      <c r="Y43" s="436">
        <f t="shared" si="16"/>
        <v>4.9026499302649942</v>
      </c>
      <c r="Z43" s="436">
        <f t="shared" si="17"/>
        <v>0.79910564853556509</v>
      </c>
      <c r="AA43" s="440">
        <f t="shared" si="9"/>
        <v>0.859849192500169</v>
      </c>
      <c r="AM43" s="76">
        <v>10</v>
      </c>
      <c r="AN43" s="105">
        <v>7</v>
      </c>
      <c r="AO43" s="105">
        <v>0.8</v>
      </c>
      <c r="AP43" s="105">
        <v>4.9000000000000004</v>
      </c>
      <c r="BO43" s="76">
        <v>2</v>
      </c>
      <c r="BP43" s="98">
        <v>0.16808368200836812</v>
      </c>
      <c r="BQ43" s="98">
        <v>1.8737552301255234</v>
      </c>
      <c r="BR43" s="98">
        <v>2</v>
      </c>
      <c r="BS43" s="98">
        <f t="shared" ref="BS43:BS56" si="19">SUM(BP43:BR43)</f>
        <v>4.0418389121338913</v>
      </c>
    </row>
    <row r="44" spans="1:77" x14ac:dyDescent="0.25">
      <c r="A44" s="82"/>
      <c r="B44" s="93"/>
      <c r="C44" s="93"/>
      <c r="D44" s="76">
        <v>20</v>
      </c>
      <c r="E44" s="98">
        <v>10.6</v>
      </c>
      <c r="F44" s="98">
        <v>2</v>
      </c>
      <c r="G44" s="98">
        <v>7.4</v>
      </c>
      <c r="H44" s="87">
        <f t="shared" si="18"/>
        <v>11.4</v>
      </c>
      <c r="I44" s="368"/>
      <c r="J44" s="102">
        <f>($J$33*(D44)^2)+($J$34*(D44)^1)+($J$35)</f>
        <v>10.540606060606063</v>
      </c>
      <c r="K44" s="369"/>
      <c r="L44" s="102"/>
      <c r="M44" s="102">
        <f>($M$33*(D44)^2)+($M$34*(D44)^1)+($M$35)</f>
        <v>1.835757575757575</v>
      </c>
      <c r="N44" s="369"/>
      <c r="O44" s="368"/>
      <c r="P44" s="102">
        <f t="shared" ref="P44:P52" si="20">($P$33*(D44)^2)+($P$34*(D44)^1)+($P$35)</f>
        <v>7.475151515151512</v>
      </c>
      <c r="Q44" s="78"/>
      <c r="R44" s="93">
        <f t="shared" si="11"/>
        <v>11.310909090909087</v>
      </c>
      <c r="S44" s="76">
        <v>20</v>
      </c>
      <c r="T44" s="98">
        <f t="shared" si="12"/>
        <v>11.310909090909087</v>
      </c>
      <c r="U44" s="370">
        <f t="shared" si="13"/>
        <v>0.71090909090908738</v>
      </c>
      <c r="V44" s="370">
        <f t="shared" si="14"/>
        <v>1.0670668953687819</v>
      </c>
      <c r="W44" s="427">
        <v>20</v>
      </c>
      <c r="X44" s="435">
        <f t="shared" si="15"/>
        <v>9.310909090909087</v>
      </c>
      <c r="Y44" s="435">
        <f t="shared" si="16"/>
        <v>7.475151515151512</v>
      </c>
      <c r="Z44" s="435">
        <f t="shared" si="17"/>
        <v>1.835757575757575</v>
      </c>
      <c r="AA44" s="439">
        <f t="shared" si="9"/>
        <v>0.80283798737225798</v>
      </c>
      <c r="AM44" s="76">
        <v>20</v>
      </c>
      <c r="AN44" s="98">
        <v>10.6</v>
      </c>
      <c r="AO44" s="98">
        <v>2</v>
      </c>
      <c r="AP44" s="98">
        <v>7.4</v>
      </c>
      <c r="BO44" s="76">
        <v>3</v>
      </c>
      <c r="BP44" s="105">
        <v>0.31258577405857724</v>
      </c>
      <c r="BQ44" s="105">
        <v>2.8987866108786609</v>
      </c>
      <c r="BR44" s="105">
        <v>2</v>
      </c>
      <c r="BS44" s="105">
        <f t="shared" si="19"/>
        <v>5.2113723849372384</v>
      </c>
    </row>
    <row r="45" spans="1:77" x14ac:dyDescent="0.25">
      <c r="A45" s="82"/>
      <c r="B45" s="93"/>
      <c r="C45" s="93"/>
      <c r="D45" s="76">
        <v>30</v>
      </c>
      <c r="E45" s="98">
        <v>14.4</v>
      </c>
      <c r="F45" s="98">
        <v>4</v>
      </c>
      <c r="G45" s="98">
        <v>9.1</v>
      </c>
      <c r="H45" s="87">
        <f t="shared" si="18"/>
        <v>15.1</v>
      </c>
      <c r="I45" s="368"/>
      <c r="J45" s="102">
        <f t="shared" ref="J45:J52" si="21">($J$33*(D45)^2)+($J$34*(D45)^1)+($J$35)</f>
        <v>14.375151515151517</v>
      </c>
      <c r="K45" s="369"/>
      <c r="L45" s="102"/>
      <c r="M45" s="102">
        <f t="shared" ref="M45:M51" si="22">($M$33*(D45)^2)+($M$34*(D45)^1)+($M$35)</f>
        <v>4.0306060606060594</v>
      </c>
      <c r="N45" s="369"/>
      <c r="O45" s="368"/>
      <c r="P45" s="102">
        <f t="shared" si="20"/>
        <v>9.048787878787877</v>
      </c>
      <c r="Q45" s="78"/>
      <c r="R45" s="93">
        <f t="shared" si="11"/>
        <v>15.079393939393936</v>
      </c>
      <c r="S45" s="76">
        <v>30</v>
      </c>
      <c r="T45" s="98">
        <f t="shared" si="12"/>
        <v>15.079393939393936</v>
      </c>
      <c r="U45" s="370">
        <f t="shared" si="13"/>
        <v>0.67939393939393611</v>
      </c>
      <c r="V45" s="370">
        <f t="shared" si="14"/>
        <v>1.0471801346801344</v>
      </c>
      <c r="W45" s="427">
        <v>30</v>
      </c>
      <c r="X45" s="435">
        <f t="shared" si="15"/>
        <v>13.079393939393936</v>
      </c>
      <c r="Y45" s="435">
        <f t="shared" si="16"/>
        <v>9.048787878787877</v>
      </c>
      <c r="Z45" s="435">
        <f t="shared" si="17"/>
        <v>4.0306060606060594</v>
      </c>
      <c r="AA45" s="439">
        <f t="shared" si="9"/>
        <v>0.69183541077799915</v>
      </c>
      <c r="AM45" s="76">
        <v>30</v>
      </c>
      <c r="AN45" s="98">
        <v>14.4</v>
      </c>
      <c r="AO45" s="98">
        <v>4</v>
      </c>
      <c r="AP45" s="98">
        <v>9.1</v>
      </c>
      <c r="BO45" s="76">
        <v>4</v>
      </c>
      <c r="BP45" s="98">
        <v>0.46323849372384918</v>
      </c>
      <c r="BQ45" s="98">
        <v>3.8035774058577401</v>
      </c>
      <c r="BR45" s="98">
        <v>2</v>
      </c>
      <c r="BS45" s="98">
        <f t="shared" si="19"/>
        <v>6.266815899581589</v>
      </c>
    </row>
    <row r="46" spans="1:77" x14ac:dyDescent="0.25">
      <c r="A46" s="82"/>
      <c r="B46" s="93"/>
      <c r="C46" s="93"/>
      <c r="D46" s="76">
        <v>40</v>
      </c>
      <c r="E46" s="98">
        <v>18.5</v>
      </c>
      <c r="F46" s="98">
        <v>6.5</v>
      </c>
      <c r="G46" s="98">
        <v>10.6</v>
      </c>
      <c r="H46" s="87">
        <f t="shared" si="18"/>
        <v>19.100000000000001</v>
      </c>
      <c r="I46" s="368"/>
      <c r="J46" s="102">
        <f t="shared" si="21"/>
        <v>18.620303030303035</v>
      </c>
      <c r="K46" s="369"/>
      <c r="L46" s="102"/>
      <c r="M46" s="102">
        <f t="shared" si="22"/>
        <v>6.6440692640692642</v>
      </c>
      <c r="N46" s="369"/>
      <c r="O46" s="368"/>
      <c r="P46" s="102">
        <f t="shared" si="20"/>
        <v>10.559004329004328</v>
      </c>
      <c r="Q46" s="78"/>
      <c r="R46" s="93">
        <f t="shared" si="11"/>
        <v>19.20307359307359</v>
      </c>
      <c r="S46" s="76">
        <v>40</v>
      </c>
      <c r="T46" s="98">
        <f t="shared" si="12"/>
        <v>19.20307359307359</v>
      </c>
      <c r="U46" s="370">
        <f t="shared" si="13"/>
        <v>0.70307359307359008</v>
      </c>
      <c r="V46" s="370">
        <f t="shared" si="14"/>
        <v>1.0380039780039778</v>
      </c>
      <c r="W46" s="427">
        <v>40</v>
      </c>
      <c r="X46" s="435">
        <f t="shared" si="15"/>
        <v>17.20307359307359</v>
      </c>
      <c r="Y46" s="435">
        <f t="shared" si="16"/>
        <v>10.559004329004328</v>
      </c>
      <c r="Z46" s="435">
        <f t="shared" si="17"/>
        <v>6.6440692640692642</v>
      </c>
      <c r="AA46" s="439">
        <f t="shared" si="9"/>
        <v>0.61378591865442356</v>
      </c>
      <c r="AM46" s="76">
        <v>40</v>
      </c>
      <c r="AN46" s="98">
        <v>18.5</v>
      </c>
      <c r="AO46" s="98">
        <v>6.5</v>
      </c>
      <c r="AP46" s="98">
        <v>10.6</v>
      </c>
      <c r="BO46" s="76">
        <v>5</v>
      </c>
      <c r="BP46" s="98">
        <v>0.62004184100418391</v>
      </c>
      <c r="BQ46" s="98">
        <v>4.5881276150627617</v>
      </c>
      <c r="BR46" s="98">
        <v>2</v>
      </c>
      <c r="BS46" s="98">
        <f t="shared" si="19"/>
        <v>7.2081694560669458</v>
      </c>
    </row>
    <row r="47" spans="1:77" x14ac:dyDescent="0.25">
      <c r="A47" s="82"/>
      <c r="B47" s="93"/>
      <c r="C47" s="93"/>
      <c r="D47" s="76">
        <v>50</v>
      </c>
      <c r="E47" s="98">
        <v>23.1</v>
      </c>
      <c r="F47" s="98">
        <v>9.4</v>
      </c>
      <c r="G47" s="98">
        <v>12</v>
      </c>
      <c r="H47" s="87">
        <f t="shared" si="18"/>
        <v>23.4</v>
      </c>
      <c r="I47" s="368"/>
      <c r="J47" s="102">
        <f t="shared" si="21"/>
        <v>23.276060606060611</v>
      </c>
      <c r="K47" s="369"/>
      <c r="L47" s="102"/>
      <c r="M47" s="102">
        <f t="shared" si="22"/>
        <v>9.6761471861471868</v>
      </c>
      <c r="N47" s="369"/>
      <c r="O47" s="368"/>
      <c r="P47" s="102">
        <f t="shared" si="20"/>
        <v>12.005800865800865</v>
      </c>
      <c r="Q47" s="78"/>
      <c r="R47" s="93">
        <f t="shared" si="11"/>
        <v>23.681948051948051</v>
      </c>
      <c r="S47" s="76">
        <v>50</v>
      </c>
      <c r="T47" s="98">
        <f t="shared" si="12"/>
        <v>23.681948051948051</v>
      </c>
      <c r="U47" s="370">
        <f t="shared" si="13"/>
        <v>0.58194805194804999</v>
      </c>
      <c r="V47" s="370">
        <f t="shared" si="14"/>
        <v>1.0251925563613875</v>
      </c>
      <c r="W47" s="427">
        <v>50</v>
      </c>
      <c r="X47" s="435">
        <f t="shared" si="15"/>
        <v>21.681948051948051</v>
      </c>
      <c r="Y47" s="435">
        <f t="shared" si="16"/>
        <v>12.005800865800865</v>
      </c>
      <c r="Z47" s="435">
        <f t="shared" si="17"/>
        <v>9.6761471861471868</v>
      </c>
      <c r="AA47" s="439">
        <f t="shared" si="9"/>
        <v>0.55372334796836598</v>
      </c>
      <c r="AM47" s="76">
        <v>50</v>
      </c>
      <c r="AN47" s="98">
        <v>23.1</v>
      </c>
      <c r="AO47" s="98">
        <v>9.4</v>
      </c>
      <c r="AP47" s="98">
        <v>12</v>
      </c>
      <c r="BO47" s="76">
        <v>10</v>
      </c>
      <c r="BP47" s="105">
        <v>1.4963179916317997</v>
      </c>
      <c r="BQ47" s="105">
        <v>6.7072698744769887</v>
      </c>
      <c r="BR47" s="105">
        <v>2</v>
      </c>
      <c r="BS47" s="105">
        <f t="shared" si="19"/>
        <v>10.203587866108789</v>
      </c>
    </row>
    <row r="48" spans="1:77" x14ac:dyDescent="0.25">
      <c r="A48" s="82"/>
      <c r="B48" s="93"/>
      <c r="C48" s="93"/>
      <c r="D48" s="76">
        <v>60</v>
      </c>
      <c r="E48" s="98">
        <v>28.6</v>
      </c>
      <c r="F48" s="98">
        <v>13.2</v>
      </c>
      <c r="G48" s="98">
        <v>13.5</v>
      </c>
      <c r="H48" s="87">
        <f t="shared" si="18"/>
        <v>28.7</v>
      </c>
      <c r="I48" s="368"/>
      <c r="J48" s="102">
        <f t="shared" si="21"/>
        <v>28.342424242424244</v>
      </c>
      <c r="K48" s="369"/>
      <c r="L48" s="102"/>
      <c r="M48" s="102">
        <f t="shared" si="22"/>
        <v>13.126839826839825</v>
      </c>
      <c r="N48" s="369"/>
      <c r="O48" s="368"/>
      <c r="P48" s="102">
        <f t="shared" si="20"/>
        <v>13.389177489177488</v>
      </c>
      <c r="Q48" s="78"/>
      <c r="R48" s="93">
        <f t="shared" si="11"/>
        <v>28.516017316017312</v>
      </c>
      <c r="S48" s="76">
        <v>60</v>
      </c>
      <c r="T48" s="98">
        <f t="shared" si="12"/>
        <v>28.516017316017312</v>
      </c>
      <c r="U48" s="370">
        <f t="shared" si="13"/>
        <v>-8.3982683982689821E-2</v>
      </c>
      <c r="V48" s="370">
        <f t="shared" si="14"/>
        <v>0.99706354251808782</v>
      </c>
      <c r="W48" s="427">
        <v>60</v>
      </c>
      <c r="X48" s="435">
        <f t="shared" si="15"/>
        <v>26.516017316017312</v>
      </c>
      <c r="Y48" s="435">
        <f t="shared" si="16"/>
        <v>13.389177489177488</v>
      </c>
      <c r="Z48" s="435">
        <f t="shared" si="17"/>
        <v>13.126839826839825</v>
      </c>
      <c r="AA48" s="439">
        <f t="shared" si="9"/>
        <v>0.5049467772480899</v>
      </c>
      <c r="AM48" s="76">
        <v>60</v>
      </c>
      <c r="AN48" s="98">
        <v>28.6</v>
      </c>
      <c r="AO48" s="98">
        <v>13.2</v>
      </c>
      <c r="AP48" s="98">
        <v>13.5</v>
      </c>
      <c r="BO48" s="76">
        <v>20</v>
      </c>
      <c r="BP48" s="98">
        <v>3.6457575757575764</v>
      </c>
      <c r="BQ48" s="98">
        <v>9.3812121212121191</v>
      </c>
      <c r="BR48" s="98">
        <v>2</v>
      </c>
      <c r="BS48" s="98">
        <f t="shared" si="19"/>
        <v>15.026969696969696</v>
      </c>
    </row>
    <row r="49" spans="1:71" x14ac:dyDescent="0.25">
      <c r="A49" s="104"/>
      <c r="B49" s="106"/>
      <c r="C49" s="106"/>
      <c r="D49" s="76">
        <v>70</v>
      </c>
      <c r="E49" s="105">
        <v>33.799999999999997</v>
      </c>
      <c r="F49" s="105">
        <v>17.100000000000001</v>
      </c>
      <c r="G49" s="105">
        <v>14.7</v>
      </c>
      <c r="H49" s="87">
        <f t="shared" si="18"/>
        <v>33.799999999999997</v>
      </c>
      <c r="I49" s="368"/>
      <c r="J49" s="111">
        <f t="shared" si="21"/>
        <v>33.81939393939394</v>
      </c>
      <c r="K49" s="372"/>
      <c r="L49" s="102"/>
      <c r="M49" s="111">
        <f t="shared" si="22"/>
        <v>16.996147186147187</v>
      </c>
      <c r="N49" s="372"/>
      <c r="O49" s="368"/>
      <c r="P49" s="111">
        <f t="shared" si="20"/>
        <v>14.709134199134198</v>
      </c>
      <c r="Q49" s="110"/>
      <c r="R49" s="93">
        <f t="shared" si="11"/>
        <v>33.705281385281381</v>
      </c>
      <c r="S49" s="76">
        <v>70</v>
      </c>
      <c r="T49" s="105">
        <f t="shared" si="12"/>
        <v>33.705281385281381</v>
      </c>
      <c r="U49" s="370">
        <f t="shared" si="13"/>
        <v>-9.4718614718615868E-2</v>
      </c>
      <c r="V49" s="370">
        <f t="shared" si="14"/>
        <v>0.997197674120751</v>
      </c>
      <c r="W49" s="427">
        <v>70</v>
      </c>
      <c r="X49" s="436">
        <f t="shared" si="15"/>
        <v>31.705281385281385</v>
      </c>
      <c r="Y49" s="436">
        <f t="shared" si="16"/>
        <v>14.709134199134198</v>
      </c>
      <c r="Z49" s="436">
        <f t="shared" si="17"/>
        <v>16.996147186147187</v>
      </c>
      <c r="AA49" s="440">
        <f t="shared" si="9"/>
        <v>0.46393324886126552</v>
      </c>
      <c r="AM49" s="76">
        <v>70</v>
      </c>
      <c r="AN49" s="105">
        <v>33.799999999999997</v>
      </c>
      <c r="AO49" s="105">
        <v>17.100000000000001</v>
      </c>
      <c r="AP49" s="105">
        <v>14.7</v>
      </c>
      <c r="BO49" s="76">
        <v>30</v>
      </c>
      <c r="BP49" s="98">
        <v>6.8339393939393931</v>
      </c>
      <c r="BQ49" s="98">
        <v>11.266969696969696</v>
      </c>
      <c r="BR49" s="98">
        <v>2</v>
      </c>
      <c r="BS49" s="98">
        <f t="shared" si="19"/>
        <v>20.100909090909088</v>
      </c>
    </row>
    <row r="50" spans="1:71" x14ac:dyDescent="0.25">
      <c r="A50" s="82"/>
      <c r="B50" s="93"/>
      <c r="C50" s="93"/>
      <c r="D50" s="76">
        <v>80</v>
      </c>
      <c r="E50" s="98">
        <v>39.6</v>
      </c>
      <c r="F50" s="98">
        <v>21.5</v>
      </c>
      <c r="G50" s="98">
        <v>15.8</v>
      </c>
      <c r="H50" s="87">
        <f t="shared" si="18"/>
        <v>39.299999999999997</v>
      </c>
      <c r="I50" s="368"/>
      <c r="J50" s="102">
        <f t="shared" si="21"/>
        <v>39.706969696969701</v>
      </c>
      <c r="K50" s="369"/>
      <c r="L50" s="102"/>
      <c r="M50" s="102">
        <f t="shared" si="22"/>
        <v>21.284069264069263</v>
      </c>
      <c r="N50" s="369"/>
      <c r="O50" s="368"/>
      <c r="P50" s="102">
        <f t="shared" si="20"/>
        <v>15.965670995670996</v>
      </c>
      <c r="Q50" s="78"/>
      <c r="R50" s="93">
        <f t="shared" si="11"/>
        <v>39.249740259740257</v>
      </c>
      <c r="S50" s="76">
        <v>80</v>
      </c>
      <c r="T50" s="98">
        <f t="shared" si="12"/>
        <v>39.249740259740257</v>
      </c>
      <c r="U50" s="370">
        <f t="shared" si="13"/>
        <v>-0.35025974025974449</v>
      </c>
      <c r="V50" s="370">
        <f t="shared" si="14"/>
        <v>0.99115505706414786</v>
      </c>
      <c r="W50" s="427">
        <v>80</v>
      </c>
      <c r="X50" s="435">
        <f t="shared" si="15"/>
        <v>37.249740259740257</v>
      </c>
      <c r="Y50" s="435">
        <f t="shared" si="16"/>
        <v>15.965670995670996</v>
      </c>
      <c r="Z50" s="435">
        <f t="shared" si="17"/>
        <v>21.284069264069263</v>
      </c>
      <c r="AA50" s="439">
        <f t="shared" si="9"/>
        <v>0.42861160599626486</v>
      </c>
      <c r="AM50" s="76">
        <v>80</v>
      </c>
      <c r="AN50" s="98">
        <v>39.6</v>
      </c>
      <c r="AO50" s="98">
        <v>21.5</v>
      </c>
      <c r="AP50" s="98">
        <v>15.8</v>
      </c>
      <c r="BO50" s="76">
        <v>40</v>
      </c>
      <c r="BP50" s="98">
        <v>10.147878787878785</v>
      </c>
      <c r="BQ50" s="98">
        <v>13.004891774891773</v>
      </c>
      <c r="BR50" s="98">
        <v>2</v>
      </c>
      <c r="BS50" s="98">
        <f t="shared" si="19"/>
        <v>25.152770562770556</v>
      </c>
    </row>
    <row r="51" spans="1:71" x14ac:dyDescent="0.25">
      <c r="A51" s="82"/>
      <c r="B51" s="93"/>
      <c r="C51" s="93"/>
      <c r="D51" s="76">
        <v>90</v>
      </c>
      <c r="E51" s="98">
        <v>46.2</v>
      </c>
      <c r="F51" s="98">
        <v>26.1</v>
      </c>
      <c r="G51" s="98">
        <v>17.100000000000001</v>
      </c>
      <c r="H51" s="87">
        <f t="shared" si="18"/>
        <v>45.2</v>
      </c>
      <c r="I51" s="368"/>
      <c r="J51" s="102">
        <f t="shared" si="21"/>
        <v>46.005151515151525</v>
      </c>
      <c r="K51" s="369"/>
      <c r="L51" s="102"/>
      <c r="M51" s="102">
        <f t="shared" si="22"/>
        <v>25.990606060606058</v>
      </c>
      <c r="N51" s="369"/>
      <c r="O51" s="368"/>
      <c r="P51" s="102">
        <f t="shared" si="20"/>
        <v>17.158787878787876</v>
      </c>
      <c r="Q51" s="78"/>
      <c r="R51" s="93">
        <f t="shared" si="11"/>
        <v>45.149393939393931</v>
      </c>
      <c r="S51" s="76">
        <v>90</v>
      </c>
      <c r="T51" s="98">
        <f t="shared" si="12"/>
        <v>45.149393939393931</v>
      </c>
      <c r="U51" s="370">
        <f t="shared" si="13"/>
        <v>-1.0506060606060714</v>
      </c>
      <c r="V51" s="370">
        <f t="shared" si="14"/>
        <v>0.97725960907779064</v>
      </c>
      <c r="W51" s="427">
        <v>90</v>
      </c>
      <c r="X51" s="435">
        <f t="shared" si="15"/>
        <v>43.149393939393931</v>
      </c>
      <c r="Y51" s="435">
        <f t="shared" si="16"/>
        <v>17.158787878787876</v>
      </c>
      <c r="Z51" s="435">
        <f t="shared" si="17"/>
        <v>25.990606060606058</v>
      </c>
      <c r="AA51" s="439">
        <f t="shared" si="9"/>
        <v>0.39765999733132951</v>
      </c>
      <c r="AM51" s="76">
        <v>90</v>
      </c>
      <c r="AN51" s="98">
        <v>46.2</v>
      </c>
      <c r="AO51" s="98">
        <v>26.1</v>
      </c>
      <c r="AP51" s="98">
        <v>17.100000000000001</v>
      </c>
      <c r="BO51" s="76">
        <v>50</v>
      </c>
      <c r="BP51" s="98">
        <v>13.587575757575756</v>
      </c>
      <c r="BQ51" s="98">
        <v>14.594978354978354</v>
      </c>
      <c r="BR51" s="98">
        <v>2</v>
      </c>
      <c r="BS51" s="98">
        <f t="shared" si="19"/>
        <v>30.182554112554108</v>
      </c>
    </row>
    <row r="52" spans="1:71" x14ac:dyDescent="0.25">
      <c r="A52" s="104"/>
      <c r="B52" s="106"/>
      <c r="C52" s="106"/>
      <c r="D52" s="76">
        <v>100</v>
      </c>
      <c r="E52" s="105">
        <v>52.6</v>
      </c>
      <c r="F52" s="105">
        <v>30.9</v>
      </c>
      <c r="G52" s="105">
        <v>18.399999999999999</v>
      </c>
      <c r="H52" s="87">
        <f t="shared" si="18"/>
        <v>51.3</v>
      </c>
      <c r="I52" s="373"/>
      <c r="J52" s="132">
        <f t="shared" si="21"/>
        <v>52.713939393939398</v>
      </c>
      <c r="K52" s="374"/>
      <c r="L52" s="375"/>
      <c r="M52" s="132">
        <f>($M$33*(D52)^2)+($M$34*(D52)^1)+($M$35)</f>
        <v>31.115757575757574</v>
      </c>
      <c r="N52" s="374"/>
      <c r="O52" s="373"/>
      <c r="P52" s="132">
        <f t="shared" si="20"/>
        <v>18.288484848484849</v>
      </c>
      <c r="Q52" s="130"/>
      <c r="R52" s="93">
        <f t="shared" si="11"/>
        <v>51.404242424242426</v>
      </c>
      <c r="S52" s="76">
        <v>100</v>
      </c>
      <c r="T52" s="105">
        <f t="shared" si="12"/>
        <v>51.404242424242426</v>
      </c>
      <c r="U52" s="370">
        <f t="shared" si="13"/>
        <v>-1.1957575757575754</v>
      </c>
      <c r="V52" s="370">
        <f t="shared" si="14"/>
        <v>0.97726696624035025</v>
      </c>
      <c r="W52" s="431">
        <v>100</v>
      </c>
      <c r="X52" s="437">
        <f t="shared" si="15"/>
        <v>49.404242424242426</v>
      </c>
      <c r="Y52" s="437">
        <f t="shared" si="16"/>
        <v>18.288484848484849</v>
      </c>
      <c r="Z52" s="437">
        <f t="shared" si="17"/>
        <v>31.115757575757574</v>
      </c>
      <c r="AA52" s="441">
        <f t="shared" si="9"/>
        <v>0.3701804531570102</v>
      </c>
      <c r="AM52" s="76">
        <v>100</v>
      </c>
      <c r="AN52" s="105">
        <v>52.6</v>
      </c>
      <c r="AO52" s="105">
        <v>30.9</v>
      </c>
      <c r="AP52" s="105">
        <v>18.399999999999999</v>
      </c>
      <c r="BO52" s="76">
        <v>60</v>
      </c>
      <c r="BP52" s="98">
        <v>17.153030303030302</v>
      </c>
      <c r="BQ52" s="98">
        <v>16.037229437229438</v>
      </c>
      <c r="BR52" s="98">
        <v>2</v>
      </c>
      <c r="BS52" s="98">
        <f t="shared" si="19"/>
        <v>35.190259740259741</v>
      </c>
    </row>
    <row r="53" spans="1:71" x14ac:dyDescent="0.25">
      <c r="F53" s="87"/>
      <c r="BO53" s="76">
        <v>70</v>
      </c>
      <c r="BP53" s="105">
        <v>20.844242424242424</v>
      </c>
      <c r="BQ53" s="105">
        <v>17.331645021645024</v>
      </c>
      <c r="BR53" s="105">
        <v>2</v>
      </c>
      <c r="BS53" s="105">
        <f t="shared" si="19"/>
        <v>40.175887445887447</v>
      </c>
    </row>
    <row r="54" spans="1:71" x14ac:dyDescent="0.25">
      <c r="F54" s="87"/>
      <c r="N54" s="133"/>
      <c r="BO54" s="76">
        <v>80</v>
      </c>
      <c r="BP54" s="98">
        <v>24.661212121212124</v>
      </c>
      <c r="BQ54" s="98">
        <v>18.478225108225107</v>
      </c>
      <c r="BR54" s="98">
        <v>2</v>
      </c>
      <c r="BS54" s="98">
        <f t="shared" si="19"/>
        <v>45.139437229437235</v>
      </c>
    </row>
    <row r="55" spans="1:71" x14ac:dyDescent="0.25">
      <c r="F55" s="87"/>
      <c r="BO55" s="76">
        <v>90</v>
      </c>
      <c r="BP55" s="98">
        <v>28.603939393939399</v>
      </c>
      <c r="BQ55" s="98">
        <v>19.476969696969697</v>
      </c>
      <c r="BR55" s="98">
        <v>2</v>
      </c>
      <c r="BS55" s="98">
        <f t="shared" si="19"/>
        <v>50.080909090909095</v>
      </c>
    </row>
    <row r="56" spans="1:71" x14ac:dyDescent="0.25">
      <c r="F56" s="87"/>
      <c r="BO56" s="76">
        <v>100</v>
      </c>
      <c r="BP56" s="105">
        <v>32.672424242424249</v>
      </c>
      <c r="BQ56" s="105">
        <v>20.327878787878788</v>
      </c>
      <c r="BR56" s="105">
        <v>2</v>
      </c>
      <c r="BS56" s="105">
        <f t="shared" si="19"/>
        <v>55.000303030303037</v>
      </c>
    </row>
    <row r="57" spans="1:71" x14ac:dyDescent="0.25">
      <c r="F57" s="87"/>
    </row>
    <row r="58" spans="1:71" x14ac:dyDescent="0.25">
      <c r="F58" s="87"/>
    </row>
    <row r="59" spans="1:71" x14ac:dyDescent="0.25">
      <c r="F59" s="87"/>
    </row>
    <row r="60" spans="1:71" x14ac:dyDescent="0.25">
      <c r="F60" s="87"/>
    </row>
    <row r="61" spans="1:71" x14ac:dyDescent="0.25">
      <c r="F61" s="87"/>
    </row>
    <row r="62" spans="1:71" x14ac:dyDescent="0.25">
      <c r="F62" s="87"/>
    </row>
    <row r="63" spans="1:71" x14ac:dyDescent="0.25">
      <c r="F63" s="87"/>
    </row>
    <row r="64" spans="1:71" x14ac:dyDescent="0.25">
      <c r="F64" s="87"/>
    </row>
    <row r="65" spans="1:22" x14ac:dyDescent="0.25">
      <c r="F65" s="87"/>
    </row>
    <row r="66" spans="1:22" x14ac:dyDescent="0.25">
      <c r="F66" s="87"/>
    </row>
    <row r="67" spans="1:22" x14ac:dyDescent="0.25">
      <c r="F67" s="87"/>
    </row>
    <row r="69" spans="1:22" x14ac:dyDescent="0.25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</row>
    <row r="70" spans="1:22" x14ac:dyDescent="0.25">
      <c r="H70" s="60"/>
    </row>
    <row r="71" spans="1:22" x14ac:dyDescent="0.25">
      <c r="A71" s="147"/>
      <c r="B71" s="60"/>
      <c r="H71" s="147"/>
      <c r="I71" s="60"/>
    </row>
    <row r="72" spans="1:22" x14ac:dyDescent="0.25">
      <c r="I72" s="148"/>
      <c r="J72" s="149"/>
    </row>
    <row r="73" spans="1:22" ht="15.75" thickBot="1" x14ac:dyDescent="0.3">
      <c r="I73" s="148"/>
      <c r="J73" s="149"/>
    </row>
    <row r="74" spans="1:22" ht="15.75" thickBot="1" x14ac:dyDescent="0.3">
      <c r="I74" s="376" t="s">
        <v>223</v>
      </c>
      <c r="J74" s="377"/>
      <c r="K74" s="211"/>
      <c r="L74" s="211"/>
      <c r="M74" s="211"/>
      <c r="N74" s="211"/>
      <c r="O74" s="212"/>
    </row>
    <row r="75" spans="1:22" ht="15.75" thickBot="1" x14ac:dyDescent="0.3">
      <c r="B75" s="60"/>
      <c r="I75" s="376" t="s">
        <v>224</v>
      </c>
      <c r="J75" s="377"/>
      <c r="K75" s="211"/>
      <c r="L75" s="211"/>
      <c r="M75" s="211"/>
      <c r="N75" s="211"/>
      <c r="O75" s="212"/>
    </row>
    <row r="76" spans="1:22" x14ac:dyDescent="0.25">
      <c r="A76" s="150" t="s">
        <v>50</v>
      </c>
      <c r="B76" s="60"/>
      <c r="J76" s="60"/>
    </row>
    <row r="77" spans="1:22" x14ac:dyDescent="0.25">
      <c r="B77" s="60"/>
      <c r="J77" s="60"/>
    </row>
    <row r="78" spans="1:22" x14ac:dyDescent="0.25">
      <c r="B78" s="42" t="s">
        <v>56</v>
      </c>
      <c r="D78" s="42" t="s">
        <v>130</v>
      </c>
      <c r="E78" s="378" t="s">
        <v>131</v>
      </c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</row>
    <row r="79" spans="1:22" x14ac:dyDescent="0.25">
      <c r="D79" s="379" t="s">
        <v>123</v>
      </c>
      <c r="E79" s="380" t="s">
        <v>124</v>
      </c>
      <c r="F79" s="380" t="s">
        <v>125</v>
      </c>
      <c r="G79" s="380" t="s">
        <v>125</v>
      </c>
      <c r="H79" s="380" t="s">
        <v>126</v>
      </c>
      <c r="I79" s="380" t="s">
        <v>127</v>
      </c>
      <c r="J79" s="380" t="s">
        <v>128</v>
      </c>
      <c r="K79" s="380" t="s">
        <v>129</v>
      </c>
      <c r="L79" s="380" t="s">
        <v>6</v>
      </c>
      <c r="M79" s="379" t="s">
        <v>7</v>
      </c>
      <c r="N79" s="379" t="s">
        <v>8</v>
      </c>
      <c r="O79" s="379" t="s">
        <v>9</v>
      </c>
      <c r="P79" s="379" t="s">
        <v>10</v>
      </c>
      <c r="Q79" s="74"/>
      <c r="R79" s="74"/>
      <c r="S79" s="74"/>
      <c r="T79" s="74"/>
      <c r="U79" s="74"/>
      <c r="V79" s="74"/>
    </row>
    <row r="80" spans="1:22" x14ac:dyDescent="0.25">
      <c r="B80" s="151" t="s">
        <v>52</v>
      </c>
      <c r="C80" s="151"/>
      <c r="D80" s="151"/>
      <c r="E80" s="152"/>
      <c r="F80" s="152"/>
      <c r="G80" s="152"/>
      <c r="H80" s="152"/>
      <c r="I80" s="152"/>
      <c r="K80" s="82">
        <v>1.1499999999999999</v>
      </c>
      <c r="L80" s="42" t="s">
        <v>1</v>
      </c>
    </row>
    <row r="81" spans="2:22" x14ac:dyDescent="0.25">
      <c r="B81" s="76" t="s">
        <v>2</v>
      </c>
      <c r="C81" s="153"/>
      <c r="D81" s="153" t="s">
        <v>33</v>
      </c>
      <c r="E81" s="81" t="s">
        <v>16</v>
      </c>
      <c r="F81" s="81" t="s">
        <v>15</v>
      </c>
      <c r="G81" s="76" t="s">
        <v>14</v>
      </c>
      <c r="H81" s="76" t="s">
        <v>13</v>
      </c>
      <c r="I81" s="76" t="s">
        <v>3</v>
      </c>
      <c r="J81" s="76" t="s">
        <v>4</v>
      </c>
      <c r="K81" s="76" t="s">
        <v>5</v>
      </c>
      <c r="L81" s="381" t="s">
        <v>6</v>
      </c>
      <c r="M81" s="76" t="s">
        <v>20</v>
      </c>
      <c r="N81" s="76" t="s">
        <v>21</v>
      </c>
      <c r="O81" s="76" t="s">
        <v>22</v>
      </c>
      <c r="P81" s="76" t="s">
        <v>23</v>
      </c>
      <c r="Q81" s="76" t="s">
        <v>24</v>
      </c>
      <c r="R81" s="81" t="s">
        <v>25</v>
      </c>
      <c r="S81" s="81" t="s">
        <v>35</v>
      </c>
      <c r="T81" s="81" t="s">
        <v>36</v>
      </c>
      <c r="U81" s="81" t="s">
        <v>37</v>
      </c>
      <c r="V81" s="81" t="s">
        <v>38</v>
      </c>
    </row>
    <row r="82" spans="2:22" x14ac:dyDescent="0.25">
      <c r="B82" s="76">
        <v>1</v>
      </c>
      <c r="C82" s="154"/>
      <c r="D82" s="143">
        <f t="shared" ref="D82:J96" si="23">((E82)/$K$146)</f>
        <v>3.9662537430630813E-2</v>
      </c>
      <c r="E82" s="143">
        <f t="shared" si="23"/>
        <v>4.5611918045225429E-2</v>
      </c>
      <c r="F82" s="143">
        <f t="shared" si="23"/>
        <v>5.2453705752009236E-2</v>
      </c>
      <c r="G82" s="143">
        <f t="shared" si="23"/>
        <v>6.0321761614810614E-2</v>
      </c>
      <c r="H82" s="143">
        <f t="shared" si="23"/>
        <v>6.9370025857032197E-2</v>
      </c>
      <c r="I82" s="143">
        <f t="shared" si="23"/>
        <v>7.977552973558702E-2</v>
      </c>
      <c r="J82" s="143">
        <f t="shared" si="23"/>
        <v>9.1741859195925063E-2</v>
      </c>
      <c r="K82" s="84">
        <f>M38</f>
        <v>0.10550313807531382</v>
      </c>
      <c r="L82" s="382">
        <f t="shared" ref="L82:V96" si="24">((K82)*$K$146)</f>
        <v>0.12132860878661088</v>
      </c>
      <c r="M82" s="143">
        <f t="shared" si="24"/>
        <v>0.1395279001046025</v>
      </c>
      <c r="N82" s="143">
        <f t="shared" si="24"/>
        <v>0.16045708512029286</v>
      </c>
      <c r="O82" s="143">
        <f t="shared" si="24"/>
        <v>0.18452564788833678</v>
      </c>
      <c r="P82" s="143">
        <f t="shared" si="24"/>
        <v>0.21220449507158728</v>
      </c>
      <c r="Q82" s="383">
        <f t="shared" si="24"/>
        <v>0.24403516933232536</v>
      </c>
      <c r="R82" s="155">
        <f t="shared" si="24"/>
        <v>0.28064044473217414</v>
      </c>
      <c r="S82" s="155">
        <f t="shared" si="24"/>
        <v>0.32273651144200022</v>
      </c>
      <c r="T82" s="155">
        <f t="shared" si="24"/>
        <v>0.37114698815830022</v>
      </c>
      <c r="U82" s="155">
        <f t="shared" si="24"/>
        <v>0.42681903638204521</v>
      </c>
      <c r="V82" s="155">
        <f t="shared" si="24"/>
        <v>0.49084189183935195</v>
      </c>
    </row>
    <row r="83" spans="2:22" x14ac:dyDescent="0.25">
      <c r="B83" s="76">
        <v>2</v>
      </c>
      <c r="C83" s="158"/>
      <c r="D83" s="94">
        <f t="shared" si="23"/>
        <v>6.1753164161509097E-2</v>
      </c>
      <c r="E83" s="94">
        <f t="shared" si="23"/>
        <v>7.1016138785735455E-2</v>
      </c>
      <c r="F83" s="94">
        <f t="shared" si="23"/>
        <v>8.1668559603595772E-2</v>
      </c>
      <c r="G83" s="94">
        <f t="shared" si="23"/>
        <v>9.3918843544135128E-2</v>
      </c>
      <c r="H83" s="94">
        <f t="shared" si="23"/>
        <v>0.10800667007575539</v>
      </c>
      <c r="I83" s="94">
        <f t="shared" si="23"/>
        <v>0.12420767058711869</v>
      </c>
      <c r="J83" s="94">
        <f t="shared" si="23"/>
        <v>0.14283882117518648</v>
      </c>
      <c r="K83" s="98">
        <f t="shared" ref="K83:K96" si="25">M39</f>
        <v>0.16426464435146443</v>
      </c>
      <c r="L83" s="384">
        <f t="shared" si="24"/>
        <v>0.18890434100418407</v>
      </c>
      <c r="M83" s="94">
        <f t="shared" si="24"/>
        <v>0.21723999215481166</v>
      </c>
      <c r="N83" s="94">
        <f t="shared" si="24"/>
        <v>0.24982599097803337</v>
      </c>
      <c r="O83" s="94">
        <f t="shared" si="24"/>
        <v>0.28729988962473835</v>
      </c>
      <c r="P83" s="94">
        <f t="shared" si="24"/>
        <v>0.33039487306844906</v>
      </c>
      <c r="Q83" s="385">
        <f t="shared" si="24"/>
        <v>0.37995410402871638</v>
      </c>
      <c r="R83" s="159">
        <f t="shared" si="24"/>
        <v>0.4369472196330238</v>
      </c>
      <c r="S83" s="159">
        <f t="shared" si="24"/>
        <v>0.5024893025779773</v>
      </c>
      <c r="T83" s="159">
        <f t="shared" si="24"/>
        <v>0.57786269796467382</v>
      </c>
      <c r="U83" s="159">
        <f t="shared" si="24"/>
        <v>0.66454210265937486</v>
      </c>
      <c r="V83" s="159">
        <f t="shared" si="24"/>
        <v>0.76422341805828098</v>
      </c>
    </row>
    <row r="84" spans="2:22" x14ac:dyDescent="0.25">
      <c r="B84" s="76">
        <v>3</v>
      </c>
      <c r="C84" s="161"/>
      <c r="D84" s="146">
        <f t="shared" si="23"/>
        <v>8.5564214061491506E-2</v>
      </c>
      <c r="E84" s="146">
        <f t="shared" si="23"/>
        <v>9.8398846170715218E-2</v>
      </c>
      <c r="F84" s="146">
        <f t="shared" si="23"/>
        <v>0.11315867309632249</v>
      </c>
      <c r="G84" s="146">
        <f t="shared" si="23"/>
        <v>0.13013247406077086</v>
      </c>
      <c r="H84" s="146">
        <f t="shared" si="23"/>
        <v>0.14965234516988649</v>
      </c>
      <c r="I84" s="146">
        <f t="shared" si="23"/>
        <v>0.17210019694536943</v>
      </c>
      <c r="J84" s="146">
        <f t="shared" si="23"/>
        <v>0.19791522648717483</v>
      </c>
      <c r="K84" s="105">
        <f t="shared" si="25"/>
        <v>0.22760251046025104</v>
      </c>
      <c r="L84" s="386">
        <f t="shared" si="24"/>
        <v>0.26174288702928866</v>
      </c>
      <c r="M84" s="146">
        <f t="shared" si="24"/>
        <v>0.30100432008368194</v>
      </c>
      <c r="N84" s="146">
        <f t="shared" si="24"/>
        <v>0.34615496809623419</v>
      </c>
      <c r="O84" s="146">
        <f t="shared" si="24"/>
        <v>0.39807821331066928</v>
      </c>
      <c r="P84" s="146">
        <f t="shared" si="24"/>
        <v>0.45778994530726963</v>
      </c>
      <c r="Q84" s="387">
        <f t="shared" si="24"/>
        <v>0.52645843710336004</v>
      </c>
      <c r="R84" s="162">
        <f t="shared" si="24"/>
        <v>0.60542720266886396</v>
      </c>
      <c r="S84" s="162">
        <f t="shared" si="24"/>
        <v>0.69624128306919353</v>
      </c>
      <c r="T84" s="162">
        <f t="shared" si="24"/>
        <v>0.80067747552957247</v>
      </c>
      <c r="U84" s="162">
        <f t="shared" si="24"/>
        <v>0.92077909685900827</v>
      </c>
      <c r="V84" s="162">
        <f t="shared" si="24"/>
        <v>1.0588959613878595</v>
      </c>
    </row>
    <row r="85" spans="2:22" x14ac:dyDescent="0.25">
      <c r="B85" s="76">
        <v>4</v>
      </c>
      <c r="C85" s="158"/>
      <c r="D85" s="94">
        <f t="shared" si="23"/>
        <v>0.11109568713057805</v>
      </c>
      <c r="E85" s="94">
        <f t="shared" si="23"/>
        <v>0.12776004020016474</v>
      </c>
      <c r="F85" s="94">
        <f t="shared" si="23"/>
        <v>0.14692404623018943</v>
      </c>
      <c r="G85" s="94">
        <f t="shared" si="23"/>
        <v>0.16896265316471781</v>
      </c>
      <c r="H85" s="94">
        <f t="shared" si="23"/>
        <v>0.19430705113942548</v>
      </c>
      <c r="I85" s="94">
        <f t="shared" si="23"/>
        <v>0.22345310881033928</v>
      </c>
      <c r="J85" s="94">
        <f t="shared" si="23"/>
        <v>0.25697107513189016</v>
      </c>
      <c r="K85" s="98">
        <f t="shared" si="25"/>
        <v>0.29551673640167364</v>
      </c>
      <c r="L85" s="384">
        <f t="shared" si="24"/>
        <v>0.33984424686192466</v>
      </c>
      <c r="M85" s="94">
        <f t="shared" si="24"/>
        <v>0.39082088389121333</v>
      </c>
      <c r="N85" s="94">
        <f t="shared" si="24"/>
        <v>0.44944401647489529</v>
      </c>
      <c r="O85" s="94">
        <f t="shared" si="24"/>
        <v>0.51686061894612956</v>
      </c>
      <c r="P85" s="94">
        <f t="shared" si="24"/>
        <v>0.59438971178804889</v>
      </c>
      <c r="Q85" s="385">
        <f t="shared" si="24"/>
        <v>0.68354816855625622</v>
      </c>
      <c r="R85" s="159">
        <f t="shared" si="24"/>
        <v>0.78608039383969464</v>
      </c>
      <c r="S85" s="159">
        <f t="shared" si="24"/>
        <v>0.90399245291564878</v>
      </c>
      <c r="T85" s="159">
        <f t="shared" si="24"/>
        <v>1.0395913208529961</v>
      </c>
      <c r="U85" s="159">
        <f t="shared" si="24"/>
        <v>1.1955300189809455</v>
      </c>
      <c r="V85" s="159">
        <f t="shared" si="24"/>
        <v>1.3748595218280872</v>
      </c>
    </row>
    <row r="86" spans="2:22" x14ac:dyDescent="0.25">
      <c r="B86" s="76">
        <v>5</v>
      </c>
      <c r="C86" s="158"/>
      <c r="D86" s="94">
        <f t="shared" si="23"/>
        <v>0.13834758336876862</v>
      </c>
      <c r="E86" s="94">
        <f t="shared" si="23"/>
        <v>0.15909972087408392</v>
      </c>
      <c r="F86" s="94">
        <f t="shared" si="23"/>
        <v>0.1829646790051965</v>
      </c>
      <c r="G86" s="94">
        <f t="shared" si="23"/>
        <v>0.21040938085597596</v>
      </c>
      <c r="H86" s="94">
        <f t="shared" si="23"/>
        <v>0.24197078798437235</v>
      </c>
      <c r="I86" s="94">
        <f t="shared" si="23"/>
        <v>0.27826640618202819</v>
      </c>
      <c r="J86" s="94">
        <f t="shared" si="23"/>
        <v>0.32000636710933239</v>
      </c>
      <c r="K86" s="98">
        <f t="shared" si="25"/>
        <v>0.36800732217573223</v>
      </c>
      <c r="L86" s="384">
        <f t="shared" si="24"/>
        <v>0.42320842050209201</v>
      </c>
      <c r="M86" s="94">
        <f t="shared" si="24"/>
        <v>0.48668968357740577</v>
      </c>
      <c r="N86" s="94">
        <f t="shared" si="24"/>
        <v>0.55969313611401661</v>
      </c>
      <c r="O86" s="94">
        <f t="shared" si="24"/>
        <v>0.64364710653111901</v>
      </c>
      <c r="P86" s="94">
        <f t="shared" si="24"/>
        <v>0.74019417251078679</v>
      </c>
      <c r="Q86" s="385">
        <f t="shared" si="24"/>
        <v>0.85122329838740474</v>
      </c>
      <c r="R86" s="159">
        <f t="shared" si="24"/>
        <v>0.97890679314551532</v>
      </c>
      <c r="S86" s="159">
        <f t="shared" si="24"/>
        <v>1.1257428121173425</v>
      </c>
      <c r="T86" s="159">
        <f t="shared" si="24"/>
        <v>1.2946042339349437</v>
      </c>
      <c r="U86" s="159">
        <f t="shared" si="24"/>
        <v>1.4887948690251851</v>
      </c>
      <c r="V86" s="159">
        <f t="shared" si="24"/>
        <v>1.7121140993789628</v>
      </c>
    </row>
    <row r="87" spans="2:22" x14ac:dyDescent="0.25">
      <c r="B87" s="76">
        <v>10</v>
      </c>
      <c r="C87" s="161"/>
      <c r="D87" s="146">
        <f t="shared" si="23"/>
        <v>0.30041341209628353</v>
      </c>
      <c r="E87" s="146">
        <f t="shared" si="23"/>
        <v>0.34547542391072605</v>
      </c>
      <c r="F87" s="146">
        <f t="shared" si="23"/>
        <v>0.39729673749733496</v>
      </c>
      <c r="G87" s="146">
        <f t="shared" si="23"/>
        <v>0.45689124812193516</v>
      </c>
      <c r="H87" s="146">
        <f t="shared" si="23"/>
        <v>0.52542493534022539</v>
      </c>
      <c r="I87" s="146">
        <f t="shared" si="23"/>
        <v>0.6042386756412591</v>
      </c>
      <c r="J87" s="146">
        <f t="shared" si="23"/>
        <v>0.69487447698744798</v>
      </c>
      <c r="K87" s="105">
        <f t="shared" si="25"/>
        <v>0.79910564853556509</v>
      </c>
      <c r="L87" s="386">
        <f t="shared" si="24"/>
        <v>0.91897149581589976</v>
      </c>
      <c r="M87" s="146">
        <f t="shared" si="24"/>
        <v>1.0568172201882846</v>
      </c>
      <c r="N87" s="146">
        <f t="shared" si="24"/>
        <v>1.2153398032165272</v>
      </c>
      <c r="O87" s="146">
        <f t="shared" si="24"/>
        <v>1.3976407736990062</v>
      </c>
      <c r="P87" s="146">
        <f t="shared" si="24"/>
        <v>1.607286889753857</v>
      </c>
      <c r="Q87" s="387">
        <f t="shared" si="24"/>
        <v>1.8483799232169353</v>
      </c>
      <c r="R87" s="162">
        <f t="shared" si="24"/>
        <v>2.1256369116994756</v>
      </c>
      <c r="S87" s="162">
        <f t="shared" si="24"/>
        <v>2.4444824484543966</v>
      </c>
      <c r="T87" s="162">
        <f t="shared" si="24"/>
        <v>2.8111548157225559</v>
      </c>
      <c r="U87" s="162">
        <f t="shared" si="24"/>
        <v>3.2328280380809389</v>
      </c>
      <c r="V87" s="162">
        <f t="shared" si="24"/>
        <v>3.7177522437930794</v>
      </c>
    </row>
    <row r="88" spans="2:22" x14ac:dyDescent="0.25">
      <c r="B88" s="76">
        <v>20</v>
      </c>
      <c r="C88" s="158"/>
      <c r="D88" s="94">
        <f t="shared" si="23"/>
        <v>0.69012926904669525</v>
      </c>
      <c r="E88" s="94">
        <f t="shared" si="23"/>
        <v>0.79364865940369944</v>
      </c>
      <c r="F88" s="94">
        <f t="shared" si="23"/>
        <v>0.91269595831425432</v>
      </c>
      <c r="G88" s="94">
        <f t="shared" si="23"/>
        <v>1.0496003520613923</v>
      </c>
      <c r="H88" s="94">
        <f t="shared" si="23"/>
        <v>1.2070404048706012</v>
      </c>
      <c r="I88" s="94">
        <f t="shared" si="23"/>
        <v>1.3880964656011912</v>
      </c>
      <c r="J88" s="94">
        <f t="shared" si="23"/>
        <v>1.5963109354413698</v>
      </c>
      <c r="K88" s="98">
        <f t="shared" si="25"/>
        <v>1.835757575757575</v>
      </c>
      <c r="L88" s="384">
        <f t="shared" si="24"/>
        <v>2.1111212121212111</v>
      </c>
      <c r="M88" s="94">
        <f t="shared" si="24"/>
        <v>2.4277893939393924</v>
      </c>
      <c r="N88" s="94">
        <f t="shared" si="24"/>
        <v>2.7919578030303009</v>
      </c>
      <c r="O88" s="94">
        <f t="shared" si="24"/>
        <v>3.2107514734848457</v>
      </c>
      <c r="P88" s="94">
        <f t="shared" si="24"/>
        <v>3.6923641945075723</v>
      </c>
      <c r="Q88" s="385">
        <f t="shared" si="24"/>
        <v>4.2462188236837077</v>
      </c>
      <c r="R88" s="159">
        <f t="shared" si="24"/>
        <v>4.8831516472362635</v>
      </c>
      <c r="S88" s="159">
        <f t="shared" si="24"/>
        <v>5.6156243943217028</v>
      </c>
      <c r="T88" s="159">
        <f t="shared" si="24"/>
        <v>6.4579680534699575</v>
      </c>
      <c r="U88" s="159">
        <f t="shared" si="24"/>
        <v>7.4266632614904502</v>
      </c>
      <c r="V88" s="159">
        <f t="shared" si="24"/>
        <v>8.5406627507140165</v>
      </c>
    </row>
    <row r="89" spans="2:22" x14ac:dyDescent="0.25">
      <c r="B89" s="76">
        <v>30</v>
      </c>
      <c r="C89" s="158"/>
      <c r="D89" s="94">
        <f t="shared" si="23"/>
        <v>1.5152541115203193</v>
      </c>
      <c r="E89" s="94">
        <f t="shared" si="23"/>
        <v>1.7425422282483671</v>
      </c>
      <c r="F89" s="94">
        <f t="shared" si="23"/>
        <v>2.003923562485622</v>
      </c>
      <c r="G89" s="94">
        <f t="shared" si="23"/>
        <v>2.3045120968584651</v>
      </c>
      <c r="H89" s="94">
        <f t="shared" si="23"/>
        <v>2.6501889113872346</v>
      </c>
      <c r="I89" s="94">
        <f t="shared" si="23"/>
        <v>3.0477172480953194</v>
      </c>
      <c r="J89" s="94">
        <f t="shared" si="23"/>
        <v>3.5048748353096171</v>
      </c>
      <c r="K89" s="98">
        <f t="shared" si="25"/>
        <v>4.0306060606060594</v>
      </c>
      <c r="L89" s="384">
        <f t="shared" si="24"/>
        <v>4.6351969696969677</v>
      </c>
      <c r="M89" s="94">
        <f t="shared" si="24"/>
        <v>5.3304765151515126</v>
      </c>
      <c r="N89" s="94">
        <f t="shared" si="24"/>
        <v>6.130047992424239</v>
      </c>
      <c r="O89" s="94">
        <f t="shared" si="24"/>
        <v>7.0495551912878742</v>
      </c>
      <c r="P89" s="94">
        <f t="shared" si="24"/>
        <v>8.1069884699810544</v>
      </c>
      <c r="Q89" s="385">
        <f t="shared" si="24"/>
        <v>9.3230367404782122</v>
      </c>
      <c r="R89" s="159">
        <f t="shared" si="24"/>
        <v>10.721492251549943</v>
      </c>
      <c r="S89" s="159">
        <f t="shared" si="24"/>
        <v>12.329716089282433</v>
      </c>
      <c r="T89" s="159">
        <f t="shared" si="24"/>
        <v>14.179173502674796</v>
      </c>
      <c r="U89" s="159">
        <f t="shared" si="24"/>
        <v>16.306049528076013</v>
      </c>
      <c r="V89" s="159">
        <f t="shared" si="24"/>
        <v>18.751956957287412</v>
      </c>
    </row>
    <row r="90" spans="2:22" x14ac:dyDescent="0.25">
      <c r="B90" s="76">
        <v>40</v>
      </c>
      <c r="C90" s="158"/>
      <c r="D90" s="94">
        <f t="shared" si="23"/>
        <v>2.4977517321781995</v>
      </c>
      <c r="E90" s="94">
        <f t="shared" si="23"/>
        <v>2.8724144920049293</v>
      </c>
      <c r="F90" s="94">
        <f t="shared" si="23"/>
        <v>3.3032766658056683</v>
      </c>
      <c r="G90" s="94">
        <f t="shared" si="23"/>
        <v>3.7987681656765182</v>
      </c>
      <c r="H90" s="94">
        <f t="shared" si="23"/>
        <v>4.3685833905279958</v>
      </c>
      <c r="I90" s="94">
        <f t="shared" si="23"/>
        <v>5.0238708991071945</v>
      </c>
      <c r="J90" s="94">
        <f t="shared" si="23"/>
        <v>5.7774515339732737</v>
      </c>
      <c r="K90" s="98">
        <f t="shared" si="25"/>
        <v>6.6440692640692642</v>
      </c>
      <c r="L90" s="384">
        <f t="shared" si="24"/>
        <v>7.6406796536796531</v>
      </c>
      <c r="M90" s="94">
        <f t="shared" si="24"/>
        <v>8.7867816017316009</v>
      </c>
      <c r="N90" s="94">
        <f t="shared" si="24"/>
        <v>10.104798841991339</v>
      </c>
      <c r="O90" s="94">
        <f t="shared" si="24"/>
        <v>11.620518668290039</v>
      </c>
      <c r="P90" s="94">
        <f t="shared" si="24"/>
        <v>13.363596468533544</v>
      </c>
      <c r="Q90" s="385">
        <f t="shared" si="24"/>
        <v>15.368135938813575</v>
      </c>
      <c r="R90" s="159">
        <f t="shared" si="24"/>
        <v>17.67335632963561</v>
      </c>
      <c r="S90" s="159">
        <f t="shared" si="24"/>
        <v>20.32435977908095</v>
      </c>
      <c r="T90" s="159">
        <f t="shared" si="24"/>
        <v>23.373013745943091</v>
      </c>
      <c r="U90" s="159">
        <f t="shared" si="24"/>
        <v>26.878965807834554</v>
      </c>
      <c r="V90" s="159">
        <f t="shared" si="24"/>
        <v>30.910810679009735</v>
      </c>
    </row>
    <row r="91" spans="2:22" x14ac:dyDescent="0.25">
      <c r="B91" s="76">
        <v>50</v>
      </c>
      <c r="C91" s="158"/>
      <c r="D91" s="94">
        <f t="shared" si="23"/>
        <v>3.6376221310203354</v>
      </c>
      <c r="E91" s="94">
        <f t="shared" si="23"/>
        <v>4.1832654506733853</v>
      </c>
      <c r="F91" s="94">
        <f t="shared" si="23"/>
        <v>4.8107552682743924</v>
      </c>
      <c r="G91" s="94">
        <f t="shared" si="23"/>
        <v>5.5323685585155511</v>
      </c>
      <c r="H91" s="94">
        <f t="shared" si="23"/>
        <v>6.3622238422928836</v>
      </c>
      <c r="I91" s="94">
        <f t="shared" si="23"/>
        <v>7.3165574186368154</v>
      </c>
      <c r="J91" s="94">
        <f t="shared" si="23"/>
        <v>8.4140410314323368</v>
      </c>
      <c r="K91" s="98">
        <f t="shared" si="25"/>
        <v>9.6761471861471868</v>
      </c>
      <c r="L91" s="384">
        <f t="shared" si="24"/>
        <v>11.127569264069264</v>
      </c>
      <c r="M91" s="94">
        <f t="shared" si="24"/>
        <v>12.796704653679653</v>
      </c>
      <c r="N91" s="94">
        <f t="shared" si="24"/>
        <v>14.716210351731599</v>
      </c>
      <c r="O91" s="94">
        <f t="shared" si="24"/>
        <v>16.923641904491337</v>
      </c>
      <c r="P91" s="94">
        <f t="shared" si="24"/>
        <v>19.462188190165037</v>
      </c>
      <c r="Q91" s="385">
        <f t="shared" si="24"/>
        <v>22.381516418689792</v>
      </c>
      <c r="R91" s="159">
        <f t="shared" si="24"/>
        <v>25.73874388149326</v>
      </c>
      <c r="S91" s="159">
        <f t="shared" si="24"/>
        <v>29.599555463717248</v>
      </c>
      <c r="T91" s="159">
        <f t="shared" si="24"/>
        <v>34.039488783274834</v>
      </c>
      <c r="U91" s="159">
        <f t="shared" si="24"/>
        <v>39.145412100766059</v>
      </c>
      <c r="V91" s="159">
        <f t="shared" si="24"/>
        <v>45.017223915880962</v>
      </c>
    </row>
    <row r="92" spans="2:22" x14ac:dyDescent="0.25">
      <c r="B92" s="76">
        <v>60</v>
      </c>
      <c r="C92" s="158"/>
      <c r="D92" s="94">
        <f t="shared" si="23"/>
        <v>4.9348653080467262</v>
      </c>
      <c r="E92" s="94">
        <f t="shared" si="23"/>
        <v>5.6750951042537343</v>
      </c>
      <c r="F92" s="94">
        <f t="shared" si="23"/>
        <v>6.5263593698917939</v>
      </c>
      <c r="G92" s="94">
        <f t="shared" si="23"/>
        <v>7.5053132753755625</v>
      </c>
      <c r="H92" s="94">
        <f t="shared" si="23"/>
        <v>8.6311102666818957</v>
      </c>
      <c r="I92" s="94">
        <f t="shared" si="23"/>
        <v>9.9257768066841798</v>
      </c>
      <c r="J92" s="94">
        <f t="shared" si="23"/>
        <v>11.414643327686806</v>
      </c>
      <c r="K92" s="98">
        <f t="shared" si="25"/>
        <v>13.126839826839825</v>
      </c>
      <c r="L92" s="384">
        <f t="shared" si="24"/>
        <v>15.095865800865798</v>
      </c>
      <c r="M92" s="94">
        <f t="shared" si="24"/>
        <v>17.360245670995667</v>
      </c>
      <c r="N92" s="94">
        <f t="shared" si="24"/>
        <v>19.964282521645014</v>
      </c>
      <c r="O92" s="94">
        <f t="shared" si="24"/>
        <v>22.958924899891766</v>
      </c>
      <c r="P92" s="94">
        <f t="shared" si="24"/>
        <v>26.40276363487553</v>
      </c>
      <c r="Q92" s="385">
        <f t="shared" si="24"/>
        <v>30.363178180106857</v>
      </c>
      <c r="R92" s="159">
        <f t="shared" si="24"/>
        <v>34.917654907122881</v>
      </c>
      <c r="S92" s="159">
        <f t="shared" si="24"/>
        <v>40.155303143191311</v>
      </c>
      <c r="T92" s="159">
        <f t="shared" si="24"/>
        <v>46.178598614670001</v>
      </c>
      <c r="U92" s="159">
        <f t="shared" si="24"/>
        <v>53.105388406870496</v>
      </c>
      <c r="V92" s="159">
        <f t="shared" si="24"/>
        <v>61.071196667901063</v>
      </c>
    </row>
    <row r="93" spans="2:22" x14ac:dyDescent="0.25">
      <c r="B93" s="76">
        <v>70</v>
      </c>
      <c r="C93" s="161"/>
      <c r="D93" s="146">
        <f t="shared" si="23"/>
        <v>6.3894812632573732</v>
      </c>
      <c r="E93" s="146">
        <f t="shared" si="23"/>
        <v>7.347903452745979</v>
      </c>
      <c r="F93" s="146">
        <f t="shared" si="23"/>
        <v>8.450088970657875</v>
      </c>
      <c r="G93" s="146">
        <f t="shared" si="23"/>
        <v>9.7176023162565546</v>
      </c>
      <c r="H93" s="146">
        <f t="shared" si="23"/>
        <v>11.175242663695037</v>
      </c>
      <c r="I93" s="146">
        <f t="shared" si="23"/>
        <v>12.851529063249293</v>
      </c>
      <c r="J93" s="146">
        <f t="shared" si="23"/>
        <v>14.779258422736685</v>
      </c>
      <c r="K93" s="105">
        <f t="shared" si="25"/>
        <v>16.996147186147187</v>
      </c>
      <c r="L93" s="386">
        <f t="shared" si="24"/>
        <v>19.545569264069265</v>
      </c>
      <c r="M93" s="146">
        <f t="shared" si="24"/>
        <v>22.477404653679653</v>
      </c>
      <c r="N93" s="146">
        <f t="shared" si="24"/>
        <v>25.849015351731598</v>
      </c>
      <c r="O93" s="146">
        <f t="shared" si="24"/>
        <v>29.726367654491337</v>
      </c>
      <c r="P93" s="146">
        <f t="shared" si="24"/>
        <v>34.185322802665034</v>
      </c>
      <c r="Q93" s="387">
        <f t="shared" si="24"/>
        <v>39.313121223064783</v>
      </c>
      <c r="R93" s="162">
        <f t="shared" si="24"/>
        <v>45.210089406524496</v>
      </c>
      <c r="S93" s="162">
        <f t="shared" si="24"/>
        <v>51.991602817503164</v>
      </c>
      <c r="T93" s="162">
        <f t="shared" si="24"/>
        <v>59.790343240128635</v>
      </c>
      <c r="U93" s="162">
        <f t="shared" si="24"/>
        <v>68.758894726147929</v>
      </c>
      <c r="V93" s="162">
        <f t="shared" si="24"/>
        <v>79.072728935070117</v>
      </c>
    </row>
    <row r="94" spans="2:22" x14ac:dyDescent="0.25">
      <c r="B94" s="76">
        <v>80</v>
      </c>
      <c r="C94" s="158"/>
      <c r="D94" s="94">
        <f t="shared" si="23"/>
        <v>8.0014699966522773</v>
      </c>
      <c r="E94" s="94">
        <f t="shared" si="23"/>
        <v>9.2016904961501176</v>
      </c>
      <c r="F94" s="94">
        <f t="shared" si="23"/>
        <v>10.581944070572634</v>
      </c>
      <c r="G94" s="94">
        <f t="shared" si="23"/>
        <v>12.169235681158527</v>
      </c>
      <c r="H94" s="94">
        <f t="shared" si="23"/>
        <v>13.994621033332306</v>
      </c>
      <c r="I94" s="94">
        <f t="shared" si="23"/>
        <v>16.09381418833215</v>
      </c>
      <c r="J94" s="94">
        <f t="shared" si="23"/>
        <v>18.50788631658197</v>
      </c>
      <c r="K94" s="98">
        <f t="shared" si="25"/>
        <v>21.284069264069263</v>
      </c>
      <c r="L94" s="384">
        <f t="shared" si="24"/>
        <v>24.47667965367965</v>
      </c>
      <c r="M94" s="94">
        <f t="shared" si="24"/>
        <v>28.148181601731594</v>
      </c>
      <c r="N94" s="94">
        <f t="shared" si="24"/>
        <v>32.370408841991328</v>
      </c>
      <c r="O94" s="94">
        <f t="shared" si="24"/>
        <v>37.225970168290026</v>
      </c>
      <c r="P94" s="94">
        <f t="shared" si="24"/>
        <v>42.809865693533524</v>
      </c>
      <c r="Q94" s="385">
        <f t="shared" si="24"/>
        <v>49.231345547563549</v>
      </c>
      <c r="R94" s="159">
        <f t="shared" si="24"/>
        <v>56.616047379698074</v>
      </c>
      <c r="S94" s="159">
        <f t="shared" si="24"/>
        <v>65.108454486652775</v>
      </c>
      <c r="T94" s="159">
        <f t="shared" si="24"/>
        <v>74.874722659650686</v>
      </c>
      <c r="U94" s="159">
        <f t="shared" si="24"/>
        <v>86.105931058598287</v>
      </c>
      <c r="V94" s="159">
        <f t="shared" si="24"/>
        <v>99.021820717388024</v>
      </c>
    </row>
    <row r="95" spans="2:22" x14ac:dyDescent="0.25">
      <c r="B95" s="76">
        <v>90</v>
      </c>
      <c r="C95" s="158"/>
      <c r="D95" s="94">
        <f t="shared" si="23"/>
        <v>9.7708315082314314</v>
      </c>
      <c r="E95" s="94">
        <f t="shared" si="23"/>
        <v>11.236456234466145</v>
      </c>
      <c r="F95" s="94">
        <f t="shared" si="23"/>
        <v>12.921924669636066</v>
      </c>
      <c r="G95" s="94">
        <f t="shared" si="23"/>
        <v>14.860213370081475</v>
      </c>
      <c r="H95" s="94">
        <f t="shared" si="23"/>
        <v>17.089245375593695</v>
      </c>
      <c r="I95" s="94">
        <f t="shared" si="23"/>
        <v>19.652632181932749</v>
      </c>
      <c r="J95" s="94">
        <f t="shared" si="23"/>
        <v>22.60052700922266</v>
      </c>
      <c r="K95" s="98">
        <f t="shared" si="25"/>
        <v>25.990606060606058</v>
      </c>
      <c r="L95" s="384">
        <f t="shared" si="24"/>
        <v>29.889196969696965</v>
      </c>
      <c r="M95" s="94">
        <f t="shared" si="24"/>
        <v>34.372576515151508</v>
      </c>
      <c r="N95" s="94">
        <f t="shared" si="24"/>
        <v>39.528462992424231</v>
      </c>
      <c r="O95" s="94">
        <f t="shared" si="24"/>
        <v>45.45773244128786</v>
      </c>
      <c r="P95" s="94">
        <f t="shared" si="24"/>
        <v>52.276392307481032</v>
      </c>
      <c r="Q95" s="385">
        <f t="shared" si="24"/>
        <v>60.117851153603183</v>
      </c>
      <c r="R95" s="159">
        <f t="shared" si="24"/>
        <v>69.13552882664365</v>
      </c>
      <c r="S95" s="159">
        <f t="shared" si="24"/>
        <v>79.505858150640194</v>
      </c>
      <c r="T95" s="159">
        <f t="shared" si="24"/>
        <v>91.431736873236218</v>
      </c>
      <c r="U95" s="159">
        <f t="shared" si="24"/>
        <v>105.14649740422165</v>
      </c>
      <c r="V95" s="159">
        <f t="shared" si="24"/>
        <v>120.91847201485488</v>
      </c>
    </row>
    <row r="96" spans="2:22" x14ac:dyDescent="0.25">
      <c r="B96" s="76">
        <v>100</v>
      </c>
      <c r="C96" s="164"/>
      <c r="D96" s="144">
        <f t="shared" si="23"/>
        <v>11.697565797994848</v>
      </c>
      <c r="E96" s="144">
        <f t="shared" si="23"/>
        <v>13.452200667694074</v>
      </c>
      <c r="F96" s="144">
        <f t="shared" si="23"/>
        <v>15.470030767848185</v>
      </c>
      <c r="G96" s="144">
        <f t="shared" si="23"/>
        <v>17.790535383025411</v>
      </c>
      <c r="H96" s="144">
        <f t="shared" si="23"/>
        <v>20.459115690479219</v>
      </c>
      <c r="I96" s="144">
        <f t="shared" si="23"/>
        <v>23.527983044051101</v>
      </c>
      <c r="J96" s="144">
        <f t="shared" si="23"/>
        <v>27.057180500658763</v>
      </c>
      <c r="K96" s="165">
        <f t="shared" si="25"/>
        <v>31.115757575757574</v>
      </c>
      <c r="L96" s="388">
        <f t="shared" si="24"/>
        <v>35.783121212121209</v>
      </c>
      <c r="M96" s="144">
        <f t="shared" si="24"/>
        <v>41.150589393939384</v>
      </c>
      <c r="N96" s="144">
        <f t="shared" si="24"/>
        <v>47.323177803030291</v>
      </c>
      <c r="O96" s="144">
        <f t="shared" si="24"/>
        <v>54.421654473484828</v>
      </c>
      <c r="P96" s="144">
        <f t="shared" si="24"/>
        <v>62.584902644507551</v>
      </c>
      <c r="Q96" s="389">
        <f t="shared" si="24"/>
        <v>71.972638041183671</v>
      </c>
      <c r="R96" s="166">
        <f t="shared" si="24"/>
        <v>82.768533747361218</v>
      </c>
      <c r="S96" s="166">
        <f t="shared" si="24"/>
        <v>95.183813809465391</v>
      </c>
      <c r="T96" s="166">
        <f t="shared" si="24"/>
        <v>109.46138588088519</v>
      </c>
      <c r="U96" s="166">
        <f t="shared" si="24"/>
        <v>125.88059376301796</v>
      </c>
      <c r="V96" s="166">
        <f t="shared" si="24"/>
        <v>144.76268282747063</v>
      </c>
    </row>
    <row r="97" spans="2:22" ht="15.75" thickBot="1" x14ac:dyDescent="0.3">
      <c r="B97" s="76"/>
      <c r="C97" s="167"/>
      <c r="D97" s="167"/>
      <c r="E97" s="167"/>
      <c r="F97" s="167"/>
      <c r="G97" s="167"/>
      <c r="H97" s="167"/>
      <c r="I97" s="167"/>
      <c r="J97" s="167"/>
      <c r="K97" s="93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</row>
    <row r="98" spans="2:22" ht="15.75" thickBot="1" x14ac:dyDescent="0.3">
      <c r="E98" s="378"/>
      <c r="F98" s="137"/>
      <c r="G98" s="137"/>
      <c r="H98" s="137"/>
      <c r="I98" s="376" t="s">
        <v>223</v>
      </c>
      <c r="J98" s="377"/>
      <c r="K98" s="211"/>
      <c r="L98" s="211"/>
      <c r="M98" s="211"/>
      <c r="N98" s="211"/>
      <c r="O98" s="212"/>
      <c r="P98" s="137"/>
    </row>
    <row r="99" spans="2:22" x14ac:dyDescent="0.25">
      <c r="D99" s="379"/>
      <c r="E99" s="380"/>
      <c r="F99" s="380"/>
      <c r="G99" s="380"/>
      <c r="H99" s="380"/>
      <c r="I99" s="380"/>
      <c r="J99" s="380"/>
      <c r="K99" s="380"/>
      <c r="L99" s="380"/>
      <c r="M99" s="379"/>
      <c r="N99" s="379"/>
      <c r="O99" s="379"/>
      <c r="P99" s="379"/>
    </row>
    <row r="100" spans="2:22" x14ac:dyDescent="0.25">
      <c r="B100" s="151" t="s">
        <v>53</v>
      </c>
      <c r="C100" s="151"/>
      <c r="D100" s="151"/>
      <c r="E100" s="152"/>
      <c r="F100" s="152"/>
      <c r="G100" s="152"/>
      <c r="H100" s="152"/>
      <c r="I100" s="152"/>
      <c r="K100" s="82">
        <v>1.1499999999999999</v>
      </c>
      <c r="L100" s="42" t="s">
        <v>0</v>
      </c>
    </row>
    <row r="101" spans="2:22" x14ac:dyDescent="0.25">
      <c r="B101" s="76" t="s">
        <v>2</v>
      </c>
      <c r="C101" s="153"/>
      <c r="D101" s="153" t="s">
        <v>33</v>
      </c>
      <c r="E101" s="81" t="s">
        <v>16</v>
      </c>
      <c r="F101" s="81" t="s">
        <v>15</v>
      </c>
      <c r="G101" s="76" t="s">
        <v>14</v>
      </c>
      <c r="H101" s="76" t="s">
        <v>13</v>
      </c>
      <c r="I101" s="76" t="s">
        <v>3</v>
      </c>
      <c r="J101" s="76" t="s">
        <v>4</v>
      </c>
      <c r="K101" s="76" t="s">
        <v>5</v>
      </c>
      <c r="L101" s="381" t="s">
        <v>6</v>
      </c>
      <c r="M101" s="76" t="s">
        <v>20</v>
      </c>
      <c r="N101" s="76" t="s">
        <v>21</v>
      </c>
      <c r="O101" s="76" t="s">
        <v>22</v>
      </c>
      <c r="P101" s="76" t="s">
        <v>23</v>
      </c>
      <c r="Q101" s="76" t="s">
        <v>24</v>
      </c>
      <c r="R101" s="81" t="s">
        <v>25</v>
      </c>
      <c r="S101" s="81" t="s">
        <v>35</v>
      </c>
      <c r="T101" s="81" t="s">
        <v>36</v>
      </c>
      <c r="U101" s="81" t="s">
        <v>37</v>
      </c>
      <c r="V101" s="81" t="s">
        <v>38</v>
      </c>
    </row>
    <row r="102" spans="2:22" x14ac:dyDescent="0.25">
      <c r="B102" s="76">
        <v>1</v>
      </c>
      <c r="C102" s="154"/>
      <c r="D102" s="143">
        <f t="shared" ref="D102:J116" si="26">((E102)/$K$146)</f>
        <v>0.25981076990612395</v>
      </c>
      <c r="E102" s="143">
        <f t="shared" si="26"/>
        <v>0.29878238539204249</v>
      </c>
      <c r="F102" s="143">
        <f t="shared" si="26"/>
        <v>0.34359974320084885</v>
      </c>
      <c r="G102" s="143">
        <f t="shared" si="26"/>
        <v>0.39513970468097614</v>
      </c>
      <c r="H102" s="143">
        <f t="shared" si="26"/>
        <v>0.4544106603831225</v>
      </c>
      <c r="I102" s="143">
        <f t="shared" si="26"/>
        <v>0.52257225944059083</v>
      </c>
      <c r="J102" s="143">
        <f t="shared" si="26"/>
        <v>0.60095809835667946</v>
      </c>
      <c r="K102" s="84">
        <f>P38</f>
        <v>0.69110181311018137</v>
      </c>
      <c r="L102" s="382">
        <f t="shared" ref="L102:V116" si="27">((K102)*$K$146)</f>
        <v>0.79476708507670857</v>
      </c>
      <c r="M102" s="143">
        <f t="shared" si="27"/>
        <v>0.91398214783821474</v>
      </c>
      <c r="N102" s="143">
        <f t="shared" si="27"/>
        <v>1.051079470013947</v>
      </c>
      <c r="O102" s="143">
        <f t="shared" si="27"/>
        <v>1.2087413905160389</v>
      </c>
      <c r="P102" s="143">
        <f t="shared" si="27"/>
        <v>1.3900525990934447</v>
      </c>
      <c r="Q102" s="383">
        <f t="shared" si="27"/>
        <v>1.5985604889574612</v>
      </c>
      <c r="R102" s="155">
        <f t="shared" si="27"/>
        <v>1.8383445623010801</v>
      </c>
      <c r="S102" s="155">
        <f t="shared" si="27"/>
        <v>2.1140962466462421</v>
      </c>
      <c r="T102" s="155">
        <f t="shared" si="27"/>
        <v>2.4312106836431782</v>
      </c>
      <c r="U102" s="155">
        <f t="shared" si="27"/>
        <v>2.7958922861896545</v>
      </c>
      <c r="V102" s="155">
        <f t="shared" si="27"/>
        <v>3.2152761291181022</v>
      </c>
    </row>
    <row r="103" spans="2:22" x14ac:dyDescent="0.25">
      <c r="B103" s="76">
        <v>2</v>
      </c>
      <c r="C103" s="158"/>
      <c r="D103" s="94">
        <f t="shared" si="26"/>
        <v>0.48396781775538539</v>
      </c>
      <c r="E103" s="94">
        <f t="shared" si="26"/>
        <v>0.55656299041869317</v>
      </c>
      <c r="F103" s="94">
        <f t="shared" si="26"/>
        <v>0.64004743898149707</v>
      </c>
      <c r="G103" s="94">
        <f t="shared" si="26"/>
        <v>0.73605455482872162</v>
      </c>
      <c r="H103" s="94">
        <f t="shared" si="26"/>
        <v>0.84646273805302985</v>
      </c>
      <c r="I103" s="94">
        <f t="shared" si="26"/>
        <v>0.97343214876098427</v>
      </c>
      <c r="J103" s="94">
        <f t="shared" si="26"/>
        <v>1.1194469710751318</v>
      </c>
      <c r="K103" s="98">
        <f t="shared" ref="K103:K116" si="28">P39</f>
        <v>1.2873640167364016</v>
      </c>
      <c r="L103" s="384">
        <f t="shared" si="27"/>
        <v>1.4804686192468617</v>
      </c>
      <c r="M103" s="94">
        <f t="shared" si="27"/>
        <v>1.7025389121338907</v>
      </c>
      <c r="N103" s="94">
        <f t="shared" si="27"/>
        <v>1.9579197489539741</v>
      </c>
      <c r="O103" s="94">
        <f t="shared" si="27"/>
        <v>2.25160771129707</v>
      </c>
      <c r="P103" s="94">
        <f t="shared" si="27"/>
        <v>2.5893488679916303</v>
      </c>
      <c r="Q103" s="385">
        <f t="shared" si="27"/>
        <v>2.9777511981903748</v>
      </c>
      <c r="R103" s="159">
        <f t="shared" si="27"/>
        <v>3.4244138779189308</v>
      </c>
      <c r="S103" s="159">
        <f t="shared" si="27"/>
        <v>3.93807595960677</v>
      </c>
      <c r="T103" s="159">
        <f t="shared" si="27"/>
        <v>4.5287873535477852</v>
      </c>
      <c r="U103" s="159">
        <f t="shared" si="27"/>
        <v>5.2081054565799523</v>
      </c>
      <c r="V103" s="159">
        <f t="shared" si="27"/>
        <v>5.9893212750669447</v>
      </c>
    </row>
    <row r="104" spans="2:22" x14ac:dyDescent="0.25">
      <c r="B104" s="76">
        <v>3</v>
      </c>
      <c r="C104" s="161"/>
      <c r="D104" s="146">
        <f t="shared" si="26"/>
        <v>0.69606551843835529</v>
      </c>
      <c r="E104" s="146">
        <f t="shared" si="26"/>
        <v>0.80047534620410854</v>
      </c>
      <c r="F104" s="146">
        <f t="shared" si="26"/>
        <v>0.92054664813472475</v>
      </c>
      <c r="G104" s="146">
        <f t="shared" si="26"/>
        <v>1.0586286453549334</v>
      </c>
      <c r="H104" s="146">
        <f t="shared" si="26"/>
        <v>1.2174229421581733</v>
      </c>
      <c r="I104" s="146">
        <f t="shared" si="26"/>
        <v>1.4000363834818992</v>
      </c>
      <c r="J104" s="146">
        <f t="shared" si="26"/>
        <v>1.6100418410041839</v>
      </c>
      <c r="K104" s="105">
        <f t="shared" si="28"/>
        <v>1.8515481171548114</v>
      </c>
      <c r="L104" s="386">
        <f t="shared" si="27"/>
        <v>2.1292803347280329</v>
      </c>
      <c r="M104" s="146">
        <f t="shared" si="27"/>
        <v>2.4486723849372378</v>
      </c>
      <c r="N104" s="146">
        <f t="shared" si="27"/>
        <v>2.8159732426778232</v>
      </c>
      <c r="O104" s="146">
        <f t="shared" si="27"/>
        <v>3.2383692290794963</v>
      </c>
      <c r="P104" s="146">
        <f t="shared" si="27"/>
        <v>3.7241246134414205</v>
      </c>
      <c r="Q104" s="387">
        <f t="shared" si="27"/>
        <v>4.2827433054576334</v>
      </c>
      <c r="R104" s="162">
        <f t="shared" si="27"/>
        <v>4.9251548012762782</v>
      </c>
      <c r="S104" s="162">
        <f t="shared" si="27"/>
        <v>5.6639280214677195</v>
      </c>
      <c r="T104" s="162">
        <f t="shared" si="27"/>
        <v>6.5135172246878765</v>
      </c>
      <c r="U104" s="162">
        <f t="shared" si="27"/>
        <v>7.4905448083910571</v>
      </c>
      <c r="V104" s="162">
        <f t="shared" si="27"/>
        <v>8.6141265296497149</v>
      </c>
    </row>
    <row r="105" spans="2:22" x14ac:dyDescent="0.25">
      <c r="B105" s="76">
        <v>4</v>
      </c>
      <c r="C105" s="158"/>
      <c r="D105" s="94">
        <f t="shared" si="26"/>
        <v>0.8961038719550336</v>
      </c>
      <c r="E105" s="94">
        <f t="shared" si="26"/>
        <v>1.0305194527482886</v>
      </c>
      <c r="F105" s="94">
        <f t="shared" si="26"/>
        <v>1.1850973706605319</v>
      </c>
      <c r="G105" s="94">
        <f t="shared" si="26"/>
        <v>1.3628619762596115</v>
      </c>
      <c r="H105" s="94">
        <f t="shared" si="26"/>
        <v>1.5672912726985531</v>
      </c>
      <c r="I105" s="94">
        <f t="shared" si="26"/>
        <v>1.8023849636033358</v>
      </c>
      <c r="J105" s="94">
        <f t="shared" si="26"/>
        <v>2.0727427081438359</v>
      </c>
      <c r="K105" s="98">
        <f t="shared" si="28"/>
        <v>2.3836541143654113</v>
      </c>
      <c r="L105" s="384">
        <f t="shared" si="27"/>
        <v>2.7412022315202229</v>
      </c>
      <c r="M105" s="94">
        <f t="shared" si="27"/>
        <v>3.1523825662482561</v>
      </c>
      <c r="N105" s="94">
        <f t="shared" si="27"/>
        <v>3.625239951185494</v>
      </c>
      <c r="O105" s="94">
        <f t="shared" si="27"/>
        <v>4.1690259438633177</v>
      </c>
      <c r="P105" s="94">
        <f t="shared" si="27"/>
        <v>4.7943798354428147</v>
      </c>
      <c r="Q105" s="385">
        <f t="shared" si="27"/>
        <v>5.5135368107592369</v>
      </c>
      <c r="R105" s="159">
        <f t="shared" si="27"/>
        <v>6.340567332373122</v>
      </c>
      <c r="S105" s="159">
        <f t="shared" si="27"/>
        <v>7.2916524322290899</v>
      </c>
      <c r="T105" s="159">
        <f t="shared" si="27"/>
        <v>8.3854002970634536</v>
      </c>
      <c r="U105" s="159">
        <f t="shared" si="27"/>
        <v>9.6432103416229715</v>
      </c>
      <c r="V105" s="159">
        <f t="shared" si="27"/>
        <v>11.089691892866416</v>
      </c>
    </row>
    <row r="106" spans="2:22" x14ac:dyDescent="0.25">
      <c r="B106" s="76">
        <v>5</v>
      </c>
      <c r="C106" s="158"/>
      <c r="D106" s="94">
        <f t="shared" si="26"/>
        <v>1.0840828783054204</v>
      </c>
      <c r="E106" s="94">
        <f t="shared" si="26"/>
        <v>1.2466953100512332</v>
      </c>
      <c r="F106" s="94">
        <f t="shared" si="26"/>
        <v>1.433699606558918</v>
      </c>
      <c r="G106" s="94">
        <f t="shared" si="26"/>
        <v>1.6487545475427556</v>
      </c>
      <c r="H106" s="94">
        <f t="shared" si="26"/>
        <v>1.8960677296741688</v>
      </c>
      <c r="I106" s="94">
        <f t="shared" si="26"/>
        <v>2.1804778891252941</v>
      </c>
      <c r="J106" s="94">
        <f t="shared" si="26"/>
        <v>2.5075495724940877</v>
      </c>
      <c r="K106" s="98">
        <f t="shared" si="28"/>
        <v>2.8836820083682007</v>
      </c>
      <c r="L106" s="384">
        <f t="shared" si="27"/>
        <v>3.3162343096234306</v>
      </c>
      <c r="M106" s="94">
        <f t="shared" si="27"/>
        <v>3.8136694560669451</v>
      </c>
      <c r="N106" s="94">
        <f t="shared" si="27"/>
        <v>4.3857198744769867</v>
      </c>
      <c r="O106" s="94">
        <f t="shared" si="27"/>
        <v>5.0435778556485342</v>
      </c>
      <c r="P106" s="94">
        <f t="shared" si="27"/>
        <v>5.8001145339958136</v>
      </c>
      <c r="Q106" s="385">
        <f t="shared" si="27"/>
        <v>6.6701317140951852</v>
      </c>
      <c r="R106" s="159">
        <f t="shared" si="27"/>
        <v>7.670651471209462</v>
      </c>
      <c r="S106" s="159">
        <f t="shared" si="27"/>
        <v>8.82124919189088</v>
      </c>
      <c r="T106" s="159">
        <f t="shared" si="27"/>
        <v>10.144436570674511</v>
      </c>
      <c r="U106" s="159">
        <f t="shared" si="27"/>
        <v>11.666102056275687</v>
      </c>
      <c r="V106" s="159">
        <f t="shared" si="27"/>
        <v>13.416017364717039</v>
      </c>
    </row>
    <row r="107" spans="2:22" x14ac:dyDescent="0.25">
      <c r="B107" s="76">
        <v>10</v>
      </c>
      <c r="C107" s="161"/>
      <c r="D107" s="146">
        <f t="shared" si="26"/>
        <v>1.8430877025629784</v>
      </c>
      <c r="E107" s="146">
        <f t="shared" si="26"/>
        <v>2.1195508579474249</v>
      </c>
      <c r="F107" s="146">
        <f t="shared" si="26"/>
        <v>2.4374834866395383</v>
      </c>
      <c r="G107" s="146">
        <f t="shared" si="26"/>
        <v>2.803106009635469</v>
      </c>
      <c r="H107" s="146">
        <f t="shared" si="26"/>
        <v>3.2235719110807892</v>
      </c>
      <c r="I107" s="146">
        <f t="shared" si="26"/>
        <v>3.7071076977429072</v>
      </c>
      <c r="J107" s="146">
        <f t="shared" si="26"/>
        <v>4.2631738524043428</v>
      </c>
      <c r="K107" s="105">
        <f t="shared" si="28"/>
        <v>4.9026499302649942</v>
      </c>
      <c r="L107" s="386">
        <f t="shared" si="27"/>
        <v>5.6380474198047432</v>
      </c>
      <c r="M107" s="146">
        <f t="shared" si="27"/>
        <v>6.4837545327754542</v>
      </c>
      <c r="N107" s="146">
        <f t="shared" si="27"/>
        <v>7.4563177126917717</v>
      </c>
      <c r="O107" s="146">
        <f t="shared" si="27"/>
        <v>8.5747653695955375</v>
      </c>
      <c r="P107" s="146">
        <f t="shared" si="27"/>
        <v>9.860980175034868</v>
      </c>
      <c r="Q107" s="387">
        <f t="shared" si="27"/>
        <v>11.340127201290098</v>
      </c>
      <c r="R107" s="162">
        <f t="shared" si="27"/>
        <v>13.041146281483613</v>
      </c>
      <c r="S107" s="162">
        <f t="shared" si="27"/>
        <v>14.997318223706154</v>
      </c>
      <c r="T107" s="162">
        <f t="shared" si="27"/>
        <v>17.246915957262075</v>
      </c>
      <c r="U107" s="162">
        <f t="shared" si="27"/>
        <v>19.833953350851385</v>
      </c>
      <c r="V107" s="162">
        <f t="shared" si="27"/>
        <v>22.80904635347909</v>
      </c>
    </row>
    <row r="108" spans="2:22" x14ac:dyDescent="0.25">
      <c r="B108" s="76">
        <v>20</v>
      </c>
      <c r="C108" s="158"/>
      <c r="D108" s="94">
        <f t="shared" si="26"/>
        <v>2.8101863335826796</v>
      </c>
      <c r="E108" s="94">
        <f t="shared" si="26"/>
        <v>3.2317142836200814</v>
      </c>
      <c r="F108" s="94">
        <f t="shared" si="26"/>
        <v>3.7164714261630936</v>
      </c>
      <c r="G108" s="94">
        <f t="shared" si="26"/>
        <v>4.2739421400875575</v>
      </c>
      <c r="H108" s="94">
        <f t="shared" si="26"/>
        <v>4.9150334611006903</v>
      </c>
      <c r="I108" s="94">
        <f t="shared" si="26"/>
        <v>5.6522884802657938</v>
      </c>
      <c r="J108" s="94">
        <f t="shared" si="26"/>
        <v>6.5001317523056628</v>
      </c>
      <c r="K108" s="98">
        <f t="shared" si="28"/>
        <v>7.475151515151512</v>
      </c>
      <c r="L108" s="384">
        <f t="shared" si="27"/>
        <v>8.5964242424242379</v>
      </c>
      <c r="M108" s="94">
        <f t="shared" si="27"/>
        <v>9.885887878787873</v>
      </c>
      <c r="N108" s="94">
        <f t="shared" si="27"/>
        <v>11.368771060606052</v>
      </c>
      <c r="O108" s="94">
        <f t="shared" si="27"/>
        <v>13.074086719696959</v>
      </c>
      <c r="P108" s="94">
        <f t="shared" si="27"/>
        <v>15.035199727651502</v>
      </c>
      <c r="Q108" s="385">
        <f t="shared" si="27"/>
        <v>17.290479686799227</v>
      </c>
      <c r="R108" s="159">
        <f t="shared" si="27"/>
        <v>19.884051639819109</v>
      </c>
      <c r="S108" s="159">
        <f t="shared" si="27"/>
        <v>22.866659385791973</v>
      </c>
      <c r="T108" s="159">
        <f t="shared" si="27"/>
        <v>26.296658293660766</v>
      </c>
      <c r="U108" s="159">
        <f t="shared" si="27"/>
        <v>30.241157037709879</v>
      </c>
      <c r="V108" s="159">
        <f t="shared" si="27"/>
        <v>34.777330593366358</v>
      </c>
    </row>
    <row r="109" spans="2:22" x14ac:dyDescent="0.25">
      <c r="B109" s="76">
        <v>30</v>
      </c>
      <c r="C109" s="158"/>
      <c r="D109" s="94">
        <f t="shared" si="26"/>
        <v>3.4017745300434745</v>
      </c>
      <c r="E109" s="94">
        <f t="shared" si="26"/>
        <v>3.9120407095499954</v>
      </c>
      <c r="F109" s="94">
        <f t="shared" si="26"/>
        <v>4.4988468159824944</v>
      </c>
      <c r="G109" s="94">
        <f t="shared" si="26"/>
        <v>5.1736738383798677</v>
      </c>
      <c r="H109" s="94">
        <f t="shared" si="26"/>
        <v>5.9497249141368478</v>
      </c>
      <c r="I109" s="94">
        <f t="shared" si="26"/>
        <v>6.8421836512573746</v>
      </c>
      <c r="J109" s="94">
        <f t="shared" si="26"/>
        <v>7.8685111989459804</v>
      </c>
      <c r="K109" s="98">
        <f t="shared" si="28"/>
        <v>9.048787878787877</v>
      </c>
      <c r="L109" s="384">
        <f t="shared" si="27"/>
        <v>10.406106060606058</v>
      </c>
      <c r="M109" s="94">
        <f t="shared" si="27"/>
        <v>11.967021969696965</v>
      </c>
      <c r="N109" s="94">
        <f t="shared" si="27"/>
        <v>13.762075265151509</v>
      </c>
      <c r="O109" s="94">
        <f t="shared" si="27"/>
        <v>15.826386554924234</v>
      </c>
      <c r="P109" s="94">
        <f t="shared" si="27"/>
        <v>18.200344538162867</v>
      </c>
      <c r="Q109" s="385">
        <f t="shared" si="27"/>
        <v>20.930396218887296</v>
      </c>
      <c r="R109" s="159">
        <f t="shared" si="27"/>
        <v>24.069955651720388</v>
      </c>
      <c r="S109" s="159">
        <f t="shared" si="27"/>
        <v>27.680448999478443</v>
      </c>
      <c r="T109" s="159">
        <f t="shared" si="27"/>
        <v>31.832516349400208</v>
      </c>
      <c r="U109" s="159">
        <f t="shared" si="27"/>
        <v>36.60739380181024</v>
      </c>
      <c r="V109" s="159">
        <f t="shared" si="27"/>
        <v>42.098502872081774</v>
      </c>
    </row>
    <row r="110" spans="2:22" x14ac:dyDescent="0.25">
      <c r="B110" s="76">
        <v>40</v>
      </c>
      <c r="C110" s="158"/>
      <c r="D110" s="94">
        <f t="shared" si="26"/>
        <v>3.9695208319810074</v>
      </c>
      <c r="E110" s="94">
        <f t="shared" si="26"/>
        <v>4.5649489567781583</v>
      </c>
      <c r="F110" s="94">
        <f t="shared" si="26"/>
        <v>5.2496913002948817</v>
      </c>
      <c r="G110" s="94">
        <f t="shared" si="26"/>
        <v>6.0371449953391139</v>
      </c>
      <c r="H110" s="94">
        <f t="shared" si="26"/>
        <v>6.9427167446399807</v>
      </c>
      <c r="I110" s="94">
        <f t="shared" si="26"/>
        <v>7.9841242563359769</v>
      </c>
      <c r="J110" s="94">
        <f t="shared" si="26"/>
        <v>9.1817428947863728</v>
      </c>
      <c r="K110" s="98">
        <f t="shared" si="28"/>
        <v>10.559004329004328</v>
      </c>
      <c r="L110" s="384">
        <f t="shared" si="27"/>
        <v>12.142854978354976</v>
      </c>
      <c r="M110" s="94">
        <f t="shared" si="27"/>
        <v>13.96428322510822</v>
      </c>
      <c r="N110" s="94">
        <f t="shared" si="27"/>
        <v>16.058925708874451</v>
      </c>
      <c r="O110" s="94">
        <f t="shared" si="27"/>
        <v>18.467764565205616</v>
      </c>
      <c r="P110" s="94">
        <f t="shared" si="27"/>
        <v>21.237929249986458</v>
      </c>
      <c r="Q110" s="385">
        <f t="shared" si="27"/>
        <v>24.423618637484424</v>
      </c>
      <c r="R110" s="159">
        <f t="shared" si="27"/>
        <v>28.087161433107084</v>
      </c>
      <c r="S110" s="159">
        <f t="shared" si="27"/>
        <v>32.300235648073148</v>
      </c>
      <c r="T110" s="159">
        <f t="shared" si="27"/>
        <v>37.145270995284115</v>
      </c>
      <c r="U110" s="159">
        <f t="shared" si="27"/>
        <v>42.717061644576731</v>
      </c>
      <c r="V110" s="159">
        <f t="shared" si="27"/>
        <v>49.124620891263234</v>
      </c>
    </row>
    <row r="111" spans="2:22" x14ac:dyDescent="0.25">
      <c r="B111" s="76">
        <v>50</v>
      </c>
      <c r="C111" s="158"/>
      <c r="D111" s="94">
        <f t="shared" si="26"/>
        <v>4.5134252393952794</v>
      </c>
      <c r="E111" s="94">
        <f t="shared" si="26"/>
        <v>5.1904390253045714</v>
      </c>
      <c r="F111" s="94">
        <f t="shared" si="26"/>
        <v>5.9690048791002566</v>
      </c>
      <c r="G111" s="94">
        <f t="shared" si="26"/>
        <v>6.8643556109652941</v>
      </c>
      <c r="H111" s="94">
        <f t="shared" si="26"/>
        <v>7.8940089526100881</v>
      </c>
      <c r="I111" s="94">
        <f t="shared" si="26"/>
        <v>9.0781102955016006</v>
      </c>
      <c r="J111" s="94">
        <f t="shared" si="26"/>
        <v>10.439826839826839</v>
      </c>
      <c r="K111" s="98">
        <f t="shared" si="28"/>
        <v>12.005800865800865</v>
      </c>
      <c r="L111" s="384">
        <f t="shared" si="27"/>
        <v>13.806670995670993</v>
      </c>
      <c r="M111" s="94">
        <f t="shared" si="27"/>
        <v>15.877671645021641</v>
      </c>
      <c r="N111" s="94">
        <f t="shared" si="27"/>
        <v>18.259322391774887</v>
      </c>
      <c r="O111" s="94">
        <f t="shared" si="27"/>
        <v>20.998220750541119</v>
      </c>
      <c r="P111" s="94">
        <f t="shared" si="27"/>
        <v>24.147953863122286</v>
      </c>
      <c r="Q111" s="385">
        <f t="shared" si="27"/>
        <v>27.770146942590628</v>
      </c>
      <c r="R111" s="159">
        <f t="shared" si="27"/>
        <v>31.93566898397922</v>
      </c>
      <c r="S111" s="159">
        <f t="shared" si="27"/>
        <v>36.726019331576097</v>
      </c>
      <c r="T111" s="159">
        <f t="shared" si="27"/>
        <v>42.23492223131251</v>
      </c>
      <c r="U111" s="159">
        <f t="shared" si="27"/>
        <v>48.570160566009385</v>
      </c>
      <c r="V111" s="159">
        <f t="shared" si="27"/>
        <v>55.855684650910788</v>
      </c>
    </row>
    <row r="112" spans="2:22" x14ac:dyDescent="0.25">
      <c r="B112" s="76">
        <v>60</v>
      </c>
      <c r="C112" s="158"/>
      <c r="D112" s="94">
        <f t="shared" si="26"/>
        <v>5.0334877522862911</v>
      </c>
      <c r="E112" s="94">
        <f t="shared" si="26"/>
        <v>5.7885109151292342</v>
      </c>
      <c r="F112" s="94">
        <f t="shared" si="26"/>
        <v>6.6567875523986189</v>
      </c>
      <c r="G112" s="94">
        <f t="shared" si="26"/>
        <v>7.6553056852584112</v>
      </c>
      <c r="H112" s="94">
        <f t="shared" si="26"/>
        <v>8.8036015380471717</v>
      </c>
      <c r="I112" s="94">
        <f t="shared" si="26"/>
        <v>10.124141768754246</v>
      </c>
      <c r="J112" s="94">
        <f t="shared" si="26"/>
        <v>11.642763034067382</v>
      </c>
      <c r="K112" s="98">
        <f t="shared" si="28"/>
        <v>13.389177489177488</v>
      </c>
      <c r="L112" s="384">
        <f t="shared" si="27"/>
        <v>15.39755411255411</v>
      </c>
      <c r="M112" s="94">
        <f t="shared" si="27"/>
        <v>17.707187229437224</v>
      </c>
      <c r="N112" s="94">
        <f t="shared" si="27"/>
        <v>20.363265313852807</v>
      </c>
      <c r="O112" s="94">
        <f t="shared" si="27"/>
        <v>23.417755110930727</v>
      </c>
      <c r="P112" s="94">
        <f t="shared" si="27"/>
        <v>26.930418377570334</v>
      </c>
      <c r="Q112" s="385">
        <f t="shared" si="27"/>
        <v>30.969981134205881</v>
      </c>
      <c r="R112" s="159">
        <f t="shared" si="27"/>
        <v>35.615478304336762</v>
      </c>
      <c r="S112" s="159">
        <f t="shared" si="27"/>
        <v>40.95780004998727</v>
      </c>
      <c r="T112" s="159">
        <f t="shared" si="27"/>
        <v>47.101470057485358</v>
      </c>
      <c r="U112" s="159">
        <f t="shared" si="27"/>
        <v>54.166690566108159</v>
      </c>
      <c r="V112" s="159">
        <f t="shared" si="27"/>
        <v>62.29169415102438</v>
      </c>
    </row>
    <row r="113" spans="1:22" x14ac:dyDescent="0.25">
      <c r="B113" s="76">
        <v>70</v>
      </c>
      <c r="C113" s="161"/>
      <c r="D113" s="146">
        <f t="shared" si="26"/>
        <v>5.5297083706540393</v>
      </c>
      <c r="E113" s="146">
        <f t="shared" si="26"/>
        <v>6.3591646262521451</v>
      </c>
      <c r="F113" s="146">
        <f t="shared" si="26"/>
        <v>7.3130393201899659</v>
      </c>
      <c r="G113" s="146">
        <f t="shared" si="26"/>
        <v>8.4099952182184605</v>
      </c>
      <c r="H113" s="146">
        <f t="shared" si="26"/>
        <v>9.6714945009512281</v>
      </c>
      <c r="I113" s="146">
        <f t="shared" si="26"/>
        <v>11.122218676093912</v>
      </c>
      <c r="J113" s="146">
        <f t="shared" si="26"/>
        <v>12.790551477507998</v>
      </c>
      <c r="K113" s="105">
        <f t="shared" si="28"/>
        <v>14.709134199134198</v>
      </c>
      <c r="L113" s="386">
        <f t="shared" si="27"/>
        <v>16.915504329004325</v>
      </c>
      <c r="M113" s="146">
        <f t="shared" si="27"/>
        <v>19.452829978354973</v>
      </c>
      <c r="N113" s="146">
        <f t="shared" si="27"/>
        <v>22.370754475108217</v>
      </c>
      <c r="O113" s="146">
        <f t="shared" si="27"/>
        <v>25.726367646374449</v>
      </c>
      <c r="P113" s="146">
        <f t="shared" si="27"/>
        <v>29.585322793330615</v>
      </c>
      <c r="Q113" s="387">
        <f t="shared" si="27"/>
        <v>34.023121212330203</v>
      </c>
      <c r="R113" s="162">
        <f t="shared" si="27"/>
        <v>39.126589394179732</v>
      </c>
      <c r="S113" s="162">
        <f t="shared" si="27"/>
        <v>44.995577803306688</v>
      </c>
      <c r="T113" s="162">
        <f t="shared" si="27"/>
        <v>51.744914473802687</v>
      </c>
      <c r="U113" s="162">
        <f t="shared" si="27"/>
        <v>59.506651644873088</v>
      </c>
      <c r="V113" s="162">
        <f t="shared" si="27"/>
        <v>68.432649391604045</v>
      </c>
    </row>
    <row r="114" spans="1:22" x14ac:dyDescent="0.25">
      <c r="B114" s="76">
        <v>80</v>
      </c>
      <c r="C114" s="158"/>
      <c r="D114" s="94">
        <f t="shared" si="26"/>
        <v>6.0020870944985294</v>
      </c>
      <c r="E114" s="94">
        <f t="shared" si="26"/>
        <v>6.9024001586733084</v>
      </c>
      <c r="F114" s="94">
        <f t="shared" si="26"/>
        <v>7.937760182474304</v>
      </c>
      <c r="G114" s="94">
        <f t="shared" si="26"/>
        <v>9.1284242098454484</v>
      </c>
      <c r="H114" s="94">
        <f t="shared" si="26"/>
        <v>10.497687841322264</v>
      </c>
      <c r="I114" s="94">
        <f t="shared" si="26"/>
        <v>12.072341017520603</v>
      </c>
      <c r="J114" s="94">
        <f t="shared" si="26"/>
        <v>13.883192170148693</v>
      </c>
      <c r="K114" s="98">
        <f t="shared" si="28"/>
        <v>15.965670995670996</v>
      </c>
      <c r="L114" s="384">
        <f t="shared" si="27"/>
        <v>18.360521645021645</v>
      </c>
      <c r="M114" s="94">
        <f t="shared" si="27"/>
        <v>21.11459989177489</v>
      </c>
      <c r="N114" s="94">
        <f t="shared" si="27"/>
        <v>24.281789875541122</v>
      </c>
      <c r="O114" s="94">
        <f t="shared" si="27"/>
        <v>27.924058356872287</v>
      </c>
      <c r="P114" s="94">
        <f t="shared" si="27"/>
        <v>32.11266711040313</v>
      </c>
      <c r="Q114" s="385">
        <f t="shared" si="27"/>
        <v>36.929567176963594</v>
      </c>
      <c r="R114" s="159">
        <f t="shared" si="27"/>
        <v>42.46900225350813</v>
      </c>
      <c r="S114" s="159">
        <f t="shared" si="27"/>
        <v>48.839352591534343</v>
      </c>
      <c r="T114" s="159">
        <f t="shared" si="27"/>
        <v>56.165255480264491</v>
      </c>
      <c r="U114" s="159">
        <f t="shared" si="27"/>
        <v>64.590043802304166</v>
      </c>
      <c r="V114" s="159">
        <f t="shared" si="27"/>
        <v>74.278550372649789</v>
      </c>
    </row>
    <row r="115" spans="1:22" x14ac:dyDescent="0.25">
      <c r="B115" s="76">
        <v>90</v>
      </c>
      <c r="C115" s="158"/>
      <c r="D115" s="94">
        <f t="shared" si="26"/>
        <v>6.4506239238197542</v>
      </c>
      <c r="E115" s="94">
        <f t="shared" si="26"/>
        <v>7.418217512392717</v>
      </c>
      <c r="F115" s="94">
        <f t="shared" si="26"/>
        <v>8.5309501392516243</v>
      </c>
      <c r="G115" s="94">
        <f t="shared" si="26"/>
        <v>9.8105926601393669</v>
      </c>
      <c r="H115" s="94">
        <f t="shared" si="26"/>
        <v>11.282181559160271</v>
      </c>
      <c r="I115" s="94">
        <f t="shared" si="26"/>
        <v>12.974508793034312</v>
      </c>
      <c r="J115" s="94">
        <f t="shared" si="26"/>
        <v>14.920685111989458</v>
      </c>
      <c r="K115" s="98">
        <f t="shared" si="28"/>
        <v>17.158787878787876</v>
      </c>
      <c r="L115" s="384">
        <f t="shared" si="27"/>
        <v>19.732606060606056</v>
      </c>
      <c r="M115" s="94">
        <f t="shared" si="27"/>
        <v>22.692496969696961</v>
      </c>
      <c r="N115" s="94">
        <f t="shared" si="27"/>
        <v>26.096371515151503</v>
      </c>
      <c r="O115" s="94">
        <f t="shared" si="27"/>
        <v>30.010827242424227</v>
      </c>
      <c r="P115" s="94">
        <f t="shared" si="27"/>
        <v>34.512451328787861</v>
      </c>
      <c r="Q115" s="385">
        <f t="shared" si="27"/>
        <v>39.689319028106034</v>
      </c>
      <c r="R115" s="159">
        <f t="shared" si="27"/>
        <v>45.642716882321935</v>
      </c>
      <c r="S115" s="159">
        <f t="shared" si="27"/>
        <v>52.489124414670222</v>
      </c>
      <c r="T115" s="159">
        <f t="shared" si="27"/>
        <v>60.362493076870749</v>
      </c>
      <c r="U115" s="159">
        <f t="shared" si="27"/>
        <v>69.41686703840135</v>
      </c>
      <c r="V115" s="159">
        <f t="shared" si="27"/>
        <v>79.82939709416155</v>
      </c>
    </row>
    <row r="116" spans="1:22" x14ac:dyDescent="0.25">
      <c r="B116" s="76">
        <v>100</v>
      </c>
      <c r="C116" s="164"/>
      <c r="D116" s="144">
        <f t="shared" si="26"/>
        <v>6.8753188586177227</v>
      </c>
      <c r="E116" s="144">
        <f t="shared" si="26"/>
        <v>7.9066166874103807</v>
      </c>
      <c r="F116" s="144">
        <f t="shared" si="26"/>
        <v>9.0926091905219373</v>
      </c>
      <c r="G116" s="144">
        <f t="shared" si="26"/>
        <v>10.456500569100227</v>
      </c>
      <c r="H116" s="144">
        <f t="shared" si="26"/>
        <v>12.02497565446526</v>
      </c>
      <c r="I116" s="144">
        <f t="shared" si="26"/>
        <v>13.828722002635049</v>
      </c>
      <c r="J116" s="144">
        <f t="shared" si="26"/>
        <v>15.903030303030304</v>
      </c>
      <c r="K116" s="165">
        <f t="shared" si="28"/>
        <v>18.288484848484849</v>
      </c>
      <c r="L116" s="388">
        <f t="shared" si="27"/>
        <v>21.031757575757574</v>
      </c>
      <c r="M116" s="144">
        <f t="shared" si="27"/>
        <v>24.186521212121207</v>
      </c>
      <c r="N116" s="144">
        <f t="shared" si="27"/>
        <v>27.814499393939386</v>
      </c>
      <c r="O116" s="144">
        <f t="shared" si="27"/>
        <v>31.986674303030291</v>
      </c>
      <c r="P116" s="144">
        <f t="shared" si="27"/>
        <v>36.784675448484833</v>
      </c>
      <c r="Q116" s="389">
        <f t="shared" si="27"/>
        <v>42.302376765757558</v>
      </c>
      <c r="R116" s="166">
        <f t="shared" si="27"/>
        <v>48.647733280621189</v>
      </c>
      <c r="S116" s="166">
        <f t="shared" si="27"/>
        <v>55.94489327271436</v>
      </c>
      <c r="T116" s="166">
        <f t="shared" si="27"/>
        <v>64.336627263621509</v>
      </c>
      <c r="U116" s="166">
        <f t="shared" si="27"/>
        <v>73.987121353164724</v>
      </c>
      <c r="V116" s="166">
        <f t="shared" si="27"/>
        <v>85.085189556139426</v>
      </c>
    </row>
    <row r="118" spans="1:22" x14ac:dyDescent="0.25">
      <c r="A118" s="390"/>
      <c r="B118" s="282"/>
      <c r="C118" s="282"/>
      <c r="D118" s="282"/>
      <c r="E118" s="282"/>
      <c r="F118" s="282"/>
      <c r="G118" s="282"/>
      <c r="H118" s="282"/>
      <c r="I118" s="282"/>
      <c r="J118" s="282"/>
      <c r="K118" s="282"/>
      <c r="L118" s="282"/>
      <c r="M118" s="282"/>
      <c r="N118" s="282"/>
      <c r="O118" s="282"/>
      <c r="P118" s="282"/>
      <c r="Q118" s="282"/>
      <c r="R118" s="282"/>
      <c r="S118" s="282"/>
      <c r="T118" s="282"/>
      <c r="U118" s="282"/>
      <c r="V118" s="67"/>
    </row>
    <row r="119" spans="1:22" x14ac:dyDescent="0.25">
      <c r="A119" s="391" t="s">
        <v>176</v>
      </c>
      <c r="B119" s="176" t="s">
        <v>174</v>
      </c>
      <c r="C119" s="177"/>
      <c r="D119" s="176" t="s">
        <v>175</v>
      </c>
      <c r="E119" s="178"/>
      <c r="F119" s="177"/>
      <c r="G119" s="392" t="s">
        <v>177</v>
      </c>
      <c r="H119" s="196"/>
      <c r="I119" s="196"/>
      <c r="J119" s="196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70"/>
    </row>
    <row r="120" spans="1:22" x14ac:dyDescent="0.25">
      <c r="A120" s="255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70"/>
    </row>
    <row r="121" spans="1:22" x14ac:dyDescent="0.25">
      <c r="A121" s="255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70"/>
    </row>
    <row r="122" spans="1:22" x14ac:dyDescent="0.25">
      <c r="A122" s="393" t="s">
        <v>17</v>
      </c>
      <c r="B122" s="191"/>
      <c r="C122" s="192">
        <f>C123-(E122-D122)</f>
        <v>-0.47921109474430246</v>
      </c>
      <c r="D122" s="193">
        <f t="shared" ref="D122:V122" si="29">((C93+D93)/2)+0.01</f>
        <v>3.2047406316286864</v>
      </c>
      <c r="E122" s="193">
        <f t="shared" si="29"/>
        <v>6.8786923580016754</v>
      </c>
      <c r="F122" s="193">
        <f t="shared" si="29"/>
        <v>7.9089962117019272</v>
      </c>
      <c r="G122" s="193">
        <f t="shared" si="29"/>
        <v>9.0938456434572146</v>
      </c>
      <c r="H122" s="193">
        <f t="shared" si="29"/>
        <v>10.456422489975795</v>
      </c>
      <c r="I122" s="193">
        <f t="shared" si="29"/>
        <v>12.023385863472166</v>
      </c>
      <c r="J122" s="193">
        <f t="shared" si="29"/>
        <v>13.825393742992988</v>
      </c>
      <c r="K122" s="193">
        <f t="shared" si="29"/>
        <v>15.897702804441936</v>
      </c>
      <c r="L122" s="193">
        <f t="shared" si="29"/>
        <v>18.280858225108229</v>
      </c>
      <c r="M122" s="193">
        <f t="shared" si="29"/>
        <v>21.021486958874458</v>
      </c>
      <c r="N122" s="193">
        <f t="shared" si="29"/>
        <v>24.173210002705627</v>
      </c>
      <c r="O122" s="193">
        <f t="shared" si="29"/>
        <v>27.797691503111469</v>
      </c>
      <c r="P122" s="193">
        <f t="shared" si="29"/>
        <v>31.965845228578186</v>
      </c>
      <c r="Q122" s="193">
        <f t="shared" si="29"/>
        <v>36.759222012864903</v>
      </c>
      <c r="R122" s="193">
        <f t="shared" si="29"/>
        <v>42.271605314794634</v>
      </c>
      <c r="S122" s="193">
        <f t="shared" si="29"/>
        <v>48.610846112013824</v>
      </c>
      <c r="T122" s="193">
        <f t="shared" si="29"/>
        <v>55.900973028815898</v>
      </c>
      <c r="U122" s="193">
        <f t="shared" si="29"/>
        <v>64.284618983138287</v>
      </c>
      <c r="V122" s="369">
        <f t="shared" si="29"/>
        <v>73.925811830609021</v>
      </c>
    </row>
    <row r="123" spans="1:22" x14ac:dyDescent="0.25">
      <c r="A123" s="255"/>
      <c r="B123" s="191"/>
      <c r="C123" s="193">
        <f t="shared" ref="C123:U123" si="30">(C93+D93)/2</f>
        <v>3.1947406316286866</v>
      </c>
      <c r="D123" s="193">
        <f t="shared" si="30"/>
        <v>6.8686923580016757</v>
      </c>
      <c r="E123" s="193">
        <f t="shared" si="30"/>
        <v>7.8989962117019275</v>
      </c>
      <c r="F123" s="193">
        <f t="shared" si="30"/>
        <v>9.0838456434572148</v>
      </c>
      <c r="G123" s="193">
        <f t="shared" si="30"/>
        <v>10.446422489975795</v>
      </c>
      <c r="H123" s="193">
        <f t="shared" si="30"/>
        <v>12.013385863472166</v>
      </c>
      <c r="I123" s="193">
        <f t="shared" si="30"/>
        <v>13.815393742992988</v>
      </c>
      <c r="J123" s="193">
        <f t="shared" si="30"/>
        <v>15.887702804441936</v>
      </c>
      <c r="K123" s="193">
        <f t="shared" si="30"/>
        <v>18.270858225108228</v>
      </c>
      <c r="L123" s="193">
        <f t="shared" si="30"/>
        <v>21.011486958874457</v>
      </c>
      <c r="M123" s="193">
        <f t="shared" si="30"/>
        <v>24.163210002705625</v>
      </c>
      <c r="N123" s="193">
        <f t="shared" si="30"/>
        <v>27.787691503111468</v>
      </c>
      <c r="O123" s="193">
        <f t="shared" si="30"/>
        <v>31.955845228578184</v>
      </c>
      <c r="P123" s="193">
        <f t="shared" si="30"/>
        <v>36.749222012864905</v>
      </c>
      <c r="Q123" s="193">
        <f t="shared" si="30"/>
        <v>42.261605314794636</v>
      </c>
      <c r="R123" s="193">
        <f t="shared" si="30"/>
        <v>48.600846112013826</v>
      </c>
      <c r="S123" s="193">
        <f t="shared" si="30"/>
        <v>55.8909730288159</v>
      </c>
      <c r="T123" s="193">
        <f t="shared" si="30"/>
        <v>64.274618983138282</v>
      </c>
      <c r="U123" s="193">
        <f t="shared" si="30"/>
        <v>73.915811830609016</v>
      </c>
      <c r="V123" s="256">
        <f>(U123-T123)+V122</f>
        <v>83.567004678079755</v>
      </c>
    </row>
    <row r="124" spans="1:22" x14ac:dyDescent="0.25">
      <c r="A124" s="255"/>
      <c r="B124" s="191"/>
      <c r="C124" s="257">
        <f>SUM(C122:C123)/2</f>
        <v>1.3577647684421921</v>
      </c>
      <c r="D124" s="257">
        <f t="shared" ref="D124:V124" si="31">SUM(D122:D123)/2</f>
        <v>5.036716494815181</v>
      </c>
      <c r="E124" s="257">
        <f t="shared" si="31"/>
        <v>7.3888442848518014</v>
      </c>
      <c r="F124" s="257">
        <f t="shared" si="31"/>
        <v>8.496420927579571</v>
      </c>
      <c r="G124" s="257">
        <f t="shared" si="31"/>
        <v>9.7701340667165049</v>
      </c>
      <c r="H124" s="257">
        <f t="shared" si="31"/>
        <v>11.23490417672398</v>
      </c>
      <c r="I124" s="257">
        <f t="shared" si="31"/>
        <v>12.919389803232576</v>
      </c>
      <c r="J124" s="257">
        <f t="shared" si="31"/>
        <v>14.856548273717461</v>
      </c>
      <c r="K124" s="257">
        <f t="shared" si="31"/>
        <v>17.084280514775081</v>
      </c>
      <c r="L124" s="257">
        <f t="shared" si="31"/>
        <v>19.646172591991345</v>
      </c>
      <c r="M124" s="257">
        <f t="shared" si="31"/>
        <v>22.592348480790044</v>
      </c>
      <c r="N124" s="257">
        <f t="shared" si="31"/>
        <v>25.980450752908546</v>
      </c>
      <c r="O124" s="257">
        <f t="shared" si="31"/>
        <v>29.876768365844825</v>
      </c>
      <c r="P124" s="257">
        <f t="shared" si="31"/>
        <v>34.357533620721547</v>
      </c>
      <c r="Q124" s="257">
        <f t="shared" si="31"/>
        <v>39.510413663829766</v>
      </c>
      <c r="R124" s="257">
        <f t="shared" si="31"/>
        <v>45.436225713404227</v>
      </c>
      <c r="S124" s="257">
        <f t="shared" si="31"/>
        <v>52.250909570414862</v>
      </c>
      <c r="T124" s="257">
        <f t="shared" si="31"/>
        <v>60.08779600597709</v>
      </c>
      <c r="U124" s="257">
        <f t="shared" si="31"/>
        <v>69.100215406873644</v>
      </c>
      <c r="V124" s="258">
        <f t="shared" si="31"/>
        <v>78.746408254344388</v>
      </c>
    </row>
    <row r="125" spans="1:22" x14ac:dyDescent="0.25">
      <c r="A125" s="255"/>
      <c r="B125" s="191"/>
      <c r="C125" s="196">
        <f t="shared" ref="C125:V125" si="32">C93</f>
        <v>0</v>
      </c>
      <c r="D125" s="196">
        <f t="shared" si="32"/>
        <v>6.3894812632573732</v>
      </c>
      <c r="E125" s="196">
        <f t="shared" si="32"/>
        <v>7.347903452745979</v>
      </c>
      <c r="F125" s="196">
        <f t="shared" si="32"/>
        <v>8.450088970657875</v>
      </c>
      <c r="G125" s="196">
        <f t="shared" si="32"/>
        <v>9.7176023162565546</v>
      </c>
      <c r="H125" s="196">
        <f t="shared" si="32"/>
        <v>11.175242663695037</v>
      </c>
      <c r="I125" s="196">
        <f t="shared" si="32"/>
        <v>12.851529063249293</v>
      </c>
      <c r="J125" s="196">
        <f t="shared" si="32"/>
        <v>14.779258422736685</v>
      </c>
      <c r="K125" s="196">
        <f t="shared" si="32"/>
        <v>16.996147186147187</v>
      </c>
      <c r="L125" s="196">
        <f t="shared" si="32"/>
        <v>19.545569264069265</v>
      </c>
      <c r="M125" s="196">
        <f t="shared" si="32"/>
        <v>22.477404653679653</v>
      </c>
      <c r="N125" s="196">
        <f t="shared" si="32"/>
        <v>25.849015351731598</v>
      </c>
      <c r="O125" s="196">
        <f t="shared" si="32"/>
        <v>29.726367654491337</v>
      </c>
      <c r="P125" s="196">
        <f t="shared" si="32"/>
        <v>34.185322802665034</v>
      </c>
      <c r="Q125" s="196">
        <f t="shared" si="32"/>
        <v>39.313121223064783</v>
      </c>
      <c r="R125" s="196">
        <f t="shared" si="32"/>
        <v>45.210089406524496</v>
      </c>
      <c r="S125" s="196">
        <f t="shared" si="32"/>
        <v>51.991602817503164</v>
      </c>
      <c r="T125" s="196">
        <f t="shared" si="32"/>
        <v>59.790343240128635</v>
      </c>
      <c r="U125" s="196">
        <f t="shared" si="32"/>
        <v>68.758894726147929</v>
      </c>
      <c r="V125" s="259">
        <f t="shared" si="32"/>
        <v>79.072728935070117</v>
      </c>
    </row>
    <row r="126" spans="1:22" x14ac:dyDescent="0.25">
      <c r="A126" s="255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196"/>
      <c r="R126" s="196"/>
      <c r="S126" s="196"/>
      <c r="T126" s="196"/>
      <c r="U126" s="196"/>
      <c r="V126" s="259"/>
    </row>
    <row r="127" spans="1:22" x14ac:dyDescent="0.25">
      <c r="A127" s="255"/>
      <c r="B127" s="191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259"/>
    </row>
    <row r="128" spans="1:22" x14ac:dyDescent="0.25">
      <c r="A128" s="255"/>
      <c r="B128" s="191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259"/>
    </row>
    <row r="129" spans="1:22" x14ac:dyDescent="0.25">
      <c r="A129" s="255"/>
      <c r="B129" s="191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259"/>
    </row>
    <row r="130" spans="1:22" x14ac:dyDescent="0.25">
      <c r="A130" s="255"/>
      <c r="B130" s="191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256"/>
    </row>
    <row r="131" spans="1:22" x14ac:dyDescent="0.25">
      <c r="A131" s="255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70"/>
    </row>
    <row r="132" spans="1:22" x14ac:dyDescent="0.25">
      <c r="A132" s="393" t="s">
        <v>18</v>
      </c>
      <c r="B132" s="191"/>
      <c r="C132" s="192">
        <f>C133-(E132-D132)</f>
        <v>-0.41472812779905244</v>
      </c>
      <c r="D132" s="193">
        <f t="shared" ref="D132:V132" si="33">((C113+D113)/2)+0.01</f>
        <v>2.7748541853270194</v>
      </c>
      <c r="E132" s="193">
        <f t="shared" si="33"/>
        <v>5.9544364984530915</v>
      </c>
      <c r="F132" s="193">
        <f t="shared" si="33"/>
        <v>6.8461019732210548</v>
      </c>
      <c r="G132" s="193">
        <f t="shared" si="33"/>
        <v>7.8715172692042135</v>
      </c>
      <c r="H132" s="193">
        <f t="shared" si="33"/>
        <v>9.0507448595848441</v>
      </c>
      <c r="I132" s="193">
        <f t="shared" si="33"/>
        <v>10.406856588522571</v>
      </c>
      <c r="J132" s="193">
        <f t="shared" si="33"/>
        <v>11.966385076800956</v>
      </c>
      <c r="K132" s="193">
        <f t="shared" si="33"/>
        <v>13.759842838321097</v>
      </c>
      <c r="L132" s="193">
        <f t="shared" si="33"/>
        <v>15.822319264069261</v>
      </c>
      <c r="M132" s="193">
        <f t="shared" si="33"/>
        <v>18.194167153679651</v>
      </c>
      <c r="N132" s="193">
        <f t="shared" si="33"/>
        <v>20.921792226731597</v>
      </c>
      <c r="O132" s="193">
        <f t="shared" si="33"/>
        <v>24.058561060741336</v>
      </c>
      <c r="P132" s="193">
        <f t="shared" si="33"/>
        <v>27.665845219852532</v>
      </c>
      <c r="Q132" s="193">
        <f t="shared" si="33"/>
        <v>31.814222002830409</v>
      </c>
      <c r="R132" s="193">
        <f t="shared" si="33"/>
        <v>36.584855303254962</v>
      </c>
      <c r="S132" s="193">
        <f t="shared" si="33"/>
        <v>42.071083598743208</v>
      </c>
      <c r="T132" s="193">
        <f t="shared" si="33"/>
        <v>48.380246138554689</v>
      </c>
      <c r="U132" s="193">
        <f t="shared" si="33"/>
        <v>55.635783059337889</v>
      </c>
      <c r="V132" s="369">
        <f t="shared" si="33"/>
        <v>63.979650518238564</v>
      </c>
    </row>
    <row r="133" spans="1:22" x14ac:dyDescent="0.25">
      <c r="A133" s="255"/>
      <c r="B133" s="191"/>
      <c r="C133" s="193">
        <f t="shared" ref="C133:U133" si="34">(C113+D113)/2</f>
        <v>2.7648541853270197</v>
      </c>
      <c r="D133" s="193">
        <f t="shared" si="34"/>
        <v>5.9444364984530917</v>
      </c>
      <c r="E133" s="193">
        <f t="shared" si="34"/>
        <v>6.8361019732210551</v>
      </c>
      <c r="F133" s="193">
        <f t="shared" si="34"/>
        <v>7.8615172692042137</v>
      </c>
      <c r="G133" s="193">
        <f t="shared" si="34"/>
        <v>9.0407448595848443</v>
      </c>
      <c r="H133" s="193">
        <f t="shared" si="34"/>
        <v>10.396856588522571</v>
      </c>
      <c r="I133" s="193">
        <f t="shared" si="34"/>
        <v>11.956385076800956</v>
      </c>
      <c r="J133" s="193">
        <f t="shared" si="34"/>
        <v>13.749842838321097</v>
      </c>
      <c r="K133" s="193">
        <f t="shared" si="34"/>
        <v>15.812319264069261</v>
      </c>
      <c r="L133" s="193">
        <f t="shared" si="34"/>
        <v>18.184167153679649</v>
      </c>
      <c r="M133" s="193">
        <f t="shared" si="34"/>
        <v>20.911792226731595</v>
      </c>
      <c r="N133" s="193">
        <f t="shared" si="34"/>
        <v>24.048561060741335</v>
      </c>
      <c r="O133" s="193">
        <f t="shared" si="34"/>
        <v>27.65584521985253</v>
      </c>
      <c r="P133" s="193">
        <f t="shared" si="34"/>
        <v>31.804222002830407</v>
      </c>
      <c r="Q133" s="193">
        <f t="shared" si="34"/>
        <v>36.574855303254964</v>
      </c>
      <c r="R133" s="193">
        <f t="shared" si="34"/>
        <v>42.06108359874321</v>
      </c>
      <c r="S133" s="193">
        <f t="shared" si="34"/>
        <v>48.370246138554691</v>
      </c>
      <c r="T133" s="193">
        <f t="shared" si="34"/>
        <v>55.625783059337891</v>
      </c>
      <c r="U133" s="193">
        <f t="shared" si="34"/>
        <v>63.969650518238566</v>
      </c>
      <c r="V133" s="256">
        <f>(U133-T133)+V132</f>
        <v>72.323517977139232</v>
      </c>
    </row>
    <row r="134" spans="1:22" x14ac:dyDescent="0.25">
      <c r="A134" s="255"/>
      <c r="B134" s="191"/>
      <c r="C134" s="257">
        <f t="shared" ref="C134:V134" si="35">SUM(C132:C133)/2</f>
        <v>1.1750630287639836</v>
      </c>
      <c r="D134" s="257">
        <f t="shared" si="35"/>
        <v>4.3596453418900554</v>
      </c>
      <c r="E134" s="257">
        <f t="shared" si="35"/>
        <v>6.3952692358370733</v>
      </c>
      <c r="F134" s="257">
        <f t="shared" si="35"/>
        <v>7.3538096212126343</v>
      </c>
      <c r="G134" s="257">
        <f t="shared" si="35"/>
        <v>8.4561310643945298</v>
      </c>
      <c r="H134" s="257">
        <f t="shared" si="35"/>
        <v>9.7238007240537065</v>
      </c>
      <c r="I134" s="257">
        <f t="shared" si="35"/>
        <v>11.181620832661764</v>
      </c>
      <c r="J134" s="257">
        <f t="shared" si="35"/>
        <v>12.858113957561027</v>
      </c>
      <c r="K134" s="257">
        <f t="shared" si="35"/>
        <v>14.786081051195179</v>
      </c>
      <c r="L134" s="257">
        <f t="shared" si="35"/>
        <v>17.003243208874455</v>
      </c>
      <c r="M134" s="257">
        <f t="shared" si="35"/>
        <v>19.552979690205625</v>
      </c>
      <c r="N134" s="257">
        <f t="shared" si="35"/>
        <v>22.485176643736466</v>
      </c>
      <c r="O134" s="257">
        <f t="shared" si="35"/>
        <v>25.857203140296932</v>
      </c>
      <c r="P134" s="257">
        <f t="shared" si="35"/>
        <v>29.735033611341471</v>
      </c>
      <c r="Q134" s="257">
        <f t="shared" si="35"/>
        <v>34.194538653042684</v>
      </c>
      <c r="R134" s="257">
        <f t="shared" si="35"/>
        <v>39.322969450999082</v>
      </c>
      <c r="S134" s="257">
        <f t="shared" si="35"/>
        <v>45.220664868648953</v>
      </c>
      <c r="T134" s="257">
        <f t="shared" si="35"/>
        <v>52.003014598946294</v>
      </c>
      <c r="U134" s="257">
        <f t="shared" si="35"/>
        <v>59.802716788788231</v>
      </c>
      <c r="V134" s="258">
        <f t="shared" si="35"/>
        <v>68.151584247688902</v>
      </c>
    </row>
    <row r="135" spans="1:22" x14ac:dyDescent="0.25">
      <c r="A135" s="255"/>
      <c r="B135" s="191"/>
      <c r="C135" s="196">
        <f>C113</f>
        <v>0</v>
      </c>
      <c r="D135" s="196">
        <f t="shared" ref="D135:V135" si="36">D113</f>
        <v>5.5297083706540393</v>
      </c>
      <c r="E135" s="196">
        <f t="shared" si="36"/>
        <v>6.3591646262521451</v>
      </c>
      <c r="F135" s="196">
        <f t="shared" si="36"/>
        <v>7.3130393201899659</v>
      </c>
      <c r="G135" s="196">
        <f t="shared" si="36"/>
        <v>8.4099952182184605</v>
      </c>
      <c r="H135" s="196">
        <f t="shared" si="36"/>
        <v>9.6714945009512281</v>
      </c>
      <c r="I135" s="196">
        <f t="shared" si="36"/>
        <v>11.122218676093912</v>
      </c>
      <c r="J135" s="196">
        <f t="shared" si="36"/>
        <v>12.790551477507998</v>
      </c>
      <c r="K135" s="196">
        <f t="shared" si="36"/>
        <v>14.709134199134198</v>
      </c>
      <c r="L135" s="196">
        <f t="shared" si="36"/>
        <v>16.915504329004325</v>
      </c>
      <c r="M135" s="196">
        <f t="shared" si="36"/>
        <v>19.452829978354973</v>
      </c>
      <c r="N135" s="196">
        <f t="shared" si="36"/>
        <v>22.370754475108217</v>
      </c>
      <c r="O135" s="196">
        <f t="shared" si="36"/>
        <v>25.726367646374449</v>
      </c>
      <c r="P135" s="196">
        <f t="shared" si="36"/>
        <v>29.585322793330615</v>
      </c>
      <c r="Q135" s="196">
        <f t="shared" si="36"/>
        <v>34.023121212330203</v>
      </c>
      <c r="R135" s="196">
        <f t="shared" si="36"/>
        <v>39.126589394179732</v>
      </c>
      <c r="S135" s="196">
        <f t="shared" si="36"/>
        <v>44.995577803306688</v>
      </c>
      <c r="T135" s="196">
        <f t="shared" si="36"/>
        <v>51.744914473802687</v>
      </c>
      <c r="U135" s="196">
        <f t="shared" si="36"/>
        <v>59.506651644873088</v>
      </c>
      <c r="V135" s="259">
        <f t="shared" si="36"/>
        <v>68.432649391604045</v>
      </c>
    </row>
    <row r="136" spans="1:22" x14ac:dyDescent="0.25">
      <c r="A136" s="260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337"/>
    </row>
    <row r="137" spans="1:22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</row>
    <row r="138" spans="1:22" x14ac:dyDescent="0.25">
      <c r="A138" s="47"/>
      <c r="B138" s="47"/>
      <c r="C138" s="207" t="s">
        <v>213</v>
      </c>
      <c r="D138" s="208" t="s">
        <v>34</v>
      </c>
      <c r="E138" s="209" t="s">
        <v>211</v>
      </c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</row>
    <row r="139" spans="1:22" x14ac:dyDescent="0.25">
      <c r="A139" s="47"/>
      <c r="B139" s="47"/>
      <c r="C139" s="47"/>
      <c r="D139" s="208" t="s">
        <v>212</v>
      </c>
      <c r="E139" s="209" t="s">
        <v>210</v>
      </c>
      <c r="F139" s="47"/>
      <c r="G139" s="47"/>
      <c r="H139" s="47"/>
      <c r="I139" s="47"/>
      <c r="J139" s="47"/>
      <c r="K139" s="47"/>
      <c r="L139" s="43"/>
      <c r="M139" s="47"/>
      <c r="N139" s="47"/>
      <c r="O139" s="47"/>
      <c r="P139" s="47"/>
      <c r="Q139" s="47"/>
      <c r="R139" s="47"/>
      <c r="S139" s="47"/>
      <c r="T139" s="47"/>
      <c r="U139" s="47"/>
      <c r="V139" s="47"/>
    </row>
    <row r="140" spans="1:22" ht="15.75" thickBot="1" x14ac:dyDescent="0.3">
      <c r="A140" s="47"/>
      <c r="B140" s="47"/>
      <c r="C140" s="47"/>
      <c r="D140" s="207"/>
      <c r="E140" s="207"/>
      <c r="F140" s="47"/>
      <c r="G140" s="47"/>
      <c r="H140" s="47"/>
      <c r="I140" s="47"/>
      <c r="J140" s="47"/>
      <c r="K140" s="47"/>
      <c r="L140" s="43"/>
      <c r="M140" s="47"/>
      <c r="N140" s="47"/>
      <c r="O140" s="47"/>
      <c r="P140" s="47"/>
      <c r="Q140" s="47"/>
      <c r="R140" s="47"/>
      <c r="S140" s="47"/>
      <c r="T140" s="47"/>
      <c r="U140" s="47"/>
      <c r="V140" s="47"/>
    </row>
    <row r="141" spans="1:22" ht="15.75" thickBot="1" x14ac:dyDescent="0.3">
      <c r="A141" s="47"/>
      <c r="B141" s="47"/>
      <c r="C141" s="47"/>
      <c r="D141" s="47"/>
      <c r="E141" s="47"/>
      <c r="F141" s="47"/>
      <c r="G141" s="47"/>
      <c r="H141" s="376" t="s">
        <v>223</v>
      </c>
      <c r="I141" s="377"/>
      <c r="J141" s="211"/>
      <c r="K141" s="211"/>
      <c r="L141" s="211"/>
      <c r="M141" s="211"/>
      <c r="N141" s="212"/>
      <c r="O141" s="47"/>
      <c r="P141" s="47"/>
      <c r="Q141" s="47"/>
      <c r="R141" s="47"/>
      <c r="S141" s="47"/>
      <c r="T141" s="47"/>
      <c r="U141" s="47"/>
      <c r="V141" s="47"/>
    </row>
    <row r="142" spans="1:22" ht="15.75" thickBot="1" x14ac:dyDescent="0.3">
      <c r="A142" s="47"/>
      <c r="B142" s="47"/>
      <c r="C142" s="47"/>
      <c r="D142" s="47"/>
      <c r="E142" s="47"/>
      <c r="F142" s="47"/>
      <c r="G142" s="47"/>
      <c r="H142" s="210" t="s">
        <v>221</v>
      </c>
      <c r="I142" s="211"/>
      <c r="J142" s="211"/>
      <c r="K142" s="211"/>
      <c r="L142" s="211"/>
      <c r="M142" s="211"/>
      <c r="N142" s="212"/>
      <c r="P142" s="394" t="s">
        <v>214</v>
      </c>
      <c r="Q142" s="47"/>
      <c r="R142" s="47"/>
      <c r="S142" s="47"/>
      <c r="T142" s="47"/>
      <c r="U142" s="47"/>
      <c r="V142" s="47"/>
    </row>
    <row r="143" spans="1:22" x14ac:dyDescent="0.25">
      <c r="B143" s="60"/>
      <c r="N143" s="47"/>
      <c r="O143" s="47"/>
      <c r="P143" s="47"/>
      <c r="Q143" s="47"/>
    </row>
    <row r="144" spans="1:22" x14ac:dyDescent="0.25">
      <c r="A144" s="395" t="s">
        <v>164</v>
      </c>
      <c r="C144" s="149"/>
    </row>
    <row r="145" spans="1:28" x14ac:dyDescent="0.25">
      <c r="B145" s="60"/>
      <c r="C145" s="216">
        <f>D145/$K$146</f>
        <v>0.32690177384616748</v>
      </c>
      <c r="D145" s="216">
        <f t="shared" ref="D145:J145" si="37">E145/$K$146</f>
        <v>0.37593703992309258</v>
      </c>
      <c r="E145" s="216">
        <f t="shared" si="37"/>
        <v>0.43232759591155645</v>
      </c>
      <c r="F145" s="216">
        <f t="shared" si="37"/>
        <v>0.49717673529828987</v>
      </c>
      <c r="G145" s="216">
        <f t="shared" si="37"/>
        <v>0.57175324559303331</v>
      </c>
      <c r="H145" s="216">
        <f t="shared" si="37"/>
        <v>0.65751623243198831</v>
      </c>
      <c r="I145" s="216">
        <f t="shared" si="37"/>
        <v>0.7561436672967865</v>
      </c>
      <c r="J145" s="216">
        <f t="shared" si="37"/>
        <v>0.86956521739130443</v>
      </c>
      <c r="K145" s="74">
        <v>1</v>
      </c>
      <c r="L145" s="216">
        <f>K145*$K$146</f>
        <v>1.1499999999999999</v>
      </c>
      <c r="M145" s="216">
        <f t="shared" ref="M145:U145" si="38">L145*$K$146</f>
        <v>1.3224999999999998</v>
      </c>
      <c r="N145" s="216">
        <f t="shared" si="38"/>
        <v>1.5208749999999995</v>
      </c>
      <c r="O145" s="216">
        <f t="shared" si="38"/>
        <v>1.7490062499999994</v>
      </c>
      <c r="P145" s="216">
        <f t="shared" si="38"/>
        <v>2.0113571874999994</v>
      </c>
      <c r="Q145" s="216">
        <f t="shared" si="38"/>
        <v>2.3130607656249991</v>
      </c>
      <c r="R145" s="216">
        <f t="shared" si="38"/>
        <v>2.6600198804687487</v>
      </c>
      <c r="S145" s="216">
        <f t="shared" si="38"/>
        <v>3.0590228625390607</v>
      </c>
      <c r="T145" s="216">
        <f t="shared" si="38"/>
        <v>3.5178762919199196</v>
      </c>
      <c r="U145" s="216">
        <f t="shared" si="38"/>
        <v>4.0455577357079076</v>
      </c>
    </row>
    <row r="146" spans="1:28" x14ac:dyDescent="0.25">
      <c r="A146" s="217" t="s">
        <v>163</v>
      </c>
      <c r="B146" s="395" t="s">
        <v>164</v>
      </c>
      <c r="J146" s="215" t="s">
        <v>54</v>
      </c>
      <c r="K146" s="218">
        <v>1.1499999999999999</v>
      </c>
      <c r="M146" s="215" t="s">
        <v>55</v>
      </c>
      <c r="N146" s="218">
        <v>2</v>
      </c>
    </row>
    <row r="147" spans="1:28" x14ac:dyDescent="0.25">
      <c r="A147" s="217" t="s">
        <v>162</v>
      </c>
      <c r="B147" s="151" t="s">
        <v>229</v>
      </c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</row>
    <row r="148" spans="1:28" x14ac:dyDescent="0.25">
      <c r="B148" s="222" t="s">
        <v>57</v>
      </c>
      <c r="C148" s="223"/>
      <c r="D148" s="224">
        <f t="shared" ref="D148:J148" si="39">D165/$K165</f>
        <v>0.40021764131495741</v>
      </c>
      <c r="E148" s="224">
        <f t="shared" si="39"/>
        <v>0.45441419333296806</v>
      </c>
      <c r="F148" s="224">
        <f t="shared" si="39"/>
        <v>0.51674022815368026</v>
      </c>
      <c r="G148" s="224">
        <f t="shared" si="39"/>
        <v>0.58841516819749928</v>
      </c>
      <c r="H148" s="224">
        <f t="shared" si="39"/>
        <v>0.67084134924789129</v>
      </c>
      <c r="I148" s="224">
        <f>I165/$K165</f>
        <v>0.76563145745584194</v>
      </c>
      <c r="J148" s="224">
        <f t="shared" si="39"/>
        <v>0.8746400818949851</v>
      </c>
      <c r="K148" s="223"/>
      <c r="L148" s="224">
        <f>L165/$K165</f>
        <v>1.1441639058207669</v>
      </c>
      <c r="M148" s="224">
        <f t="shared" ref="M148:U148" si="40">M165/$K165</f>
        <v>1.3099523975146488</v>
      </c>
      <c r="N148" s="224">
        <f t="shared" si="40"/>
        <v>1.5006091629626133</v>
      </c>
      <c r="O148" s="224">
        <f t="shared" si="40"/>
        <v>1.7198644432277721</v>
      </c>
      <c r="P148" s="224">
        <f t="shared" si="40"/>
        <v>1.9720080155327049</v>
      </c>
      <c r="Q148" s="224">
        <f t="shared" si="40"/>
        <v>2.2619731236833776</v>
      </c>
      <c r="R148" s="224">
        <f t="shared" si="40"/>
        <v>2.5954329980566508</v>
      </c>
      <c r="S148" s="224">
        <f t="shared" si="40"/>
        <v>2.9789118535859154</v>
      </c>
      <c r="T148" s="224">
        <f t="shared" si="40"/>
        <v>3.4199125374445689</v>
      </c>
      <c r="U148" s="224">
        <f t="shared" si="40"/>
        <v>3.9270633238820216</v>
      </c>
      <c r="V148" s="225"/>
    </row>
    <row r="149" spans="1:28" x14ac:dyDescent="0.25">
      <c r="B149" s="226" t="s">
        <v>45</v>
      </c>
      <c r="C149" s="226"/>
      <c r="D149" s="227">
        <f t="shared" ref="D149:J149" si="41">E149/$K146</f>
        <v>0.37593703992309258</v>
      </c>
      <c r="E149" s="227">
        <f t="shared" si="41"/>
        <v>0.43232759591155645</v>
      </c>
      <c r="F149" s="227">
        <f t="shared" si="41"/>
        <v>0.49717673529828987</v>
      </c>
      <c r="G149" s="227">
        <f t="shared" si="41"/>
        <v>0.57175324559303331</v>
      </c>
      <c r="H149" s="227">
        <f t="shared" si="41"/>
        <v>0.65751623243198831</v>
      </c>
      <c r="I149" s="227">
        <f t="shared" si="41"/>
        <v>0.7561436672967865</v>
      </c>
      <c r="J149" s="227">
        <f t="shared" si="41"/>
        <v>0.86956521739130443</v>
      </c>
      <c r="K149" s="228">
        <v>1</v>
      </c>
      <c r="L149" s="227">
        <f>K149*$K146</f>
        <v>1.1499999999999999</v>
      </c>
      <c r="M149" s="227">
        <f t="shared" ref="M149:U149" si="42">L149*$K146</f>
        <v>1.3224999999999998</v>
      </c>
      <c r="N149" s="227">
        <f t="shared" si="42"/>
        <v>1.5208749999999995</v>
      </c>
      <c r="O149" s="227">
        <f t="shared" si="42"/>
        <v>1.7490062499999994</v>
      </c>
      <c r="P149" s="227">
        <f t="shared" si="42"/>
        <v>2.0113571874999994</v>
      </c>
      <c r="Q149" s="227">
        <f t="shared" si="42"/>
        <v>2.3130607656249991</v>
      </c>
      <c r="R149" s="227">
        <f t="shared" si="42"/>
        <v>2.6600198804687487</v>
      </c>
      <c r="S149" s="227">
        <f t="shared" si="42"/>
        <v>3.0590228625390607</v>
      </c>
      <c r="T149" s="227">
        <f t="shared" si="42"/>
        <v>3.5178762919199196</v>
      </c>
      <c r="U149" s="227">
        <f t="shared" si="42"/>
        <v>4.0455577357079076</v>
      </c>
      <c r="V149" s="227"/>
    </row>
    <row r="150" spans="1:28" x14ac:dyDescent="0.25">
      <c r="B150" s="76" t="s">
        <v>2</v>
      </c>
      <c r="C150" s="153"/>
      <c r="D150" s="153" t="s">
        <v>33</v>
      </c>
      <c r="E150" s="81" t="s">
        <v>16</v>
      </c>
      <c r="F150" s="81" t="s">
        <v>15</v>
      </c>
      <c r="G150" s="76" t="s">
        <v>14</v>
      </c>
      <c r="H150" s="76" t="s">
        <v>13</v>
      </c>
      <c r="I150" s="76" t="s">
        <v>3</v>
      </c>
      <c r="J150" s="76" t="s">
        <v>4</v>
      </c>
      <c r="K150" s="76" t="s">
        <v>5</v>
      </c>
      <c r="L150" s="381" t="s">
        <v>6</v>
      </c>
      <c r="M150" s="76" t="s">
        <v>20</v>
      </c>
      <c r="N150" s="76" t="s">
        <v>21</v>
      </c>
      <c r="O150" s="76" t="s">
        <v>22</v>
      </c>
      <c r="P150" s="76" t="s">
        <v>23</v>
      </c>
      <c r="Q150" s="76" t="s">
        <v>24</v>
      </c>
      <c r="R150" s="81" t="s">
        <v>25</v>
      </c>
      <c r="S150" s="81" t="s">
        <v>35</v>
      </c>
      <c r="T150" s="81" t="s">
        <v>36</v>
      </c>
      <c r="U150" s="81" t="s">
        <v>37</v>
      </c>
      <c r="V150" s="81" t="s">
        <v>38</v>
      </c>
    </row>
    <row r="151" spans="1:28" x14ac:dyDescent="0.25">
      <c r="B151" s="76">
        <v>1</v>
      </c>
      <c r="C151" s="229"/>
      <c r="D151" s="156">
        <f t="shared" ref="D151:V163" si="43">D82+D102+$N$146</f>
        <v>2.2994733073367546</v>
      </c>
      <c r="E151" s="156">
        <f t="shared" si="43"/>
        <v>2.3443943034372681</v>
      </c>
      <c r="F151" s="156">
        <f t="shared" si="43"/>
        <v>2.3960534489528582</v>
      </c>
      <c r="G151" s="156">
        <f t="shared" si="43"/>
        <v>2.4554614662957865</v>
      </c>
      <c r="H151" s="156">
        <f t="shared" si="43"/>
        <v>2.5237806862401548</v>
      </c>
      <c r="I151" s="156">
        <f t="shared" si="43"/>
        <v>2.6023477891761777</v>
      </c>
      <c r="J151" s="156">
        <f t="shared" si="43"/>
        <v>2.6926999575526045</v>
      </c>
      <c r="K151" s="84">
        <f t="shared" si="43"/>
        <v>2.7966049511854951</v>
      </c>
      <c r="L151" s="382">
        <f t="shared" si="43"/>
        <v>2.9160956938633196</v>
      </c>
      <c r="M151" s="156">
        <f t="shared" si="43"/>
        <v>3.053510047942817</v>
      </c>
      <c r="N151" s="156">
        <f t="shared" si="43"/>
        <v>3.2115365551342396</v>
      </c>
      <c r="O151" s="156">
        <f t="shared" si="43"/>
        <v>3.3932670384043755</v>
      </c>
      <c r="P151" s="156">
        <f t="shared" si="43"/>
        <v>3.602257094165032</v>
      </c>
      <c r="Q151" s="383">
        <f t="shared" si="43"/>
        <v>3.8425956582897864</v>
      </c>
      <c r="R151" s="155">
        <f t="shared" si="43"/>
        <v>4.1189850070332543</v>
      </c>
      <c r="S151" s="155">
        <f t="shared" si="43"/>
        <v>4.4368327580882418</v>
      </c>
      <c r="T151" s="155">
        <f t="shared" si="43"/>
        <v>4.8023576718014782</v>
      </c>
      <c r="U151" s="155">
        <f t="shared" si="43"/>
        <v>5.2227113225716995</v>
      </c>
      <c r="V151" s="155">
        <f t="shared" si="43"/>
        <v>5.7061180209574545</v>
      </c>
      <c r="AB151" s="230"/>
    </row>
    <row r="152" spans="1:28" x14ac:dyDescent="0.25">
      <c r="B152" s="76">
        <v>2</v>
      </c>
      <c r="C152" s="231"/>
      <c r="D152" s="160">
        <f t="shared" si="43"/>
        <v>2.5457209819168947</v>
      </c>
      <c r="E152" s="160">
        <f t="shared" si="43"/>
        <v>2.6275791292044284</v>
      </c>
      <c r="F152" s="160">
        <f t="shared" si="43"/>
        <v>2.7217159985850929</v>
      </c>
      <c r="G152" s="160">
        <f t="shared" si="43"/>
        <v>2.8299733983728568</v>
      </c>
      <c r="H152" s="160">
        <f t="shared" si="43"/>
        <v>2.9544694081287854</v>
      </c>
      <c r="I152" s="160">
        <f t="shared" si="43"/>
        <v>3.0976398193481032</v>
      </c>
      <c r="J152" s="160">
        <f t="shared" si="43"/>
        <v>3.2622857922503181</v>
      </c>
      <c r="K152" s="98">
        <f t="shared" si="43"/>
        <v>3.4516286610878657</v>
      </c>
      <c r="L152" s="384">
        <f t="shared" si="43"/>
        <v>3.6693729602510459</v>
      </c>
      <c r="M152" s="160">
        <f t="shared" si="43"/>
        <v>3.9197789042887026</v>
      </c>
      <c r="N152" s="160">
        <f t="shared" si="43"/>
        <v>4.2077457399320073</v>
      </c>
      <c r="O152" s="160">
        <f t="shared" si="43"/>
        <v>4.5389076009218083</v>
      </c>
      <c r="P152" s="160">
        <f t="shared" si="43"/>
        <v>4.9197437410600795</v>
      </c>
      <c r="Q152" s="385">
        <f t="shared" si="43"/>
        <v>5.3577053022190917</v>
      </c>
      <c r="R152" s="159">
        <f t="shared" si="43"/>
        <v>5.8613610975519546</v>
      </c>
      <c r="S152" s="159">
        <f t="shared" si="43"/>
        <v>6.4405652621847471</v>
      </c>
      <c r="T152" s="159">
        <f t="shared" si="43"/>
        <v>7.1066500515124593</v>
      </c>
      <c r="U152" s="159">
        <f t="shared" si="43"/>
        <v>7.8726475592393275</v>
      </c>
      <c r="V152" s="159">
        <f t="shared" si="43"/>
        <v>8.7535446931252245</v>
      </c>
      <c r="AB152" s="230"/>
    </row>
    <row r="153" spans="1:28" x14ac:dyDescent="0.25">
      <c r="B153" s="76">
        <v>3</v>
      </c>
      <c r="C153" s="232"/>
      <c r="D153" s="163">
        <f t="shared" si="43"/>
        <v>2.7816297324998467</v>
      </c>
      <c r="E153" s="163">
        <f t="shared" si="43"/>
        <v>2.8988741923748238</v>
      </c>
      <c r="F153" s="163">
        <f t="shared" si="43"/>
        <v>3.0337053212310474</v>
      </c>
      <c r="G153" s="163">
        <f t="shared" si="43"/>
        <v>3.1887611194157044</v>
      </c>
      <c r="H153" s="163">
        <f t="shared" si="43"/>
        <v>3.3670752873280598</v>
      </c>
      <c r="I153" s="163">
        <f t="shared" si="43"/>
        <v>3.5721365804272684</v>
      </c>
      <c r="J153" s="163">
        <f t="shared" si="43"/>
        <v>3.8079570674913588</v>
      </c>
      <c r="K153" s="105">
        <f t="shared" si="43"/>
        <v>4.0791506276150624</v>
      </c>
      <c r="L153" s="386">
        <f t="shared" si="43"/>
        <v>4.3910232217573215</v>
      </c>
      <c r="M153" s="163">
        <f t="shared" si="43"/>
        <v>4.7496767050209199</v>
      </c>
      <c r="N153" s="163">
        <f t="shared" si="43"/>
        <v>5.1621282107740569</v>
      </c>
      <c r="O153" s="163">
        <f t="shared" si="43"/>
        <v>5.6364474423901658</v>
      </c>
      <c r="P153" s="163">
        <f t="shared" si="43"/>
        <v>6.1819145587486899</v>
      </c>
      <c r="Q153" s="387">
        <f t="shared" si="43"/>
        <v>6.8092017425609939</v>
      </c>
      <c r="R153" s="162">
        <f t="shared" si="43"/>
        <v>7.5305820039451419</v>
      </c>
      <c r="S153" s="162">
        <f t="shared" si="43"/>
        <v>8.3601693045369139</v>
      </c>
      <c r="T153" s="162">
        <f t="shared" si="43"/>
        <v>9.314194700217449</v>
      </c>
      <c r="U153" s="162">
        <f t="shared" si="43"/>
        <v>10.411323905250065</v>
      </c>
      <c r="V153" s="162">
        <f t="shared" si="43"/>
        <v>11.673022491037575</v>
      </c>
      <c r="AB153" s="230"/>
    </row>
    <row r="154" spans="1:28" x14ac:dyDescent="0.25">
      <c r="B154" s="76">
        <v>4</v>
      </c>
      <c r="C154" s="231"/>
      <c r="D154" s="160">
        <f t="shared" si="43"/>
        <v>3.0071995590856115</v>
      </c>
      <c r="E154" s="160">
        <f t="shared" si="43"/>
        <v>3.1582794929484534</v>
      </c>
      <c r="F154" s="160">
        <f t="shared" si="43"/>
        <v>3.3320214168907212</v>
      </c>
      <c r="G154" s="160">
        <f t="shared" si="43"/>
        <v>3.5318246294243294</v>
      </c>
      <c r="H154" s="160">
        <f t="shared" si="43"/>
        <v>3.7615983238379784</v>
      </c>
      <c r="I154" s="160">
        <f t="shared" si="43"/>
        <v>4.0258380724136753</v>
      </c>
      <c r="J154" s="160">
        <f t="shared" si="43"/>
        <v>4.329713783275726</v>
      </c>
      <c r="K154" s="98">
        <f t="shared" si="43"/>
        <v>4.6791708507670844</v>
      </c>
      <c r="L154" s="384">
        <f t="shared" si="43"/>
        <v>5.081046478382147</v>
      </c>
      <c r="M154" s="160">
        <f t="shared" si="43"/>
        <v>5.5432034501394689</v>
      </c>
      <c r="N154" s="160">
        <f t="shared" si="43"/>
        <v>6.0746839676603894</v>
      </c>
      <c r="O154" s="160">
        <f t="shared" si="43"/>
        <v>6.685886562809447</v>
      </c>
      <c r="P154" s="160">
        <f t="shared" si="43"/>
        <v>7.3887695472308632</v>
      </c>
      <c r="Q154" s="385">
        <f t="shared" si="43"/>
        <v>8.197084979315493</v>
      </c>
      <c r="R154" s="159">
        <f t="shared" si="43"/>
        <v>9.1266477262128163</v>
      </c>
      <c r="S154" s="159">
        <f t="shared" si="43"/>
        <v>10.195644885144739</v>
      </c>
      <c r="T154" s="159">
        <f t="shared" si="43"/>
        <v>11.424991617916449</v>
      </c>
      <c r="U154" s="159">
        <f t="shared" si="43"/>
        <v>12.838740360603918</v>
      </c>
      <c r="V154" s="159">
        <f t="shared" si="43"/>
        <v>14.464551414694503</v>
      </c>
      <c r="AB154" s="230"/>
    </row>
    <row r="155" spans="1:28" x14ac:dyDescent="0.25">
      <c r="B155" s="76">
        <v>5</v>
      </c>
      <c r="C155" s="231"/>
      <c r="D155" s="160">
        <f t="shared" si="43"/>
        <v>3.2224304616741888</v>
      </c>
      <c r="E155" s="160">
        <f t="shared" si="43"/>
        <v>3.4057950309253169</v>
      </c>
      <c r="F155" s="160">
        <f t="shared" si="43"/>
        <v>3.6166642855641147</v>
      </c>
      <c r="G155" s="160">
        <f t="shared" si="43"/>
        <v>3.8591639283987318</v>
      </c>
      <c r="H155" s="160">
        <f t="shared" si="43"/>
        <v>4.1380385176585417</v>
      </c>
      <c r="I155" s="160">
        <f t="shared" si="43"/>
        <v>4.4587442953073229</v>
      </c>
      <c r="J155" s="160">
        <f t="shared" si="43"/>
        <v>4.8275559396034202</v>
      </c>
      <c r="K155" s="98">
        <f t="shared" si="43"/>
        <v>5.2516893305439325</v>
      </c>
      <c r="L155" s="384">
        <f t="shared" si="43"/>
        <v>5.7394427301255231</v>
      </c>
      <c r="M155" s="160">
        <f t="shared" si="43"/>
        <v>6.3003591396443506</v>
      </c>
      <c r="N155" s="160">
        <f t="shared" si="43"/>
        <v>6.945413010591003</v>
      </c>
      <c r="O155" s="160">
        <f t="shared" si="43"/>
        <v>7.6872249621796529</v>
      </c>
      <c r="P155" s="160">
        <f t="shared" si="43"/>
        <v>8.5403087065066003</v>
      </c>
      <c r="Q155" s="385">
        <f t="shared" si="43"/>
        <v>9.5213550124825908</v>
      </c>
      <c r="R155" s="159">
        <f t="shared" si="43"/>
        <v>10.649558264354978</v>
      </c>
      <c r="S155" s="159">
        <f t="shared" si="43"/>
        <v>11.946992004008223</v>
      </c>
      <c r="T155" s="159">
        <f t="shared" si="43"/>
        <v>13.439040804609455</v>
      </c>
      <c r="U155" s="159">
        <f t="shared" si="43"/>
        <v>15.154896925300871</v>
      </c>
      <c r="V155" s="159">
        <f t="shared" si="43"/>
        <v>17.128131464096001</v>
      </c>
      <c r="AB155" s="230"/>
    </row>
    <row r="156" spans="1:28" x14ac:dyDescent="0.25">
      <c r="B156" s="76">
        <v>10</v>
      </c>
      <c r="C156" s="232"/>
      <c r="D156" s="163">
        <f t="shared" si="43"/>
        <v>4.1435011146592622</v>
      </c>
      <c r="E156" s="163">
        <f t="shared" si="43"/>
        <v>4.465026281858151</v>
      </c>
      <c r="F156" s="163">
        <f t="shared" si="43"/>
        <v>4.8347802241368729</v>
      </c>
      <c r="G156" s="163">
        <f t="shared" si="43"/>
        <v>5.2599972577574041</v>
      </c>
      <c r="H156" s="163">
        <f t="shared" si="43"/>
        <v>5.7489968464210151</v>
      </c>
      <c r="I156" s="163">
        <f t="shared" si="43"/>
        <v>6.3113463733841666</v>
      </c>
      <c r="J156" s="163">
        <f t="shared" si="43"/>
        <v>6.958048329391791</v>
      </c>
      <c r="K156" s="105">
        <f t="shared" si="43"/>
        <v>7.7017555788005589</v>
      </c>
      <c r="L156" s="386">
        <f t="shared" si="43"/>
        <v>8.5570189156206418</v>
      </c>
      <c r="M156" s="163">
        <f t="shared" si="43"/>
        <v>9.5405717529637393</v>
      </c>
      <c r="N156" s="163">
        <f t="shared" si="43"/>
        <v>10.671657515908299</v>
      </c>
      <c r="O156" s="163">
        <f t="shared" si="43"/>
        <v>11.972406143294544</v>
      </c>
      <c r="P156" s="163">
        <f t="shared" si="43"/>
        <v>13.468267064788725</v>
      </c>
      <c r="Q156" s="387">
        <f t="shared" si="43"/>
        <v>15.188507124507034</v>
      </c>
      <c r="R156" s="162">
        <f t="shared" si="43"/>
        <v>17.166783193183086</v>
      </c>
      <c r="S156" s="162">
        <f t="shared" si="43"/>
        <v>19.44180067216055</v>
      </c>
      <c r="T156" s="162">
        <f t="shared" si="43"/>
        <v>22.058070772984632</v>
      </c>
      <c r="U156" s="162">
        <f t="shared" si="43"/>
        <v>25.066781388932323</v>
      </c>
      <c r="V156" s="162">
        <f t="shared" si="43"/>
        <v>28.526798597272169</v>
      </c>
      <c r="AB156" s="230"/>
    </row>
    <row r="157" spans="1:28" x14ac:dyDescent="0.25">
      <c r="B157" s="76">
        <v>20</v>
      </c>
      <c r="C157" s="231"/>
      <c r="D157" s="160">
        <f t="shared" si="43"/>
        <v>5.5003156026293745</v>
      </c>
      <c r="E157" s="160">
        <f t="shared" si="43"/>
        <v>6.0253629430237812</v>
      </c>
      <c r="F157" s="160">
        <f t="shared" si="43"/>
        <v>6.6291673844773475</v>
      </c>
      <c r="G157" s="160">
        <f t="shared" si="43"/>
        <v>7.3235424921489498</v>
      </c>
      <c r="H157" s="160">
        <f t="shared" si="43"/>
        <v>8.1220738659712914</v>
      </c>
      <c r="I157" s="160">
        <f t="shared" si="43"/>
        <v>9.040384945866986</v>
      </c>
      <c r="J157" s="160">
        <f t="shared" si="43"/>
        <v>10.096442687747032</v>
      </c>
      <c r="K157" s="98">
        <f t="shared" si="43"/>
        <v>11.310909090909087</v>
      </c>
      <c r="L157" s="384">
        <f t="shared" si="43"/>
        <v>12.70754545454545</v>
      </c>
      <c r="M157" s="160">
        <f t="shared" si="43"/>
        <v>14.313677272727265</v>
      </c>
      <c r="N157" s="160">
        <f t="shared" si="43"/>
        <v>16.160728863636354</v>
      </c>
      <c r="O157" s="160">
        <f t="shared" si="43"/>
        <v>18.284838193181805</v>
      </c>
      <c r="P157" s="160">
        <f t="shared" si="43"/>
        <v>20.727563922159074</v>
      </c>
      <c r="Q157" s="385">
        <f t="shared" si="43"/>
        <v>23.536698510482935</v>
      </c>
      <c r="R157" s="159">
        <f t="shared" si="43"/>
        <v>26.767203287055374</v>
      </c>
      <c r="S157" s="159">
        <f t="shared" si="43"/>
        <v>30.482283780113676</v>
      </c>
      <c r="T157" s="159">
        <f t="shared" si="43"/>
        <v>34.754626347130724</v>
      </c>
      <c r="U157" s="159">
        <f t="shared" si="43"/>
        <v>39.667820299200329</v>
      </c>
      <c r="V157" s="159">
        <f t="shared" si="43"/>
        <v>45.317993344080378</v>
      </c>
      <c r="AB157" s="230"/>
    </row>
    <row r="158" spans="1:28" x14ac:dyDescent="0.25">
      <c r="B158" s="76">
        <v>30</v>
      </c>
      <c r="C158" s="231"/>
      <c r="D158" s="160">
        <f t="shared" si="43"/>
        <v>6.9170286415637943</v>
      </c>
      <c r="E158" s="160">
        <f t="shared" si="43"/>
        <v>7.654582937798363</v>
      </c>
      <c r="F158" s="160">
        <f t="shared" si="43"/>
        <v>8.5027703784681172</v>
      </c>
      <c r="G158" s="160">
        <f t="shared" si="43"/>
        <v>9.4781859352383329</v>
      </c>
      <c r="H158" s="160">
        <f t="shared" si="43"/>
        <v>10.599913825524082</v>
      </c>
      <c r="I158" s="160">
        <f t="shared" si="43"/>
        <v>11.889900899352694</v>
      </c>
      <c r="J158" s="160">
        <f t="shared" si="43"/>
        <v>13.373386034255597</v>
      </c>
      <c r="K158" s="98">
        <f t="shared" si="43"/>
        <v>15.079393939393936</v>
      </c>
      <c r="L158" s="384">
        <f t="shared" si="43"/>
        <v>17.041303030303027</v>
      </c>
      <c r="M158" s="160">
        <f t="shared" si="43"/>
        <v>19.297498484848479</v>
      </c>
      <c r="N158" s="160">
        <f t="shared" si="43"/>
        <v>21.892123257575747</v>
      </c>
      <c r="O158" s="160">
        <f t="shared" si="43"/>
        <v>24.875941746212106</v>
      </c>
      <c r="P158" s="160">
        <f t="shared" si="43"/>
        <v>28.307333008143921</v>
      </c>
      <c r="Q158" s="385">
        <f t="shared" si="43"/>
        <v>32.253432959365512</v>
      </c>
      <c r="R158" s="159">
        <f t="shared" si="43"/>
        <v>36.791447903270331</v>
      </c>
      <c r="S158" s="159">
        <f t="shared" si="43"/>
        <v>42.010165088760878</v>
      </c>
      <c r="T158" s="159">
        <f t="shared" si="43"/>
        <v>48.011689852075008</v>
      </c>
      <c r="U158" s="159">
        <f t="shared" si="43"/>
        <v>54.913443329886249</v>
      </c>
      <c r="V158" s="159">
        <f t="shared" si="43"/>
        <v>62.850459829369186</v>
      </c>
      <c r="AB158" s="230"/>
    </row>
    <row r="159" spans="1:28" x14ac:dyDescent="0.25">
      <c r="B159" s="76">
        <v>40</v>
      </c>
      <c r="C159" s="231"/>
      <c r="D159" s="160">
        <f t="shared" si="43"/>
        <v>8.4672725641592059</v>
      </c>
      <c r="E159" s="160">
        <f t="shared" si="43"/>
        <v>9.4373634487830884</v>
      </c>
      <c r="F159" s="160">
        <f t="shared" si="43"/>
        <v>10.55296796610055</v>
      </c>
      <c r="G159" s="160">
        <f t="shared" si="43"/>
        <v>11.835913161015633</v>
      </c>
      <c r="H159" s="160">
        <f t="shared" si="43"/>
        <v>13.311300135167976</v>
      </c>
      <c r="I159" s="160">
        <f t="shared" si="43"/>
        <v>15.007995155443172</v>
      </c>
      <c r="J159" s="160">
        <f t="shared" si="43"/>
        <v>16.959194428759645</v>
      </c>
      <c r="K159" s="98">
        <f t="shared" si="43"/>
        <v>19.20307359307359</v>
      </c>
      <c r="L159" s="384">
        <f t="shared" si="43"/>
        <v>21.78353463203463</v>
      </c>
      <c r="M159" s="160">
        <f t="shared" si="43"/>
        <v>24.751064826839823</v>
      </c>
      <c r="N159" s="160">
        <f t="shared" si="43"/>
        <v>28.163724550865791</v>
      </c>
      <c r="O159" s="160">
        <f t="shared" si="43"/>
        <v>32.088283233495659</v>
      </c>
      <c r="P159" s="160">
        <f t="shared" si="43"/>
        <v>36.601525718520001</v>
      </c>
      <c r="Q159" s="385">
        <f t="shared" si="43"/>
        <v>41.791754576297997</v>
      </c>
      <c r="R159" s="159">
        <f t="shared" si="43"/>
        <v>47.760517762742694</v>
      </c>
      <c r="S159" s="159">
        <f t="shared" si="43"/>
        <v>54.624595427154098</v>
      </c>
      <c r="T159" s="159">
        <f t="shared" si="43"/>
        <v>62.518284741227205</v>
      </c>
      <c r="U159" s="159">
        <f t="shared" si="43"/>
        <v>71.596027452411278</v>
      </c>
      <c r="V159" s="159">
        <f t="shared" si="43"/>
        <v>82.035431570272976</v>
      </c>
      <c r="AB159" s="230"/>
    </row>
    <row r="160" spans="1:28" x14ac:dyDescent="0.25">
      <c r="B160" s="76">
        <v>50</v>
      </c>
      <c r="C160" s="231"/>
      <c r="D160" s="160">
        <f t="shared" si="43"/>
        <v>10.151047370415615</v>
      </c>
      <c r="E160" s="160">
        <f t="shared" si="43"/>
        <v>11.373704475977956</v>
      </c>
      <c r="F160" s="160">
        <f t="shared" si="43"/>
        <v>12.779760147374649</v>
      </c>
      <c r="G160" s="160">
        <f t="shared" si="43"/>
        <v>14.396724169480844</v>
      </c>
      <c r="H160" s="160">
        <f t="shared" si="43"/>
        <v>16.256232794902971</v>
      </c>
      <c r="I160" s="160">
        <f t="shared" si="43"/>
        <v>18.394667714138414</v>
      </c>
      <c r="J160" s="160">
        <f t="shared" si="43"/>
        <v>20.853867871259176</v>
      </c>
      <c r="K160" s="98">
        <f t="shared" si="43"/>
        <v>23.681948051948051</v>
      </c>
      <c r="L160" s="384">
        <f t="shared" si="43"/>
        <v>26.934240259740257</v>
      </c>
      <c r="M160" s="160">
        <f t="shared" si="43"/>
        <v>30.674376298701294</v>
      </c>
      <c r="N160" s="160">
        <f t="shared" si="43"/>
        <v>34.975532743506484</v>
      </c>
      <c r="O160" s="160">
        <f t="shared" si="43"/>
        <v>39.921862655032456</v>
      </c>
      <c r="P160" s="160">
        <f t="shared" si="43"/>
        <v>45.610142053287319</v>
      </c>
      <c r="Q160" s="385">
        <f t="shared" si="43"/>
        <v>52.15166336128042</v>
      </c>
      <c r="R160" s="159">
        <f t="shared" si="43"/>
        <v>59.674412865472476</v>
      </c>
      <c r="S160" s="159">
        <f t="shared" si="43"/>
        <v>68.325574795293349</v>
      </c>
      <c r="T160" s="159">
        <f t="shared" si="43"/>
        <v>78.274411014587344</v>
      </c>
      <c r="U160" s="159">
        <f t="shared" si="43"/>
        <v>89.715572666775444</v>
      </c>
      <c r="V160" s="159">
        <f t="shared" si="43"/>
        <v>102.87290856679175</v>
      </c>
      <c r="AB160" s="230"/>
    </row>
    <row r="161" spans="1:28" x14ac:dyDescent="0.25">
      <c r="B161" s="76">
        <v>60</v>
      </c>
      <c r="C161" s="231"/>
      <c r="D161" s="160">
        <f t="shared" si="43"/>
        <v>11.968353060333017</v>
      </c>
      <c r="E161" s="160">
        <f t="shared" si="43"/>
        <v>13.463606019382969</v>
      </c>
      <c r="F161" s="160">
        <f t="shared" si="43"/>
        <v>15.183146922290412</v>
      </c>
      <c r="G161" s="160">
        <f t="shared" si="43"/>
        <v>17.160618960633975</v>
      </c>
      <c r="H161" s="160">
        <f t="shared" si="43"/>
        <v>19.434711804729069</v>
      </c>
      <c r="I161" s="160">
        <f t="shared" si="43"/>
        <v>22.049918575438426</v>
      </c>
      <c r="J161" s="160">
        <f t="shared" si="43"/>
        <v>25.05740636175419</v>
      </c>
      <c r="K161" s="98">
        <f t="shared" si="43"/>
        <v>28.516017316017312</v>
      </c>
      <c r="L161" s="384">
        <f t="shared" si="43"/>
        <v>32.493419913419906</v>
      </c>
      <c r="M161" s="160">
        <f t="shared" si="43"/>
        <v>37.067432900432891</v>
      </c>
      <c r="N161" s="160">
        <f t="shared" si="43"/>
        <v>42.327547835497825</v>
      </c>
      <c r="O161" s="160">
        <f t="shared" si="43"/>
        <v>48.376680010822497</v>
      </c>
      <c r="P161" s="160">
        <f t="shared" si="43"/>
        <v>55.33318201244586</v>
      </c>
      <c r="Q161" s="385">
        <f t="shared" si="43"/>
        <v>63.333159314312738</v>
      </c>
      <c r="R161" s="159">
        <f t="shared" si="43"/>
        <v>72.533133211459642</v>
      </c>
      <c r="S161" s="159">
        <f t="shared" si="43"/>
        <v>83.113103193178574</v>
      </c>
      <c r="T161" s="159">
        <f t="shared" si="43"/>
        <v>95.280068672155352</v>
      </c>
      <c r="U161" s="159">
        <f t="shared" si="43"/>
        <v>109.27207897297865</v>
      </c>
      <c r="V161" s="159">
        <f t="shared" si="43"/>
        <v>125.36289081892545</v>
      </c>
      <c r="AB161" s="230"/>
    </row>
    <row r="162" spans="1:28" x14ac:dyDescent="0.25">
      <c r="B162" s="76">
        <v>70</v>
      </c>
      <c r="C162" s="232"/>
      <c r="D162" s="163">
        <f t="shared" si="43"/>
        <v>13.919189633911412</v>
      </c>
      <c r="E162" s="163">
        <f t="shared" si="43"/>
        <v>15.707068078998123</v>
      </c>
      <c r="F162" s="163">
        <f t="shared" si="43"/>
        <v>17.763128290847842</v>
      </c>
      <c r="G162" s="163">
        <f t="shared" si="43"/>
        <v>20.127597534475015</v>
      </c>
      <c r="H162" s="163">
        <f t="shared" si="43"/>
        <v>22.846737164646264</v>
      </c>
      <c r="I162" s="163">
        <f t="shared" si="43"/>
        <v>25.973747739343203</v>
      </c>
      <c r="J162" s="163">
        <f t="shared" si="43"/>
        <v>29.569809900244685</v>
      </c>
      <c r="K162" s="105">
        <f t="shared" si="43"/>
        <v>33.705281385281381</v>
      </c>
      <c r="L162" s="386">
        <f t="shared" si="43"/>
        <v>38.461073593073593</v>
      </c>
      <c r="M162" s="163">
        <f t="shared" si="43"/>
        <v>43.930234632034626</v>
      </c>
      <c r="N162" s="163">
        <f t="shared" si="43"/>
        <v>50.219769826839816</v>
      </c>
      <c r="O162" s="163">
        <f t="shared" si="43"/>
        <v>57.452735300865783</v>
      </c>
      <c r="P162" s="163">
        <f t="shared" si="43"/>
        <v>65.770645595995646</v>
      </c>
      <c r="Q162" s="387">
        <f t="shared" si="43"/>
        <v>75.336242435394979</v>
      </c>
      <c r="R162" s="162">
        <f t="shared" si="43"/>
        <v>86.33667880070422</v>
      </c>
      <c r="S162" s="162">
        <f t="shared" si="43"/>
        <v>98.987180620809852</v>
      </c>
      <c r="T162" s="162">
        <f t="shared" si="43"/>
        <v>113.53525771393132</v>
      </c>
      <c r="U162" s="162">
        <f t="shared" si="43"/>
        <v>130.265546371021</v>
      </c>
      <c r="V162" s="162">
        <f t="shared" si="43"/>
        <v>149.50537832667416</v>
      </c>
      <c r="AB162" s="230"/>
    </row>
    <row r="163" spans="1:28" x14ac:dyDescent="0.25">
      <c r="B163" s="76">
        <v>80</v>
      </c>
      <c r="C163" s="231"/>
      <c r="D163" s="160">
        <f t="shared" si="43"/>
        <v>16.003557091150807</v>
      </c>
      <c r="E163" s="160">
        <f t="shared" si="43"/>
        <v>18.104090654823427</v>
      </c>
      <c r="F163" s="160">
        <f t="shared" si="43"/>
        <v>20.519704253046939</v>
      </c>
      <c r="G163" s="160">
        <f t="shared" si="43"/>
        <v>23.297659891003974</v>
      </c>
      <c r="H163" s="160">
        <f t="shared" si="43"/>
        <v>26.492308874654569</v>
      </c>
      <c r="I163" s="160">
        <f t="shared" si="43"/>
        <v>30.166155205852753</v>
      </c>
      <c r="J163" s="160">
        <f t="shared" si="43"/>
        <v>34.391078486730663</v>
      </c>
      <c r="K163" s="98">
        <f t="shared" si="43"/>
        <v>39.249740259740257</v>
      </c>
      <c r="L163" s="384">
        <f t="shared" si="43"/>
        <v>44.837201298701295</v>
      </c>
      <c r="M163" s="160">
        <f t="shared" si="43"/>
        <v>51.262781493506481</v>
      </c>
      <c r="N163" s="160">
        <f t="shared" si="43"/>
        <v>58.65219871753245</v>
      </c>
      <c r="O163" s="160">
        <f t="shared" si="43"/>
        <v>67.150028525162313</v>
      </c>
      <c r="P163" s="160">
        <f t="shared" si="43"/>
        <v>76.922532803936662</v>
      </c>
      <c r="Q163" s="385">
        <f t="shared" si="43"/>
        <v>88.160912724527151</v>
      </c>
      <c r="R163" s="159">
        <f t="shared" ref="R163:V163" si="44">R94+R114+$N$146</f>
        <v>101.08504963320621</v>
      </c>
      <c r="S163" s="159">
        <f t="shared" si="44"/>
        <v>115.94780707818711</v>
      </c>
      <c r="T163" s="159">
        <f t="shared" si="44"/>
        <v>133.03997813991518</v>
      </c>
      <c r="U163" s="159">
        <f t="shared" si="44"/>
        <v>152.69597486090245</v>
      </c>
      <c r="V163" s="159">
        <f t="shared" si="44"/>
        <v>175.3003710900378</v>
      </c>
      <c r="X163" s="160"/>
      <c r="Y163" s="157"/>
      <c r="Z163" s="94"/>
      <c r="AA163" s="157"/>
    </row>
    <row r="164" spans="1:28" x14ac:dyDescent="0.25">
      <c r="B164" s="76">
        <v>90</v>
      </c>
      <c r="C164" s="231"/>
      <c r="D164" s="160">
        <f t="shared" ref="D164:V165" si="45">D95+D115+$N$146</f>
        <v>18.221455432051187</v>
      </c>
      <c r="E164" s="160">
        <f t="shared" si="45"/>
        <v>20.654673746858862</v>
      </c>
      <c r="F164" s="160">
        <f t="shared" si="45"/>
        <v>23.452874808887692</v>
      </c>
      <c r="G164" s="160">
        <f t="shared" si="45"/>
        <v>26.670806030220842</v>
      </c>
      <c r="H164" s="160">
        <f t="shared" si="45"/>
        <v>30.371426934753966</v>
      </c>
      <c r="I164" s="160">
        <f t="shared" si="45"/>
        <v>34.627140974967062</v>
      </c>
      <c r="J164" s="160">
        <f t="shared" si="45"/>
        <v>39.521212121212116</v>
      </c>
      <c r="K164" s="98">
        <f t="shared" si="45"/>
        <v>45.149393939393931</v>
      </c>
      <c r="L164" s="384">
        <f t="shared" si="45"/>
        <v>51.62180303030302</v>
      </c>
      <c r="M164" s="160">
        <f t="shared" si="45"/>
        <v>59.065073484848469</v>
      </c>
      <c r="N164" s="160">
        <f t="shared" si="45"/>
        <v>67.624834507575741</v>
      </c>
      <c r="O164" s="160">
        <f t="shared" si="45"/>
        <v>77.468559683712087</v>
      </c>
      <c r="P164" s="160">
        <f t="shared" si="45"/>
        <v>88.788843636268894</v>
      </c>
      <c r="Q164" s="385">
        <f t="shared" si="45"/>
        <v>101.80717018170921</v>
      </c>
      <c r="R164" s="159">
        <f t="shared" si="45"/>
        <v>116.77824570896558</v>
      </c>
      <c r="S164" s="159">
        <f t="shared" si="45"/>
        <v>133.99498256531041</v>
      </c>
      <c r="T164" s="159">
        <f t="shared" si="45"/>
        <v>153.79422995010697</v>
      </c>
      <c r="U164" s="159">
        <f t="shared" si="45"/>
        <v>176.563364442623</v>
      </c>
      <c r="V164" s="159">
        <f t="shared" si="45"/>
        <v>202.74786910901645</v>
      </c>
      <c r="X164" s="160"/>
      <c r="Y164" s="157"/>
      <c r="Z164" s="94"/>
      <c r="AA164" s="157"/>
    </row>
    <row r="165" spans="1:28" x14ac:dyDescent="0.25">
      <c r="B165" s="76">
        <v>100</v>
      </c>
      <c r="C165" s="240"/>
      <c r="D165" s="241">
        <f t="shared" si="45"/>
        <v>20.572884656612572</v>
      </c>
      <c r="E165" s="241">
        <f t="shared" si="45"/>
        <v>23.358817355104456</v>
      </c>
      <c r="F165" s="241">
        <f t="shared" si="45"/>
        <v>26.56263995837012</v>
      </c>
      <c r="G165" s="241">
        <f t="shared" si="45"/>
        <v>30.247035952125636</v>
      </c>
      <c r="H165" s="241">
        <f t="shared" si="45"/>
        <v>34.484091344944481</v>
      </c>
      <c r="I165" s="241">
        <f t="shared" si="45"/>
        <v>39.356705046686152</v>
      </c>
      <c r="J165" s="241">
        <f t="shared" si="45"/>
        <v>44.960210803689066</v>
      </c>
      <c r="K165" s="165">
        <f t="shared" si="45"/>
        <v>51.404242424242426</v>
      </c>
      <c r="L165" s="388">
        <f t="shared" si="45"/>
        <v>58.814878787878783</v>
      </c>
      <c r="M165" s="241">
        <f t="shared" si="45"/>
        <v>67.337110606060591</v>
      </c>
      <c r="N165" s="241">
        <f t="shared" si="45"/>
        <v>77.137677196969676</v>
      </c>
      <c r="O165" s="241">
        <f t="shared" si="45"/>
        <v>88.40832877651512</v>
      </c>
      <c r="P165" s="241">
        <f t="shared" si="45"/>
        <v>101.36957809299238</v>
      </c>
      <c r="Q165" s="389">
        <f t="shared" si="45"/>
        <v>116.27501480694123</v>
      </c>
      <c r="R165" s="166">
        <f t="shared" si="45"/>
        <v>133.4162670279824</v>
      </c>
      <c r="S165" s="166">
        <f t="shared" si="45"/>
        <v>153.12870708217974</v>
      </c>
      <c r="T165" s="166">
        <f t="shared" si="45"/>
        <v>175.79801314450668</v>
      </c>
      <c r="U165" s="166">
        <f t="shared" si="45"/>
        <v>201.86771511618269</v>
      </c>
      <c r="V165" s="166">
        <f t="shared" si="45"/>
        <v>231.84787238361005</v>
      </c>
      <c r="X165" s="241"/>
      <c r="Y165" s="157"/>
      <c r="Z165" s="94"/>
      <c r="AA165" s="157"/>
    </row>
    <row r="166" spans="1:28" x14ac:dyDescent="0.25">
      <c r="B166" s="152"/>
      <c r="C166" s="167"/>
      <c r="D166" s="87"/>
      <c r="E166" s="87"/>
      <c r="F166" s="87"/>
      <c r="G166" s="87"/>
      <c r="H166" s="87"/>
      <c r="I166" s="87"/>
      <c r="J166" s="87"/>
      <c r="U166" s="167"/>
      <c r="V166" s="167"/>
    </row>
    <row r="167" spans="1:28" x14ac:dyDescent="0.25">
      <c r="B167" s="222" t="s">
        <v>58</v>
      </c>
      <c r="C167" s="220"/>
      <c r="D167" s="242">
        <f t="shared" ref="D167:J167" si="46">($K165*D148)</f>
        <v>20.572884656612572</v>
      </c>
      <c r="E167" s="242">
        <f t="shared" si="46"/>
        <v>23.358817355104456</v>
      </c>
      <c r="F167" s="242">
        <f t="shared" si="46"/>
        <v>26.56263995837012</v>
      </c>
      <c r="G167" s="242">
        <f t="shared" si="46"/>
        <v>30.247035952125636</v>
      </c>
      <c r="H167" s="242">
        <f t="shared" si="46"/>
        <v>34.484091344944481</v>
      </c>
      <c r="I167" s="242">
        <f t="shared" si="46"/>
        <v>39.356705046686152</v>
      </c>
      <c r="J167" s="242">
        <f t="shared" si="46"/>
        <v>44.960210803689066</v>
      </c>
      <c r="K167" s="242"/>
      <c r="L167" s="242">
        <f>($K165*L148)</f>
        <v>58.814878787878783</v>
      </c>
      <c r="M167" s="242">
        <f t="shared" ref="M167:T167" si="47">($K165*M148)</f>
        <v>67.337110606060591</v>
      </c>
      <c r="N167" s="242">
        <f t="shared" si="47"/>
        <v>77.137677196969676</v>
      </c>
      <c r="O167" s="242">
        <f t="shared" si="47"/>
        <v>88.40832877651512</v>
      </c>
      <c r="P167" s="242">
        <f t="shared" si="47"/>
        <v>101.36957809299238</v>
      </c>
      <c r="Q167" s="242">
        <f t="shared" si="47"/>
        <v>116.27501480694124</v>
      </c>
      <c r="R167" s="242">
        <f t="shared" si="47"/>
        <v>133.4162670279824</v>
      </c>
      <c r="S167" s="242">
        <f t="shared" si="47"/>
        <v>153.12870708217974</v>
      </c>
      <c r="T167" s="242">
        <f t="shared" si="47"/>
        <v>175.79801314450668</v>
      </c>
      <c r="U167" s="242">
        <f>($K165*U148)</f>
        <v>201.86771511618269</v>
      </c>
      <c r="V167" s="243"/>
    </row>
    <row r="168" spans="1:28" x14ac:dyDescent="0.25">
      <c r="B168" s="117"/>
      <c r="F168" s="244"/>
      <c r="K168" s="87"/>
      <c r="L168" s="244"/>
      <c r="N168" s="244"/>
      <c r="Q168" s="244"/>
      <c r="R168" s="244"/>
      <c r="S168" s="244"/>
      <c r="T168" s="244"/>
      <c r="U168" s="244"/>
      <c r="V168" s="244"/>
    </row>
    <row r="169" spans="1:28" x14ac:dyDescent="0.25">
      <c r="B169" s="117"/>
      <c r="F169" s="244"/>
      <c r="K169" s="87"/>
      <c r="L169" s="244"/>
      <c r="N169" s="244"/>
      <c r="Q169" s="244"/>
      <c r="R169" s="244"/>
      <c r="S169" s="244"/>
      <c r="T169" s="244"/>
      <c r="U169" s="244"/>
      <c r="V169" s="244"/>
    </row>
    <row r="170" spans="1:28" x14ac:dyDescent="0.25">
      <c r="A170" s="250" t="s">
        <v>17</v>
      </c>
      <c r="B170" s="251"/>
      <c r="C170" s="252">
        <f>C171-(E170-D170)</f>
        <v>-0.89393922254335578</v>
      </c>
      <c r="D170" s="253">
        <f>((C162+D162)/2)+0.01</f>
        <v>6.9695948169557056</v>
      </c>
      <c r="E170" s="253">
        <f>((D162+E162)/2)+0.01</f>
        <v>14.823128856454767</v>
      </c>
      <c r="F170" s="253">
        <f t="shared" ref="F170:V170" si="48">((E162+F162)/2)+0.01</f>
        <v>16.745098184922984</v>
      </c>
      <c r="G170" s="253">
        <f t="shared" si="48"/>
        <v>18.955362912661432</v>
      </c>
      <c r="H170" s="253">
        <f t="shared" si="48"/>
        <v>21.497167349560641</v>
      </c>
      <c r="I170" s="253">
        <f t="shared" si="48"/>
        <v>24.420242451994735</v>
      </c>
      <c r="J170" s="253">
        <f t="shared" si="48"/>
        <v>27.781778819793946</v>
      </c>
      <c r="K170" s="253">
        <f t="shared" si="48"/>
        <v>31.647545642763035</v>
      </c>
      <c r="L170" s="253">
        <f t="shared" si="48"/>
        <v>36.093177489177485</v>
      </c>
      <c r="M170" s="253">
        <f t="shared" si="48"/>
        <v>41.205654112554107</v>
      </c>
      <c r="N170" s="253">
        <f t="shared" si="48"/>
        <v>47.085002229437215</v>
      </c>
      <c r="O170" s="253">
        <f t="shared" si="48"/>
        <v>53.846252563852794</v>
      </c>
      <c r="P170" s="253">
        <f t="shared" si="48"/>
        <v>61.621690448430712</v>
      </c>
      <c r="Q170" s="253">
        <f t="shared" si="48"/>
        <v>70.56344401569531</v>
      </c>
      <c r="R170" s="253">
        <f t="shared" si="48"/>
        <v>80.846460618049605</v>
      </c>
      <c r="S170" s="253">
        <f t="shared" si="48"/>
        <v>92.671929710757041</v>
      </c>
      <c r="T170" s="253">
        <f t="shared" si="48"/>
        <v>106.27121916737059</v>
      </c>
      <c r="U170" s="253">
        <f t="shared" si="48"/>
        <v>121.91040204247616</v>
      </c>
      <c r="V170" s="254">
        <f t="shared" si="48"/>
        <v>139.89546234884756</v>
      </c>
    </row>
    <row r="171" spans="1:28" x14ac:dyDescent="0.25">
      <c r="A171" s="255"/>
      <c r="B171" s="191"/>
      <c r="C171" s="193">
        <f>(C162+D162)/2</f>
        <v>6.9595948169557058</v>
      </c>
      <c r="D171" s="193">
        <f>(D162+E162)/2</f>
        <v>14.813128856454767</v>
      </c>
      <c r="E171" s="193">
        <f t="shared" ref="E171:U171" si="49">(E162+F162)/2</f>
        <v>16.735098184922983</v>
      </c>
      <c r="F171" s="193">
        <f t="shared" si="49"/>
        <v>18.94536291266143</v>
      </c>
      <c r="G171" s="193">
        <f t="shared" si="49"/>
        <v>21.487167349560639</v>
      </c>
      <c r="H171" s="193">
        <f t="shared" si="49"/>
        <v>24.410242451994733</v>
      </c>
      <c r="I171" s="193">
        <f t="shared" si="49"/>
        <v>27.771778819793944</v>
      </c>
      <c r="J171" s="193">
        <f t="shared" si="49"/>
        <v>31.637545642763033</v>
      </c>
      <c r="K171" s="193">
        <f t="shared" si="49"/>
        <v>36.083177489177487</v>
      </c>
      <c r="L171" s="193">
        <f t="shared" si="49"/>
        <v>41.195654112554109</v>
      </c>
      <c r="M171" s="193">
        <f t="shared" si="49"/>
        <v>47.075002229437217</v>
      </c>
      <c r="N171" s="193">
        <f t="shared" si="49"/>
        <v>53.836252563852796</v>
      </c>
      <c r="O171" s="193">
        <f t="shared" si="49"/>
        <v>61.611690448430714</v>
      </c>
      <c r="P171" s="193">
        <f t="shared" si="49"/>
        <v>70.553444015695305</v>
      </c>
      <c r="Q171" s="193">
        <f t="shared" si="49"/>
        <v>80.8364606180496</v>
      </c>
      <c r="R171" s="193">
        <f t="shared" si="49"/>
        <v>92.661929710757036</v>
      </c>
      <c r="S171" s="193">
        <f t="shared" si="49"/>
        <v>106.26121916737058</v>
      </c>
      <c r="T171" s="193">
        <f t="shared" si="49"/>
        <v>121.90040204247616</v>
      </c>
      <c r="U171" s="193">
        <f t="shared" si="49"/>
        <v>139.88546234884757</v>
      </c>
      <c r="V171" s="256">
        <f>(U171-T171)+V170</f>
        <v>157.88052265521895</v>
      </c>
    </row>
    <row r="172" spans="1:28" x14ac:dyDescent="0.25">
      <c r="A172" s="255"/>
      <c r="B172" s="191"/>
      <c r="C172" s="257">
        <f>SUM(C170:C171)/2</f>
        <v>3.032827797206175</v>
      </c>
      <c r="D172" s="257">
        <f t="shared" ref="D172:V172" si="50">SUM(D170:D171)/2</f>
        <v>10.891361836705236</v>
      </c>
      <c r="E172" s="257">
        <f t="shared" si="50"/>
        <v>15.779113520688874</v>
      </c>
      <c r="F172" s="257">
        <f t="shared" si="50"/>
        <v>17.845230548792209</v>
      </c>
      <c r="G172" s="257">
        <f t="shared" si="50"/>
        <v>20.221265131111036</v>
      </c>
      <c r="H172" s="257">
        <f t="shared" si="50"/>
        <v>22.953704900777687</v>
      </c>
      <c r="I172" s="257">
        <f t="shared" si="50"/>
        <v>26.096010635894338</v>
      </c>
      <c r="J172" s="257">
        <f t="shared" si="50"/>
        <v>29.709662231278489</v>
      </c>
      <c r="K172" s="257">
        <f t="shared" si="50"/>
        <v>33.865361565970261</v>
      </c>
      <c r="L172" s="257">
        <f t="shared" si="50"/>
        <v>38.644415800865801</v>
      </c>
      <c r="M172" s="257">
        <f t="shared" si="50"/>
        <v>44.140328170995659</v>
      </c>
      <c r="N172" s="257">
        <f t="shared" si="50"/>
        <v>50.460627396645009</v>
      </c>
      <c r="O172" s="257">
        <f t="shared" si="50"/>
        <v>57.728971506141754</v>
      </c>
      <c r="P172" s="257">
        <f t="shared" si="50"/>
        <v>66.087567232063009</v>
      </c>
      <c r="Q172" s="257">
        <f t="shared" si="50"/>
        <v>75.699952316872455</v>
      </c>
      <c r="R172" s="257">
        <f t="shared" si="50"/>
        <v>86.754195164403313</v>
      </c>
      <c r="S172" s="257">
        <f t="shared" si="50"/>
        <v>99.466574439063805</v>
      </c>
      <c r="T172" s="257">
        <f t="shared" si="50"/>
        <v>114.08581060492338</v>
      </c>
      <c r="U172" s="257">
        <f t="shared" si="50"/>
        <v>130.89793219566187</v>
      </c>
      <c r="V172" s="258">
        <f t="shared" si="50"/>
        <v>148.88799250203326</v>
      </c>
    </row>
    <row r="173" spans="1:28" x14ac:dyDescent="0.25">
      <c r="A173" s="255"/>
      <c r="B173" s="191"/>
      <c r="C173" s="196">
        <f>C162</f>
        <v>0</v>
      </c>
      <c r="D173" s="196">
        <f t="shared" ref="D173:V173" si="51">D162</f>
        <v>13.919189633911412</v>
      </c>
      <c r="E173" s="196">
        <f t="shared" si="51"/>
        <v>15.707068078998123</v>
      </c>
      <c r="F173" s="196">
        <f t="shared" si="51"/>
        <v>17.763128290847842</v>
      </c>
      <c r="G173" s="196">
        <f t="shared" si="51"/>
        <v>20.127597534475015</v>
      </c>
      <c r="H173" s="196">
        <f t="shared" si="51"/>
        <v>22.846737164646264</v>
      </c>
      <c r="I173" s="196">
        <f t="shared" si="51"/>
        <v>25.973747739343203</v>
      </c>
      <c r="J173" s="196">
        <f t="shared" si="51"/>
        <v>29.569809900244685</v>
      </c>
      <c r="K173" s="196">
        <f t="shared" si="51"/>
        <v>33.705281385281381</v>
      </c>
      <c r="L173" s="196">
        <f t="shared" si="51"/>
        <v>38.461073593073593</v>
      </c>
      <c r="M173" s="196">
        <f t="shared" si="51"/>
        <v>43.930234632034626</v>
      </c>
      <c r="N173" s="196">
        <f t="shared" si="51"/>
        <v>50.219769826839816</v>
      </c>
      <c r="O173" s="196">
        <f t="shared" si="51"/>
        <v>57.452735300865783</v>
      </c>
      <c r="P173" s="196">
        <f t="shared" si="51"/>
        <v>65.770645595995646</v>
      </c>
      <c r="Q173" s="196">
        <f t="shared" si="51"/>
        <v>75.336242435394979</v>
      </c>
      <c r="R173" s="196">
        <f t="shared" si="51"/>
        <v>86.33667880070422</v>
      </c>
      <c r="S173" s="196">
        <f t="shared" si="51"/>
        <v>98.987180620809852</v>
      </c>
      <c r="T173" s="196">
        <f t="shared" si="51"/>
        <v>113.53525771393132</v>
      </c>
      <c r="U173" s="196">
        <f t="shared" si="51"/>
        <v>130.265546371021</v>
      </c>
      <c r="V173" s="259">
        <f t="shared" si="51"/>
        <v>149.50537832667416</v>
      </c>
    </row>
    <row r="174" spans="1:28" x14ac:dyDescent="0.25">
      <c r="A174" s="260"/>
      <c r="B174" s="261"/>
      <c r="C174" s="145"/>
      <c r="D174" s="145"/>
      <c r="E174" s="145"/>
      <c r="F174" s="262"/>
      <c r="G174" s="145"/>
      <c r="H174" s="145"/>
      <c r="I174" s="145"/>
      <c r="J174" s="145"/>
      <c r="K174" s="263"/>
      <c r="L174" s="262"/>
      <c r="M174" s="145"/>
      <c r="N174" s="262"/>
      <c r="O174" s="145"/>
      <c r="P174" s="145"/>
      <c r="Q174" s="262"/>
      <c r="R174" s="262"/>
      <c r="S174" s="262"/>
      <c r="T174" s="262"/>
      <c r="U174" s="262"/>
      <c r="V174" s="264"/>
    </row>
    <row r="175" spans="1:28" x14ac:dyDescent="0.25">
      <c r="A175" s="47"/>
      <c r="B175" s="265"/>
      <c r="C175" s="47"/>
      <c r="D175" s="47"/>
      <c r="E175" s="47"/>
      <c r="F175" s="266"/>
      <c r="G175" s="47"/>
      <c r="H175" s="47"/>
      <c r="I175" s="47"/>
      <c r="J175" s="47"/>
      <c r="K175" s="267"/>
      <c r="L175" s="266"/>
      <c r="M175" s="47"/>
      <c r="N175" s="266"/>
      <c r="O175" s="47"/>
      <c r="P175" s="47"/>
      <c r="Q175" s="266"/>
      <c r="R175" s="266"/>
      <c r="S175" s="266"/>
      <c r="T175" s="266"/>
      <c r="U175" s="266"/>
      <c r="V175" s="266"/>
    </row>
    <row r="176" spans="1:28" ht="15.75" thickBot="1" x14ac:dyDescent="0.3">
      <c r="A176" s="268"/>
      <c r="B176" s="269"/>
      <c r="C176" s="268"/>
      <c r="D176" s="268"/>
      <c r="E176" s="268"/>
      <c r="F176" s="270"/>
      <c r="G176" s="268"/>
      <c r="H176" s="268"/>
      <c r="I176" s="268"/>
      <c r="J176" s="268"/>
      <c r="K176" s="271"/>
      <c r="L176" s="270"/>
      <c r="M176" s="268"/>
      <c r="N176" s="270"/>
      <c r="O176" s="268"/>
      <c r="P176" s="268"/>
      <c r="Q176" s="270"/>
      <c r="R176" s="270"/>
      <c r="S176" s="270"/>
      <c r="T176" s="270"/>
      <c r="U176" s="270"/>
      <c r="V176" s="270"/>
    </row>
    <row r="177" spans="1:22" ht="15.75" thickTop="1" x14ac:dyDescent="0.25">
      <c r="A177" s="47"/>
      <c r="B177" s="265"/>
      <c r="C177" s="47"/>
      <c r="D177" s="47"/>
      <c r="E177" s="47"/>
      <c r="F177" s="266"/>
      <c r="G177" s="47"/>
      <c r="H177" s="47"/>
      <c r="I177" s="47"/>
      <c r="J177" s="47"/>
      <c r="K177" s="267"/>
      <c r="L177" s="266"/>
      <c r="M177" s="47"/>
      <c r="N177" s="266"/>
      <c r="O177" s="47"/>
      <c r="P177" s="47"/>
      <c r="Q177" s="266"/>
      <c r="R177" s="266"/>
      <c r="S177" s="266"/>
      <c r="T177" s="266"/>
      <c r="U177" s="266"/>
      <c r="V177" s="266"/>
    </row>
    <row r="178" spans="1:22" x14ac:dyDescent="0.25">
      <c r="B178" s="117"/>
      <c r="D178" s="379" t="s">
        <v>123</v>
      </c>
      <c r="E178" s="380" t="s">
        <v>124</v>
      </c>
      <c r="F178" s="380" t="s">
        <v>125</v>
      </c>
      <c r="G178" s="380" t="s">
        <v>125</v>
      </c>
      <c r="H178" s="380" t="s">
        <v>126</v>
      </c>
      <c r="I178" s="380" t="s">
        <v>127</v>
      </c>
      <c r="J178" s="380" t="s">
        <v>128</v>
      </c>
      <c r="K178" s="380" t="s">
        <v>129</v>
      </c>
      <c r="L178" s="380" t="s">
        <v>6</v>
      </c>
      <c r="M178" s="379" t="s">
        <v>7</v>
      </c>
      <c r="N178" s="379" t="s">
        <v>8</v>
      </c>
      <c r="O178" s="379" t="s">
        <v>9</v>
      </c>
      <c r="P178" s="379" t="s">
        <v>10</v>
      </c>
      <c r="Q178" s="244"/>
      <c r="R178" s="244"/>
      <c r="S178" s="244"/>
      <c r="T178" s="244"/>
      <c r="U178" s="244"/>
      <c r="V178" s="244"/>
    </row>
    <row r="179" spans="1:22" ht="15.75" thickBot="1" x14ac:dyDescent="0.3">
      <c r="B179" s="117"/>
      <c r="F179" s="244"/>
      <c r="K179" s="272" t="s">
        <v>77</v>
      </c>
      <c r="L179" s="244"/>
      <c r="N179" s="244"/>
      <c r="Q179" s="244"/>
      <c r="R179" s="244"/>
      <c r="S179" s="244"/>
      <c r="T179" s="244"/>
      <c r="U179" s="244"/>
      <c r="V179" s="244"/>
    </row>
    <row r="180" spans="1:22" ht="15.75" thickBot="1" x14ac:dyDescent="0.3">
      <c r="B180" s="273" t="s">
        <v>59</v>
      </c>
      <c r="F180" s="244"/>
      <c r="L180" s="244"/>
      <c r="N180" s="376" t="s">
        <v>223</v>
      </c>
      <c r="O180" s="377"/>
      <c r="P180" s="211"/>
      <c r="Q180" s="211"/>
      <c r="R180" s="211"/>
      <c r="S180" s="211"/>
      <c r="T180" s="212"/>
      <c r="U180" s="244"/>
      <c r="V180" s="244"/>
    </row>
    <row r="181" spans="1:22" x14ac:dyDescent="0.25">
      <c r="J181" s="148" t="s">
        <v>60</v>
      </c>
      <c r="K181" s="93">
        <v>1</v>
      </c>
    </row>
    <row r="182" spans="1:22" x14ac:dyDescent="0.25">
      <c r="A182" s="217" t="s">
        <v>163</v>
      </c>
      <c r="B182" s="274"/>
      <c r="C182" s="274"/>
      <c r="D182" s="274"/>
      <c r="E182" s="275" t="s">
        <v>16</v>
      </c>
      <c r="F182" s="275" t="s">
        <v>15</v>
      </c>
      <c r="G182" s="276" t="s">
        <v>14</v>
      </c>
      <c r="H182" s="276" t="s">
        <v>13</v>
      </c>
      <c r="I182" s="276" t="s">
        <v>3</v>
      </c>
      <c r="J182" s="276" t="s">
        <v>4</v>
      </c>
      <c r="K182" s="276" t="s">
        <v>5</v>
      </c>
      <c r="L182" s="276" t="s">
        <v>6</v>
      </c>
      <c r="M182" s="276" t="s">
        <v>20</v>
      </c>
      <c r="N182" s="276" t="s">
        <v>21</v>
      </c>
      <c r="O182" s="276" t="s">
        <v>22</v>
      </c>
      <c r="P182" s="276" t="s">
        <v>23</v>
      </c>
      <c r="Q182" s="276" t="s">
        <v>24</v>
      </c>
      <c r="R182" s="274"/>
      <c r="S182" s="274"/>
      <c r="T182" s="274"/>
      <c r="U182" s="274"/>
      <c r="V182" s="274"/>
    </row>
    <row r="183" spans="1:22" x14ac:dyDescent="0.25">
      <c r="A183" s="217" t="s">
        <v>162</v>
      </c>
      <c r="B183" s="276" t="s">
        <v>2</v>
      </c>
      <c r="C183" s="277"/>
      <c r="D183" s="277" t="s">
        <v>41</v>
      </c>
      <c r="E183" s="276" t="s">
        <v>41</v>
      </c>
      <c r="F183" s="276" t="s">
        <v>41</v>
      </c>
      <c r="G183" s="276" t="s">
        <v>41</v>
      </c>
      <c r="H183" s="276" t="s">
        <v>41</v>
      </c>
      <c r="I183" s="276" t="s">
        <v>41</v>
      </c>
      <c r="J183" s="276" t="s">
        <v>41</v>
      </c>
      <c r="K183" s="276" t="s">
        <v>41</v>
      </c>
      <c r="L183" s="276" t="s">
        <v>41</v>
      </c>
      <c r="M183" s="276" t="s">
        <v>41</v>
      </c>
      <c r="N183" s="276" t="s">
        <v>41</v>
      </c>
      <c r="O183" s="276" t="s">
        <v>41</v>
      </c>
      <c r="P183" s="276" t="s">
        <v>41</v>
      </c>
      <c r="Q183" s="276" t="s">
        <v>41</v>
      </c>
      <c r="R183" s="277" t="s">
        <v>41</v>
      </c>
      <c r="S183" s="277" t="s">
        <v>41</v>
      </c>
      <c r="T183" s="277" t="s">
        <v>41</v>
      </c>
      <c r="U183" s="277" t="s">
        <v>41</v>
      </c>
      <c r="V183" s="277" t="s">
        <v>41</v>
      </c>
    </row>
    <row r="184" spans="1:22" x14ac:dyDescent="0.25">
      <c r="B184" s="276">
        <v>1</v>
      </c>
      <c r="C184" s="278"/>
      <c r="D184" s="156">
        <f t="shared" ref="D184:V195" si="52">(D151*$K$181)/$B184</f>
        <v>2.2994733073367546</v>
      </c>
      <c r="E184" s="156">
        <f t="shared" si="52"/>
        <v>2.3443943034372681</v>
      </c>
      <c r="F184" s="156">
        <f t="shared" si="52"/>
        <v>2.3960534489528582</v>
      </c>
      <c r="G184" s="156">
        <f t="shared" si="52"/>
        <v>2.4554614662957865</v>
      </c>
      <c r="H184" s="156">
        <f t="shared" si="52"/>
        <v>2.5237806862401548</v>
      </c>
      <c r="I184" s="156">
        <f t="shared" si="52"/>
        <v>2.6023477891761777</v>
      </c>
      <c r="J184" s="156">
        <f t="shared" si="52"/>
        <v>2.6926999575526045</v>
      </c>
      <c r="K184" s="156">
        <f t="shared" si="52"/>
        <v>2.7966049511854951</v>
      </c>
      <c r="L184" s="382">
        <f t="shared" si="52"/>
        <v>2.9160956938633196</v>
      </c>
      <c r="M184" s="143">
        <f t="shared" si="52"/>
        <v>3.053510047942817</v>
      </c>
      <c r="N184" s="143">
        <f t="shared" si="52"/>
        <v>3.2115365551342396</v>
      </c>
      <c r="O184" s="143">
        <f t="shared" si="52"/>
        <v>3.3932670384043755</v>
      </c>
      <c r="P184" s="143">
        <f t="shared" si="52"/>
        <v>3.602257094165032</v>
      </c>
      <c r="Q184" s="143">
        <f t="shared" si="52"/>
        <v>3.8425956582897864</v>
      </c>
      <c r="R184" s="278">
        <f t="shared" si="52"/>
        <v>4.1189850070332543</v>
      </c>
      <c r="S184" s="278">
        <f t="shared" si="52"/>
        <v>4.4368327580882418</v>
      </c>
      <c r="T184" s="278">
        <f t="shared" si="52"/>
        <v>4.8023576718014782</v>
      </c>
      <c r="U184" s="278">
        <f t="shared" si="52"/>
        <v>5.2227113225716995</v>
      </c>
      <c r="V184" s="278">
        <f t="shared" si="52"/>
        <v>5.7061180209574545</v>
      </c>
    </row>
    <row r="185" spans="1:22" x14ac:dyDescent="0.25">
      <c r="B185" s="276">
        <v>2</v>
      </c>
      <c r="C185" s="278"/>
      <c r="D185" s="160">
        <f t="shared" si="52"/>
        <v>1.2728604909584473</v>
      </c>
      <c r="E185" s="160">
        <f t="shared" si="52"/>
        <v>1.3137895646022142</v>
      </c>
      <c r="F185" s="160">
        <f t="shared" si="52"/>
        <v>1.3608579992925465</v>
      </c>
      <c r="G185" s="160">
        <f t="shared" si="52"/>
        <v>1.4149866991864284</v>
      </c>
      <c r="H185" s="160">
        <f t="shared" si="52"/>
        <v>1.4772347040643927</v>
      </c>
      <c r="I185" s="160">
        <f t="shared" si="52"/>
        <v>1.5488199096740516</v>
      </c>
      <c r="J185" s="160">
        <f t="shared" si="52"/>
        <v>1.6311428961251591</v>
      </c>
      <c r="K185" s="160">
        <f t="shared" si="52"/>
        <v>1.7258143305439329</v>
      </c>
      <c r="L185" s="384">
        <f t="shared" si="52"/>
        <v>1.8346864801255229</v>
      </c>
      <c r="M185" s="94">
        <f t="shared" si="52"/>
        <v>1.9598894521443513</v>
      </c>
      <c r="N185" s="94">
        <f t="shared" si="52"/>
        <v>2.1038728699660036</v>
      </c>
      <c r="O185" s="94">
        <f t="shared" si="52"/>
        <v>2.2694538004609042</v>
      </c>
      <c r="P185" s="94">
        <f t="shared" si="52"/>
        <v>2.4598718705300398</v>
      </c>
      <c r="Q185" s="94">
        <f t="shared" si="52"/>
        <v>2.6788526511095458</v>
      </c>
      <c r="R185" s="278">
        <f t="shared" si="52"/>
        <v>2.9306805487759773</v>
      </c>
      <c r="S185" s="278">
        <f t="shared" si="52"/>
        <v>3.2202826310923736</v>
      </c>
      <c r="T185" s="278">
        <f t="shared" si="52"/>
        <v>3.5533250257562297</v>
      </c>
      <c r="U185" s="278">
        <f t="shared" si="52"/>
        <v>3.9363237796196637</v>
      </c>
      <c r="V185" s="278">
        <f t="shared" si="52"/>
        <v>4.3767723465626123</v>
      </c>
    </row>
    <row r="186" spans="1:22" x14ac:dyDescent="0.25">
      <c r="B186" s="276">
        <v>3</v>
      </c>
      <c r="C186" s="279"/>
      <c r="D186" s="163">
        <f t="shared" si="52"/>
        <v>0.92720991083328219</v>
      </c>
      <c r="E186" s="163">
        <f t="shared" si="52"/>
        <v>0.96629139745827464</v>
      </c>
      <c r="F186" s="163">
        <f t="shared" si="52"/>
        <v>1.0112351070770158</v>
      </c>
      <c r="G186" s="163">
        <f t="shared" si="52"/>
        <v>1.0629203731385681</v>
      </c>
      <c r="H186" s="163">
        <f t="shared" si="52"/>
        <v>1.1223584291093534</v>
      </c>
      <c r="I186" s="163">
        <f t="shared" si="52"/>
        <v>1.1907121934757561</v>
      </c>
      <c r="J186" s="163">
        <f t="shared" si="52"/>
        <v>1.2693190224971196</v>
      </c>
      <c r="K186" s="163">
        <f t="shared" si="52"/>
        <v>1.3597168758716875</v>
      </c>
      <c r="L186" s="386">
        <f t="shared" si="52"/>
        <v>1.4636744072524406</v>
      </c>
      <c r="M186" s="146">
        <f t="shared" si="52"/>
        <v>1.5832255683403067</v>
      </c>
      <c r="N186" s="146">
        <f t="shared" si="52"/>
        <v>1.7207094035913524</v>
      </c>
      <c r="O186" s="146">
        <f t="shared" si="52"/>
        <v>1.8788158141300553</v>
      </c>
      <c r="P186" s="146">
        <f t="shared" si="52"/>
        <v>2.0606381862495633</v>
      </c>
      <c r="Q186" s="146">
        <f t="shared" si="52"/>
        <v>2.2697339141869981</v>
      </c>
      <c r="R186" s="279">
        <f t="shared" si="52"/>
        <v>2.5101940013150474</v>
      </c>
      <c r="S186" s="279">
        <f t="shared" si="52"/>
        <v>2.7867231015123046</v>
      </c>
      <c r="T186" s="279">
        <f t="shared" si="52"/>
        <v>3.1047315667391495</v>
      </c>
      <c r="U186" s="279">
        <f t="shared" si="52"/>
        <v>3.4704413017500215</v>
      </c>
      <c r="V186" s="279">
        <f t="shared" si="52"/>
        <v>3.891007497012525</v>
      </c>
    </row>
    <row r="187" spans="1:22" x14ac:dyDescent="0.25">
      <c r="B187" s="276">
        <v>4</v>
      </c>
      <c r="C187" s="278"/>
      <c r="D187" s="160">
        <f t="shared" si="52"/>
        <v>0.75179988977140288</v>
      </c>
      <c r="E187" s="160">
        <f t="shared" si="52"/>
        <v>0.78956987323711336</v>
      </c>
      <c r="F187" s="160">
        <f t="shared" si="52"/>
        <v>0.83300535422268029</v>
      </c>
      <c r="G187" s="160">
        <f t="shared" si="52"/>
        <v>0.88295615735608235</v>
      </c>
      <c r="H187" s="160">
        <f t="shared" si="52"/>
        <v>0.94039958095949461</v>
      </c>
      <c r="I187" s="160">
        <f t="shared" si="52"/>
        <v>1.0064595181034188</v>
      </c>
      <c r="J187" s="160">
        <f t="shared" si="52"/>
        <v>1.0824284458189315</v>
      </c>
      <c r="K187" s="160">
        <f t="shared" si="52"/>
        <v>1.1697927126917711</v>
      </c>
      <c r="L187" s="384">
        <f t="shared" si="52"/>
        <v>1.2702616195955367</v>
      </c>
      <c r="M187" s="94">
        <f t="shared" si="52"/>
        <v>1.3858008625348672</v>
      </c>
      <c r="N187" s="94">
        <f t="shared" si="52"/>
        <v>1.5186709919150974</v>
      </c>
      <c r="O187" s="94">
        <f t="shared" si="52"/>
        <v>1.6714716407023618</v>
      </c>
      <c r="P187" s="94">
        <f t="shared" si="52"/>
        <v>1.8471923868077158</v>
      </c>
      <c r="Q187" s="94">
        <f t="shared" si="52"/>
        <v>2.0492712448288732</v>
      </c>
      <c r="R187" s="278">
        <f t="shared" si="52"/>
        <v>2.2816619315532041</v>
      </c>
      <c r="S187" s="278">
        <f t="shared" si="52"/>
        <v>2.5489112212861849</v>
      </c>
      <c r="T187" s="278">
        <f t="shared" si="52"/>
        <v>2.8562479044791123</v>
      </c>
      <c r="U187" s="278">
        <f t="shared" si="52"/>
        <v>3.2096850901509795</v>
      </c>
      <c r="V187" s="278">
        <f t="shared" si="52"/>
        <v>3.6161378536736257</v>
      </c>
    </row>
    <row r="188" spans="1:22" x14ac:dyDescent="0.25">
      <c r="B188" s="276">
        <v>5</v>
      </c>
      <c r="C188" s="278"/>
      <c r="D188" s="160">
        <f t="shared" si="52"/>
        <v>0.64448609233483778</v>
      </c>
      <c r="E188" s="160">
        <f t="shared" si="52"/>
        <v>0.68115900618506342</v>
      </c>
      <c r="F188" s="160">
        <f t="shared" si="52"/>
        <v>0.72333285711282291</v>
      </c>
      <c r="G188" s="160">
        <f t="shared" si="52"/>
        <v>0.77183278567974634</v>
      </c>
      <c r="H188" s="160">
        <f t="shared" si="52"/>
        <v>0.82760770353170832</v>
      </c>
      <c r="I188" s="160">
        <f t="shared" si="52"/>
        <v>0.89174885906146462</v>
      </c>
      <c r="J188" s="160">
        <f t="shared" si="52"/>
        <v>0.96551118792068402</v>
      </c>
      <c r="K188" s="160">
        <f t="shared" si="52"/>
        <v>1.0503378661087865</v>
      </c>
      <c r="L188" s="384">
        <f t="shared" si="52"/>
        <v>1.1478885460251047</v>
      </c>
      <c r="M188" s="94">
        <f t="shared" si="52"/>
        <v>1.2600718279288701</v>
      </c>
      <c r="N188" s="94">
        <f t="shared" si="52"/>
        <v>1.3890826021182006</v>
      </c>
      <c r="O188" s="94">
        <f t="shared" si="52"/>
        <v>1.5374449924359306</v>
      </c>
      <c r="P188" s="94">
        <f t="shared" si="52"/>
        <v>1.7080617413013202</v>
      </c>
      <c r="Q188" s="94">
        <f t="shared" si="52"/>
        <v>1.9042710024965182</v>
      </c>
      <c r="R188" s="278">
        <f t="shared" si="52"/>
        <v>2.1299116528709954</v>
      </c>
      <c r="S188" s="278">
        <f t="shared" si="52"/>
        <v>2.3893984008016447</v>
      </c>
      <c r="T188" s="278">
        <f t="shared" si="52"/>
        <v>2.6878081609218909</v>
      </c>
      <c r="U188" s="278">
        <f t="shared" si="52"/>
        <v>3.0309793850601743</v>
      </c>
      <c r="V188" s="278">
        <f t="shared" si="52"/>
        <v>3.4256262928192003</v>
      </c>
    </row>
    <row r="189" spans="1:22" x14ac:dyDescent="0.25">
      <c r="B189" s="276">
        <v>10</v>
      </c>
      <c r="C189" s="279"/>
      <c r="D189" s="163">
        <f t="shared" si="52"/>
        <v>0.41435011146592621</v>
      </c>
      <c r="E189" s="163">
        <f t="shared" si="52"/>
        <v>0.4465026281858151</v>
      </c>
      <c r="F189" s="163">
        <f t="shared" si="52"/>
        <v>0.48347802241368731</v>
      </c>
      <c r="G189" s="163">
        <f t="shared" si="52"/>
        <v>0.52599972577574039</v>
      </c>
      <c r="H189" s="163">
        <f t="shared" si="52"/>
        <v>0.57489968464210151</v>
      </c>
      <c r="I189" s="163">
        <f t="shared" si="52"/>
        <v>0.63113463733841668</v>
      </c>
      <c r="J189" s="163">
        <f t="shared" si="52"/>
        <v>0.69580483293917905</v>
      </c>
      <c r="K189" s="163">
        <f t="shared" si="52"/>
        <v>0.77017555788005587</v>
      </c>
      <c r="L189" s="386">
        <f t="shared" si="52"/>
        <v>0.85570189156206422</v>
      </c>
      <c r="M189" s="146">
        <f t="shared" si="52"/>
        <v>0.9540571752963739</v>
      </c>
      <c r="N189" s="146">
        <f t="shared" si="52"/>
        <v>1.0671657515908299</v>
      </c>
      <c r="O189" s="146">
        <f t="shared" si="52"/>
        <v>1.1972406143294543</v>
      </c>
      <c r="P189" s="146">
        <f t="shared" si="52"/>
        <v>1.3468267064788724</v>
      </c>
      <c r="Q189" s="146">
        <f t="shared" si="52"/>
        <v>1.5188507124507034</v>
      </c>
      <c r="R189" s="279">
        <f t="shared" si="52"/>
        <v>1.7166783193183086</v>
      </c>
      <c r="S189" s="279">
        <f t="shared" si="52"/>
        <v>1.944180067216055</v>
      </c>
      <c r="T189" s="279">
        <f t="shared" si="52"/>
        <v>2.2058070772984633</v>
      </c>
      <c r="U189" s="279">
        <f t="shared" si="52"/>
        <v>2.5066781388932324</v>
      </c>
      <c r="V189" s="279">
        <f t="shared" si="52"/>
        <v>2.8526798597272167</v>
      </c>
    </row>
    <row r="190" spans="1:22" x14ac:dyDescent="0.25">
      <c r="B190" s="276">
        <v>20</v>
      </c>
      <c r="C190" s="278"/>
      <c r="D190" s="160">
        <f t="shared" si="52"/>
        <v>0.27501578013146871</v>
      </c>
      <c r="E190" s="160">
        <f t="shared" si="52"/>
        <v>0.30126814715118905</v>
      </c>
      <c r="F190" s="160">
        <f t="shared" si="52"/>
        <v>0.3314583692238674</v>
      </c>
      <c r="G190" s="160">
        <f t="shared" si="52"/>
        <v>0.3661771246074475</v>
      </c>
      <c r="H190" s="160">
        <f t="shared" si="52"/>
        <v>0.40610369329856455</v>
      </c>
      <c r="I190" s="160">
        <f t="shared" si="52"/>
        <v>0.4520192472933493</v>
      </c>
      <c r="J190" s="160">
        <f t="shared" si="52"/>
        <v>0.50482213438735157</v>
      </c>
      <c r="K190" s="160">
        <f t="shared" si="52"/>
        <v>0.56554545454545435</v>
      </c>
      <c r="L190" s="384">
        <f t="shared" si="52"/>
        <v>0.63537727272727251</v>
      </c>
      <c r="M190" s="94">
        <f t="shared" si="52"/>
        <v>0.71568386363636327</v>
      </c>
      <c r="N190" s="94">
        <f t="shared" si="52"/>
        <v>0.80803644318181767</v>
      </c>
      <c r="O190" s="94">
        <f t="shared" si="52"/>
        <v>0.91424190965909025</v>
      </c>
      <c r="P190" s="94">
        <f t="shared" si="52"/>
        <v>1.0363781961079537</v>
      </c>
      <c r="Q190" s="94">
        <f t="shared" si="52"/>
        <v>1.1768349255241468</v>
      </c>
      <c r="R190" s="278">
        <f t="shared" si="52"/>
        <v>1.3383601643527687</v>
      </c>
      <c r="S190" s="278">
        <f t="shared" si="52"/>
        <v>1.5241141890056837</v>
      </c>
      <c r="T190" s="278">
        <f t="shared" si="52"/>
        <v>1.7377313173565363</v>
      </c>
      <c r="U190" s="278">
        <f t="shared" si="52"/>
        <v>1.9833910149600165</v>
      </c>
      <c r="V190" s="278">
        <f t="shared" si="52"/>
        <v>2.2658996672040188</v>
      </c>
    </row>
    <row r="191" spans="1:22" x14ac:dyDescent="0.25">
      <c r="B191" s="276">
        <v>30</v>
      </c>
      <c r="C191" s="278"/>
      <c r="D191" s="160">
        <f t="shared" si="52"/>
        <v>0.2305676213854598</v>
      </c>
      <c r="E191" s="160">
        <f t="shared" si="52"/>
        <v>0.25515276459327879</v>
      </c>
      <c r="F191" s="160">
        <f t="shared" si="52"/>
        <v>0.28342567928227058</v>
      </c>
      <c r="G191" s="160">
        <f t="shared" si="52"/>
        <v>0.3159395311746111</v>
      </c>
      <c r="H191" s="160">
        <f t="shared" si="52"/>
        <v>0.35333046085080272</v>
      </c>
      <c r="I191" s="160">
        <f t="shared" si="52"/>
        <v>0.39633002997842315</v>
      </c>
      <c r="J191" s="160">
        <f t="shared" si="52"/>
        <v>0.44577953447518659</v>
      </c>
      <c r="K191" s="160">
        <f t="shared" si="52"/>
        <v>0.50264646464646456</v>
      </c>
      <c r="L191" s="384">
        <f t="shared" si="52"/>
        <v>0.56804343434343418</v>
      </c>
      <c r="M191" s="94">
        <f t="shared" si="52"/>
        <v>0.64324994949494929</v>
      </c>
      <c r="N191" s="94">
        <f t="shared" si="52"/>
        <v>0.72973744191919154</v>
      </c>
      <c r="O191" s="94">
        <f t="shared" si="52"/>
        <v>0.82919805820707027</v>
      </c>
      <c r="P191" s="94">
        <f t="shared" si="52"/>
        <v>0.94357776693813067</v>
      </c>
      <c r="Q191" s="94">
        <f t="shared" si="52"/>
        <v>1.0751144319788504</v>
      </c>
      <c r="R191" s="278">
        <f t="shared" si="52"/>
        <v>1.2263815967756777</v>
      </c>
      <c r="S191" s="278">
        <f t="shared" si="52"/>
        <v>1.4003388362920293</v>
      </c>
      <c r="T191" s="278">
        <f t="shared" si="52"/>
        <v>1.6003896617358335</v>
      </c>
      <c r="U191" s="278">
        <f t="shared" si="52"/>
        <v>1.8304481109962083</v>
      </c>
      <c r="V191" s="278">
        <f t="shared" si="52"/>
        <v>2.0950153276456396</v>
      </c>
    </row>
    <row r="192" spans="1:22" x14ac:dyDescent="0.25">
      <c r="B192" s="276">
        <v>40</v>
      </c>
      <c r="C192" s="278"/>
      <c r="D192" s="160">
        <f t="shared" si="52"/>
        <v>0.21168181410398015</v>
      </c>
      <c r="E192" s="160">
        <f t="shared" si="52"/>
        <v>0.2359340862195772</v>
      </c>
      <c r="F192" s="160">
        <f t="shared" si="52"/>
        <v>0.26382419915251376</v>
      </c>
      <c r="G192" s="160">
        <f t="shared" si="52"/>
        <v>0.2958978290253908</v>
      </c>
      <c r="H192" s="160">
        <f t="shared" si="52"/>
        <v>0.3327825033791994</v>
      </c>
      <c r="I192" s="160">
        <f t="shared" si="52"/>
        <v>0.37519987888607931</v>
      </c>
      <c r="J192" s="160">
        <f t="shared" si="52"/>
        <v>0.42397986071899113</v>
      </c>
      <c r="K192" s="160">
        <f t="shared" si="52"/>
        <v>0.48007683982683974</v>
      </c>
      <c r="L192" s="384">
        <f t="shared" si="52"/>
        <v>0.54458836580086578</v>
      </c>
      <c r="M192" s="94">
        <f t="shared" si="52"/>
        <v>0.61877662067099559</v>
      </c>
      <c r="N192" s="94">
        <f t="shared" si="52"/>
        <v>0.70409311377164474</v>
      </c>
      <c r="O192" s="94">
        <f t="shared" si="52"/>
        <v>0.80220708083739145</v>
      </c>
      <c r="P192" s="94">
        <f t="shared" si="52"/>
        <v>0.91503814296300001</v>
      </c>
      <c r="Q192" s="94">
        <f t="shared" si="52"/>
        <v>1.0447938644074499</v>
      </c>
      <c r="R192" s="278">
        <f t="shared" si="52"/>
        <v>1.1940129440685674</v>
      </c>
      <c r="S192" s="278">
        <f t="shared" si="52"/>
        <v>1.3656148856788524</v>
      </c>
      <c r="T192" s="278">
        <f t="shared" si="52"/>
        <v>1.5629571185306801</v>
      </c>
      <c r="U192" s="278">
        <f t="shared" si="52"/>
        <v>1.789900686310282</v>
      </c>
      <c r="V192" s="278">
        <f t="shared" si="52"/>
        <v>2.0508857892568244</v>
      </c>
    </row>
    <row r="193" spans="1:22" x14ac:dyDescent="0.25">
      <c r="B193" s="276">
        <v>50</v>
      </c>
      <c r="C193" s="278"/>
      <c r="D193" s="160">
        <f t="shared" si="52"/>
        <v>0.20302094740831231</v>
      </c>
      <c r="E193" s="160">
        <f t="shared" si="52"/>
        <v>0.22747408951955911</v>
      </c>
      <c r="F193" s="160">
        <f t="shared" si="52"/>
        <v>0.25559520294749299</v>
      </c>
      <c r="G193" s="160">
        <f t="shared" si="52"/>
        <v>0.28793448338961691</v>
      </c>
      <c r="H193" s="160">
        <f t="shared" si="52"/>
        <v>0.32512465589805939</v>
      </c>
      <c r="I193" s="160">
        <f t="shared" si="52"/>
        <v>0.36789335428276826</v>
      </c>
      <c r="J193" s="160">
        <f t="shared" si="52"/>
        <v>0.41707735742518354</v>
      </c>
      <c r="K193" s="160">
        <f t="shared" si="52"/>
        <v>0.47363896103896103</v>
      </c>
      <c r="L193" s="384">
        <f t="shared" si="52"/>
        <v>0.53868480519480511</v>
      </c>
      <c r="M193" s="94">
        <f t="shared" si="52"/>
        <v>0.61348752597402589</v>
      </c>
      <c r="N193" s="94">
        <f t="shared" si="52"/>
        <v>0.69951065487012964</v>
      </c>
      <c r="O193" s="94">
        <f t="shared" si="52"/>
        <v>0.79843725310064917</v>
      </c>
      <c r="P193" s="94">
        <f t="shared" si="52"/>
        <v>0.91220284106574634</v>
      </c>
      <c r="Q193" s="94">
        <f t="shared" si="52"/>
        <v>1.0430332672256084</v>
      </c>
      <c r="R193" s="278">
        <f t="shared" si="52"/>
        <v>1.1934882573094496</v>
      </c>
      <c r="S193" s="278">
        <f t="shared" si="52"/>
        <v>1.3665114959058671</v>
      </c>
      <c r="T193" s="278">
        <f t="shared" si="52"/>
        <v>1.5654882202917468</v>
      </c>
      <c r="U193" s="278">
        <f t="shared" si="52"/>
        <v>1.7943114533355089</v>
      </c>
      <c r="V193" s="278">
        <f t="shared" si="52"/>
        <v>2.0574581713358349</v>
      </c>
    </row>
    <row r="194" spans="1:22" x14ac:dyDescent="0.25">
      <c r="B194" s="276">
        <v>60</v>
      </c>
      <c r="C194" s="278"/>
      <c r="D194" s="160">
        <f t="shared" si="52"/>
        <v>0.19947255100555028</v>
      </c>
      <c r="E194" s="160">
        <f t="shared" si="52"/>
        <v>0.22439343365638281</v>
      </c>
      <c r="F194" s="160">
        <f t="shared" si="52"/>
        <v>0.25305244870484017</v>
      </c>
      <c r="G194" s="160">
        <f t="shared" si="52"/>
        <v>0.28601031601056626</v>
      </c>
      <c r="H194" s="160">
        <f t="shared" si="52"/>
        <v>0.32391186341215117</v>
      </c>
      <c r="I194" s="160">
        <f t="shared" si="52"/>
        <v>0.36749864292397377</v>
      </c>
      <c r="J194" s="160">
        <f t="shared" si="52"/>
        <v>0.41762343936256985</v>
      </c>
      <c r="K194" s="160">
        <f t="shared" si="52"/>
        <v>0.47526695526695517</v>
      </c>
      <c r="L194" s="384">
        <f t="shared" si="52"/>
        <v>0.54155699855699846</v>
      </c>
      <c r="M194" s="94">
        <f t="shared" si="52"/>
        <v>0.61779054834054814</v>
      </c>
      <c r="N194" s="94">
        <f t="shared" si="52"/>
        <v>0.70545913059163046</v>
      </c>
      <c r="O194" s="94">
        <f t="shared" si="52"/>
        <v>0.80627800018037499</v>
      </c>
      <c r="P194" s="94">
        <f t="shared" si="52"/>
        <v>0.92221970020743105</v>
      </c>
      <c r="Q194" s="94">
        <f t="shared" si="52"/>
        <v>1.0555526552385457</v>
      </c>
      <c r="R194" s="278">
        <f t="shared" si="52"/>
        <v>1.2088855535243275</v>
      </c>
      <c r="S194" s="278">
        <f t="shared" si="52"/>
        <v>1.3852183865529761</v>
      </c>
      <c r="T194" s="278">
        <f t="shared" si="52"/>
        <v>1.5880011445359226</v>
      </c>
      <c r="U194" s="278">
        <f t="shared" si="52"/>
        <v>1.8212013162163108</v>
      </c>
      <c r="V194" s="278">
        <f t="shared" si="52"/>
        <v>2.0893815136487577</v>
      </c>
    </row>
    <row r="195" spans="1:22" x14ac:dyDescent="0.25">
      <c r="B195" s="276">
        <v>70</v>
      </c>
      <c r="C195" s="279"/>
      <c r="D195" s="163">
        <f t="shared" si="52"/>
        <v>0.19884556619873445</v>
      </c>
      <c r="E195" s="163">
        <f t="shared" si="52"/>
        <v>0.22438668684283034</v>
      </c>
      <c r="F195" s="163">
        <f t="shared" si="52"/>
        <v>0.2537589755835406</v>
      </c>
      <c r="G195" s="163">
        <f t="shared" si="52"/>
        <v>0.28753710763535734</v>
      </c>
      <c r="H195" s="163">
        <f t="shared" si="52"/>
        <v>0.32638195949494664</v>
      </c>
      <c r="I195" s="163">
        <f t="shared" si="52"/>
        <v>0.37105353913347433</v>
      </c>
      <c r="J195" s="163">
        <f t="shared" si="52"/>
        <v>0.42242585571778124</v>
      </c>
      <c r="K195" s="163">
        <f t="shared" si="52"/>
        <v>0.48150401978973401</v>
      </c>
      <c r="L195" s="386">
        <f t="shared" si="52"/>
        <v>0.54944390847247992</v>
      </c>
      <c r="M195" s="146">
        <f t="shared" si="52"/>
        <v>0.62757478045763748</v>
      </c>
      <c r="N195" s="146">
        <f t="shared" si="52"/>
        <v>0.71742528324056876</v>
      </c>
      <c r="O195" s="146">
        <f t="shared" si="52"/>
        <v>0.8207533614409398</v>
      </c>
      <c r="P195" s="146">
        <f t="shared" si="52"/>
        <v>0.93958065137136637</v>
      </c>
      <c r="Q195" s="146">
        <f t="shared" si="52"/>
        <v>1.0762320347913568</v>
      </c>
      <c r="R195" s="279">
        <f t="shared" si="52"/>
        <v>1.2333811257243461</v>
      </c>
      <c r="S195" s="279">
        <f t="shared" si="52"/>
        <v>1.4141025802972835</v>
      </c>
      <c r="T195" s="279">
        <f t="shared" si="52"/>
        <v>1.6219322530561617</v>
      </c>
      <c r="U195" s="279">
        <f t="shared" si="52"/>
        <v>1.8609363767288716</v>
      </c>
      <c r="V195" s="279">
        <f t="shared" si="52"/>
        <v>2.1357911189524881</v>
      </c>
    </row>
    <row r="196" spans="1:22" x14ac:dyDescent="0.25">
      <c r="K196" s="93"/>
    </row>
    <row r="197" spans="1:22" ht="15.75" thickBot="1" x14ac:dyDescent="0.3">
      <c r="K197" s="93"/>
    </row>
    <row r="198" spans="1:22" ht="15.75" thickBot="1" x14ac:dyDescent="0.3">
      <c r="K198" s="93"/>
      <c r="N198" s="376" t="s">
        <v>223</v>
      </c>
      <c r="O198" s="377"/>
      <c r="P198" s="211"/>
      <c r="Q198" s="211"/>
      <c r="R198" s="211"/>
      <c r="S198" s="211"/>
      <c r="T198" s="212"/>
    </row>
    <row r="199" spans="1:22" x14ac:dyDescent="0.25">
      <c r="K199" s="93"/>
    </row>
    <row r="200" spans="1:22" x14ac:dyDescent="0.25">
      <c r="B200" s="280">
        <v>0.9</v>
      </c>
      <c r="C200" s="281" t="s">
        <v>42</v>
      </c>
      <c r="D200" s="282"/>
      <c r="E200" s="282"/>
      <c r="F200" s="282"/>
      <c r="G200" s="282"/>
      <c r="H200" s="282"/>
      <c r="I200" s="282"/>
      <c r="J200" s="282"/>
      <c r="K200" s="283"/>
      <c r="L200" s="282"/>
      <c r="M200" s="282"/>
      <c r="N200" s="282"/>
      <c r="O200" s="282"/>
      <c r="P200" s="282"/>
      <c r="Q200" s="67"/>
    </row>
    <row r="201" spans="1:22" x14ac:dyDescent="0.25">
      <c r="B201" s="284">
        <v>0.96</v>
      </c>
      <c r="C201" s="47" t="s">
        <v>43</v>
      </c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70"/>
    </row>
    <row r="202" spans="1:22" x14ac:dyDescent="0.25">
      <c r="B202" s="285">
        <v>85</v>
      </c>
      <c r="C202" s="41" t="s">
        <v>44</v>
      </c>
      <c r="D202" s="47"/>
      <c r="E202" s="47"/>
      <c r="F202" s="47"/>
      <c r="G202" s="47"/>
      <c r="H202" s="41" t="s">
        <v>122</v>
      </c>
      <c r="I202" s="47"/>
      <c r="J202" s="47"/>
      <c r="K202" s="47"/>
      <c r="L202" s="47"/>
      <c r="M202" s="47"/>
      <c r="N202" s="47"/>
      <c r="O202" s="47"/>
      <c r="P202" s="47"/>
      <c r="Q202" s="70"/>
    </row>
    <row r="203" spans="1:22" x14ac:dyDescent="0.25">
      <c r="B203" s="284"/>
      <c r="C203" s="41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70"/>
    </row>
    <row r="204" spans="1:22" x14ac:dyDescent="0.25">
      <c r="B204" s="286" t="s">
        <v>75</v>
      </c>
      <c r="C204" s="41"/>
      <c r="D204" s="47"/>
      <c r="E204" s="47"/>
      <c r="F204" s="47"/>
      <c r="G204" s="47"/>
      <c r="H204" s="287" t="s">
        <v>84</v>
      </c>
      <c r="I204" s="47"/>
      <c r="J204" s="47"/>
      <c r="K204" s="47"/>
      <c r="L204" s="47"/>
      <c r="M204" s="47"/>
      <c r="N204" s="47"/>
      <c r="O204" s="47"/>
      <c r="P204" s="47"/>
      <c r="Q204" s="70"/>
    </row>
    <row r="205" spans="1:22" x14ac:dyDescent="0.25">
      <c r="B205" s="284"/>
      <c r="C205" s="41"/>
      <c r="D205" s="396"/>
      <c r="E205" s="397"/>
      <c r="F205" s="397"/>
      <c r="G205" s="397"/>
      <c r="H205" s="397"/>
      <c r="I205" s="397"/>
      <c r="J205" s="397"/>
      <c r="K205" s="397"/>
      <c r="L205" s="397"/>
      <c r="M205" s="396"/>
      <c r="N205" s="396"/>
      <c r="O205" s="396"/>
      <c r="P205" s="396"/>
      <c r="Q205" s="70"/>
    </row>
    <row r="206" spans="1:22" x14ac:dyDescent="0.25">
      <c r="B206" s="288" t="s">
        <v>61</v>
      </c>
      <c r="C206" s="47"/>
      <c r="D206" s="289">
        <f t="shared" ref="D206:H206" si="53">D209/$K209</f>
        <v>0.8222374441416892</v>
      </c>
      <c r="E206" s="289">
        <f t="shared" si="53"/>
        <v>0.83830013332539777</v>
      </c>
      <c r="F206" s="289">
        <f t="shared" si="53"/>
        <v>0.85677222588666269</v>
      </c>
      <c r="G206" s="289">
        <f t="shared" si="53"/>
        <v>0.87801513233211714</v>
      </c>
      <c r="H206" s="289">
        <f t="shared" si="53"/>
        <v>0.90244447474439016</v>
      </c>
      <c r="I206" s="289">
        <f>I209/$K209</f>
        <v>0.93053821851850371</v>
      </c>
      <c r="J206" s="289">
        <f>J209/$K209</f>
        <v>0.96284602385873463</v>
      </c>
      <c r="K206" s="289">
        <v>1</v>
      </c>
      <c r="L206" s="289">
        <f>L209/$K209</f>
        <v>1.0427270725624553</v>
      </c>
      <c r="M206" s="289">
        <f>M209/$K209</f>
        <v>1.0918632060092788</v>
      </c>
      <c r="N206" s="289">
        <f>N209/$K209</f>
        <v>1.1483697594731259</v>
      </c>
      <c r="O206" s="289">
        <f>O209/$K209</f>
        <v>1.2133522959565497</v>
      </c>
      <c r="P206" s="289">
        <f>P209/$K209</f>
        <v>1.2880822129124878</v>
      </c>
      <c r="Q206" s="70"/>
    </row>
    <row r="207" spans="1:22" x14ac:dyDescent="0.25">
      <c r="A207" s="217" t="s">
        <v>163</v>
      </c>
      <c r="B207" s="291"/>
      <c r="C207" s="292"/>
      <c r="D207" s="292"/>
      <c r="E207" s="293" t="s">
        <v>16</v>
      </c>
      <c r="F207" s="293" t="s">
        <v>15</v>
      </c>
      <c r="G207" s="294" t="s">
        <v>14</v>
      </c>
      <c r="H207" s="294" t="s">
        <v>13</v>
      </c>
      <c r="I207" s="294" t="s">
        <v>3</v>
      </c>
      <c r="J207" s="294" t="s">
        <v>4</v>
      </c>
      <c r="K207" s="294" t="s">
        <v>5</v>
      </c>
      <c r="L207" s="294" t="s">
        <v>6</v>
      </c>
      <c r="M207" s="294" t="s">
        <v>20</v>
      </c>
      <c r="N207" s="294" t="s">
        <v>21</v>
      </c>
      <c r="O207" s="294" t="s">
        <v>22</v>
      </c>
      <c r="P207" s="294" t="s">
        <v>23</v>
      </c>
      <c r="Q207" s="295" t="s">
        <v>24</v>
      </c>
      <c r="R207" s="274"/>
      <c r="S207" s="274"/>
      <c r="T207" s="274"/>
      <c r="U207" s="274"/>
      <c r="V207" s="274"/>
    </row>
    <row r="208" spans="1:22" x14ac:dyDescent="0.25">
      <c r="A208" s="217" t="s">
        <v>162</v>
      </c>
      <c r="B208" s="296" t="s">
        <v>2</v>
      </c>
      <c r="C208" s="297"/>
      <c r="D208" s="297" t="s">
        <v>41</v>
      </c>
      <c r="E208" s="294" t="s">
        <v>41</v>
      </c>
      <c r="F208" s="294" t="s">
        <v>41</v>
      </c>
      <c r="G208" s="294" t="s">
        <v>41</v>
      </c>
      <c r="H208" s="294" t="s">
        <v>41</v>
      </c>
      <c r="I208" s="294" t="s">
        <v>41</v>
      </c>
      <c r="J208" s="294" t="s">
        <v>41</v>
      </c>
      <c r="K208" s="294" t="s">
        <v>40</v>
      </c>
      <c r="L208" s="294" t="s">
        <v>40</v>
      </c>
      <c r="M208" s="294" t="s">
        <v>40</v>
      </c>
      <c r="N208" s="294" t="s">
        <v>40</v>
      </c>
      <c r="O208" s="294" t="s">
        <v>40</v>
      </c>
      <c r="P208" s="294" t="s">
        <v>40</v>
      </c>
      <c r="Q208" s="295" t="s">
        <v>40</v>
      </c>
      <c r="R208" s="298" t="s">
        <v>40</v>
      </c>
      <c r="S208" s="298" t="s">
        <v>40</v>
      </c>
      <c r="T208" s="298" t="s">
        <v>40</v>
      </c>
      <c r="U208" s="298" t="s">
        <v>40</v>
      </c>
      <c r="V208" s="298" t="s">
        <v>40</v>
      </c>
    </row>
    <row r="209" spans="2:26" x14ac:dyDescent="0.25">
      <c r="B209" s="296">
        <v>1</v>
      </c>
      <c r="C209" s="299"/>
      <c r="D209" s="300">
        <f t="shared" ref="D209:V220" si="54">SQRT(12*32.2*D184^2/(4*$B$202*($B$201*56)*$B$200^2))</f>
        <v>0.37147991154691185</v>
      </c>
      <c r="E209" s="300">
        <f t="shared" si="54"/>
        <v>0.37873689844246533</v>
      </c>
      <c r="F209" s="300">
        <f t="shared" si="54"/>
        <v>0.38708243337235182</v>
      </c>
      <c r="G209" s="300">
        <f t="shared" si="54"/>
        <v>0.3966797985417212</v>
      </c>
      <c r="H209" s="300">
        <f t="shared" si="54"/>
        <v>0.40771676848649613</v>
      </c>
      <c r="I209" s="300">
        <f t="shared" si="54"/>
        <v>0.42040928392298715</v>
      </c>
      <c r="J209" s="300">
        <f t="shared" si="54"/>
        <v>0.43500567667495199</v>
      </c>
      <c r="K209" s="300">
        <f t="shared" si="54"/>
        <v>0.45179152833971142</v>
      </c>
      <c r="L209" s="398">
        <f t="shared" si="54"/>
        <v>0.47109525775418487</v>
      </c>
      <c r="M209" s="300">
        <f t="shared" si="54"/>
        <v>0.49329454658082922</v>
      </c>
      <c r="N209" s="300">
        <f t="shared" si="54"/>
        <v>0.51882372873147031</v>
      </c>
      <c r="O209" s="300">
        <f t="shared" si="54"/>
        <v>0.54818228820470749</v>
      </c>
      <c r="P209" s="300">
        <f t="shared" si="54"/>
        <v>0.5819446315989304</v>
      </c>
      <c r="Q209" s="302">
        <f t="shared" si="54"/>
        <v>0.62077132650228661</v>
      </c>
      <c r="R209" s="303">
        <f t="shared" si="54"/>
        <v>0.66542202564114616</v>
      </c>
      <c r="S209" s="303">
        <f t="shared" si="54"/>
        <v>0.71677032965083476</v>
      </c>
      <c r="T209" s="303">
        <f t="shared" si="54"/>
        <v>0.77582087926197663</v>
      </c>
      <c r="U209" s="303">
        <f t="shared" si="54"/>
        <v>0.84372901131478983</v>
      </c>
      <c r="V209" s="303">
        <f t="shared" si="54"/>
        <v>0.92182336317552493</v>
      </c>
      <c r="W209" s="304">
        <f>L209/K209</f>
        <v>1.0427270725624553</v>
      </c>
      <c r="X209" s="304">
        <f>M209/L209</f>
        <v>1.0471227176696136</v>
      </c>
      <c r="Y209" s="304">
        <f>N209/M209</f>
        <v>1.0517524110647309</v>
      </c>
      <c r="Z209" s="304">
        <f>O209/N209</f>
        <v>1.0565867708961947</v>
      </c>
    </row>
    <row r="210" spans="2:26" x14ac:dyDescent="0.25">
      <c r="B210" s="296">
        <v>2</v>
      </c>
      <c r="C210" s="299"/>
      <c r="D210" s="300">
        <f t="shared" si="54"/>
        <v>0.20563061162055737</v>
      </c>
      <c r="E210" s="300">
        <f t="shared" si="54"/>
        <v>0.21224270344539931</v>
      </c>
      <c r="F210" s="300">
        <f t="shared" si="54"/>
        <v>0.21984660904396755</v>
      </c>
      <c r="G210" s="300">
        <f t="shared" si="54"/>
        <v>0.22859110048232104</v>
      </c>
      <c r="H210" s="300">
        <f t="shared" si="54"/>
        <v>0.23864726563642757</v>
      </c>
      <c r="I210" s="300">
        <f t="shared" si="54"/>
        <v>0.25021185556365</v>
      </c>
      <c r="J210" s="300">
        <f t="shared" si="54"/>
        <v>0.26351113397995585</v>
      </c>
      <c r="K210" s="300">
        <f t="shared" si="54"/>
        <v>0.27880530415870752</v>
      </c>
      <c r="L210" s="398">
        <f t="shared" si="54"/>
        <v>0.29639359986427199</v>
      </c>
      <c r="M210" s="300">
        <f t="shared" si="54"/>
        <v>0.31662013992567117</v>
      </c>
      <c r="N210" s="300">
        <f t="shared" si="54"/>
        <v>0.33988066099628012</v>
      </c>
      <c r="O210" s="300">
        <f t="shared" si="54"/>
        <v>0.36663026022748046</v>
      </c>
      <c r="P210" s="300">
        <f t="shared" si="54"/>
        <v>0.3973922993433609</v>
      </c>
      <c r="Q210" s="302">
        <f t="shared" si="54"/>
        <v>0.43276864432662338</v>
      </c>
      <c r="R210" s="303">
        <f t="shared" si="54"/>
        <v>0.47345144105737519</v>
      </c>
      <c r="S210" s="303">
        <f t="shared" si="54"/>
        <v>0.52023665729773971</v>
      </c>
      <c r="T210" s="303">
        <f t="shared" si="54"/>
        <v>0.57403965597415907</v>
      </c>
      <c r="U210" s="303">
        <f t="shared" si="54"/>
        <v>0.63591310445204119</v>
      </c>
      <c r="V210" s="303">
        <f t="shared" si="54"/>
        <v>0.7070675702016056</v>
      </c>
      <c r="W210" s="304">
        <f t="shared" ref="W210:Z220" si="55">L210/K210</f>
        <v>1.0630845089502046</v>
      </c>
      <c r="X210" s="304">
        <f t="shared" si="55"/>
        <v>1.0682421620124778</v>
      </c>
      <c r="Y210" s="304">
        <f t="shared" si="55"/>
        <v>1.073465071034551</v>
      </c>
      <c r="Z210" s="304">
        <f t="shared" si="55"/>
        <v>1.0787029163494921</v>
      </c>
    </row>
    <row r="211" spans="2:26" x14ac:dyDescent="0.25">
      <c r="B211" s="296">
        <v>3</v>
      </c>
      <c r="C211" s="305"/>
      <c r="D211" s="306">
        <f t="shared" si="54"/>
        <v>0.14979076058973576</v>
      </c>
      <c r="E211" s="306">
        <f t="shared" si="54"/>
        <v>0.1561043747327017</v>
      </c>
      <c r="F211" s="306">
        <f t="shared" si="54"/>
        <v>0.1633650309971125</v>
      </c>
      <c r="G211" s="306">
        <f t="shared" si="54"/>
        <v>0.17171478570118495</v>
      </c>
      <c r="H211" s="306">
        <f t="shared" si="54"/>
        <v>0.18131700361086825</v>
      </c>
      <c r="I211" s="306">
        <f t="shared" si="54"/>
        <v>0.19235955420700401</v>
      </c>
      <c r="J211" s="306">
        <f t="shared" si="54"/>
        <v>0.20505848739256016</v>
      </c>
      <c r="K211" s="306">
        <f t="shared" si="54"/>
        <v>0.21966226055594976</v>
      </c>
      <c r="L211" s="399">
        <f t="shared" si="54"/>
        <v>0.23645659969384777</v>
      </c>
      <c r="M211" s="306">
        <f t="shared" si="54"/>
        <v>0.25577008970243054</v>
      </c>
      <c r="N211" s="306">
        <f t="shared" si="54"/>
        <v>0.27798060321230061</v>
      </c>
      <c r="O211" s="306">
        <f t="shared" si="54"/>
        <v>0.30352269374865132</v>
      </c>
      <c r="P211" s="306">
        <f t="shared" si="54"/>
        <v>0.33289609786545449</v>
      </c>
      <c r="Q211" s="308">
        <f t="shared" si="54"/>
        <v>0.36667551259977826</v>
      </c>
      <c r="R211" s="309">
        <f t="shared" si="54"/>
        <v>0.40552183954425053</v>
      </c>
      <c r="S211" s="309">
        <f t="shared" si="54"/>
        <v>0.45019511553039371</v>
      </c>
      <c r="T211" s="309">
        <f t="shared" si="54"/>
        <v>0.50156938291445818</v>
      </c>
      <c r="U211" s="309">
        <f t="shared" si="54"/>
        <v>0.56064979040613239</v>
      </c>
      <c r="V211" s="309">
        <f t="shared" si="54"/>
        <v>0.62859225902155791</v>
      </c>
      <c r="W211" s="304">
        <f t="shared" si="55"/>
        <v>1.076455277731335</v>
      </c>
      <c r="X211" s="304">
        <f t="shared" si="55"/>
        <v>1.0816787944747108</v>
      </c>
      <c r="Y211" s="304">
        <f t="shared" si="55"/>
        <v>1.0868378063115602</v>
      </c>
      <c r="Z211" s="304">
        <f t="shared" si="55"/>
        <v>1.0918844345295688</v>
      </c>
    </row>
    <row r="212" spans="2:26" x14ac:dyDescent="0.25">
      <c r="B212" s="296">
        <v>4</v>
      </c>
      <c r="C212" s="299"/>
      <c r="D212" s="300">
        <f t="shared" si="54"/>
        <v>0.12145327178279736</v>
      </c>
      <c r="E212" s="300">
        <f t="shared" si="54"/>
        <v>0.12755501259109614</v>
      </c>
      <c r="F212" s="300">
        <f t="shared" si="54"/>
        <v>0.13457201452063974</v>
      </c>
      <c r="G212" s="300">
        <f t="shared" si="54"/>
        <v>0.14264156673961487</v>
      </c>
      <c r="H212" s="300">
        <f t="shared" si="54"/>
        <v>0.15192155179143627</v>
      </c>
      <c r="I212" s="300">
        <f t="shared" si="54"/>
        <v>0.16259353460103088</v>
      </c>
      <c r="J212" s="300">
        <f t="shared" si="54"/>
        <v>0.17486631483206466</v>
      </c>
      <c r="K212" s="300">
        <f t="shared" si="54"/>
        <v>0.1889800120977535</v>
      </c>
      <c r="L212" s="398">
        <f t="shared" si="54"/>
        <v>0.20521076395329568</v>
      </c>
      <c r="M212" s="300">
        <f t="shared" si="54"/>
        <v>0.22387612858716924</v>
      </c>
      <c r="N212" s="300">
        <f t="shared" si="54"/>
        <v>0.2453412979161238</v>
      </c>
      <c r="O212" s="300">
        <f t="shared" si="54"/>
        <v>0.27002624264442149</v>
      </c>
      <c r="P212" s="300">
        <f t="shared" si="54"/>
        <v>0.2984139290819639</v>
      </c>
      <c r="Q212" s="302">
        <f t="shared" si="54"/>
        <v>0.33105976848513763</v>
      </c>
      <c r="R212" s="303">
        <f t="shared" si="54"/>
        <v>0.36860248379878741</v>
      </c>
      <c r="S212" s="303">
        <f t="shared" si="54"/>
        <v>0.41177660640948477</v>
      </c>
      <c r="T212" s="303">
        <f t="shared" si="54"/>
        <v>0.46142684741178658</v>
      </c>
      <c r="U212" s="303">
        <f t="shared" si="54"/>
        <v>0.51852462456443382</v>
      </c>
      <c r="V212" s="303">
        <f t="shared" si="54"/>
        <v>0.58418706828997791</v>
      </c>
      <c r="W212" s="304">
        <f t="shared" si="55"/>
        <v>1.0858860769209102</v>
      </c>
      <c r="X212" s="304">
        <f t="shared" si="55"/>
        <v>1.0909570447197479</v>
      </c>
      <c r="Y212" s="304">
        <f t="shared" si="55"/>
        <v>1.095879669996155</v>
      </c>
      <c r="Z212" s="304">
        <f t="shared" si="55"/>
        <v>1.100614714839965</v>
      </c>
    </row>
    <row r="213" spans="2:26" x14ac:dyDescent="0.25">
      <c r="B213" s="296">
        <v>5</v>
      </c>
      <c r="C213" s="299"/>
      <c r="D213" s="300">
        <f t="shared" si="54"/>
        <v>0.10411672786541228</v>
      </c>
      <c r="E213" s="300">
        <f t="shared" si="54"/>
        <v>0.11004123707792744</v>
      </c>
      <c r="F213" s="300">
        <f t="shared" si="54"/>
        <v>0.11685442267231989</v>
      </c>
      <c r="G213" s="300">
        <f t="shared" si="54"/>
        <v>0.12468958610587122</v>
      </c>
      <c r="H213" s="300">
        <f t="shared" si="54"/>
        <v>0.13370002405445522</v>
      </c>
      <c r="I213" s="300">
        <f t="shared" si="54"/>
        <v>0.14406202769532686</v>
      </c>
      <c r="J213" s="300">
        <f t="shared" si="54"/>
        <v>0.15597833188232918</v>
      </c>
      <c r="K213" s="300">
        <f t="shared" si="54"/>
        <v>0.16968208169738189</v>
      </c>
      <c r="L213" s="398">
        <f t="shared" si="54"/>
        <v>0.18544139398469253</v>
      </c>
      <c r="M213" s="300">
        <f t="shared" si="54"/>
        <v>0.20356460311509969</v>
      </c>
      <c r="N213" s="300">
        <f t="shared" si="54"/>
        <v>0.224406293615068</v>
      </c>
      <c r="O213" s="300">
        <f t="shared" si="54"/>
        <v>0.24837423769003153</v>
      </c>
      <c r="P213" s="300">
        <f t="shared" si="54"/>
        <v>0.27593737337623958</v>
      </c>
      <c r="Q213" s="302">
        <f t="shared" si="54"/>
        <v>0.30763497941537887</v>
      </c>
      <c r="R213" s="303">
        <f t="shared" si="54"/>
        <v>0.34408722636038896</v>
      </c>
      <c r="S213" s="303">
        <f t="shared" si="54"/>
        <v>0.38600731034715063</v>
      </c>
      <c r="T213" s="303">
        <f t="shared" si="54"/>
        <v>0.43421540693192651</v>
      </c>
      <c r="U213" s="303">
        <f t="shared" si="54"/>
        <v>0.48965471800441873</v>
      </c>
      <c r="V213" s="303">
        <f t="shared" si="54"/>
        <v>0.55340992573778491</v>
      </c>
      <c r="W213" s="304">
        <f t="shared" si="55"/>
        <v>1.0928755242136672</v>
      </c>
      <c r="X213" s="304">
        <f t="shared" si="55"/>
        <v>1.0977301169980591</v>
      </c>
      <c r="Y213" s="304">
        <f t="shared" si="55"/>
        <v>1.1023836668115821</v>
      </c>
      <c r="Z213" s="304">
        <f t="shared" si="55"/>
        <v>1.1068060244160378</v>
      </c>
    </row>
    <row r="214" spans="2:26" x14ac:dyDescent="0.25">
      <c r="B214" s="296">
        <v>10</v>
      </c>
      <c r="C214" s="305"/>
      <c r="D214" s="306">
        <f t="shared" si="54"/>
        <v>6.6938260281476522E-2</v>
      </c>
      <c r="E214" s="306">
        <f t="shared" si="54"/>
        <v>7.2132499340049658E-2</v>
      </c>
      <c r="F214" s="306">
        <f t="shared" si="54"/>
        <v>7.8105874257408767E-2</v>
      </c>
      <c r="G214" s="306">
        <f t="shared" si="54"/>
        <v>8.4975255412371747E-2</v>
      </c>
      <c r="H214" s="306">
        <f t="shared" si="54"/>
        <v>9.2875043740579186E-2</v>
      </c>
      <c r="I214" s="306">
        <f t="shared" si="54"/>
        <v>0.10195980031801773</v>
      </c>
      <c r="J214" s="306">
        <f t="shared" si="54"/>
        <v>0.11240727038207203</v>
      </c>
      <c r="K214" s="306">
        <f t="shared" si="54"/>
        <v>0.1244218609557345</v>
      </c>
      <c r="L214" s="399">
        <f t="shared" si="54"/>
        <v>0.13823864011544632</v>
      </c>
      <c r="M214" s="306">
        <f t="shared" si="54"/>
        <v>0.15412793614911496</v>
      </c>
      <c r="N214" s="306">
        <f t="shared" si="54"/>
        <v>0.17240062658783387</v>
      </c>
      <c r="O214" s="306">
        <f t="shared" si="54"/>
        <v>0.1934142205923606</v>
      </c>
      <c r="P214" s="306">
        <f t="shared" si="54"/>
        <v>0.21757985369756633</v>
      </c>
      <c r="Q214" s="308">
        <f t="shared" si="54"/>
        <v>0.245370331768553</v>
      </c>
      <c r="R214" s="309">
        <f t="shared" si="54"/>
        <v>0.27732938155018755</v>
      </c>
      <c r="S214" s="309">
        <f t="shared" si="54"/>
        <v>0.31408228879906741</v>
      </c>
      <c r="T214" s="309">
        <f t="shared" si="54"/>
        <v>0.35634813213527916</v>
      </c>
      <c r="U214" s="309">
        <f t="shared" si="54"/>
        <v>0.40495385197192263</v>
      </c>
      <c r="V214" s="309">
        <f t="shared" si="54"/>
        <v>0.46085042978406265</v>
      </c>
      <c r="W214" s="304">
        <f t="shared" si="55"/>
        <v>1.1110478420237373</v>
      </c>
      <c r="X214" s="304">
        <f t="shared" si="55"/>
        <v>1.1149410614890245</v>
      </c>
      <c r="Y214" s="304">
        <f t="shared" si="55"/>
        <v>1.1185553436661899</v>
      </c>
      <c r="Z214" s="304">
        <f t="shared" si="55"/>
        <v>1.1218881533114431</v>
      </c>
    </row>
    <row r="215" spans="2:26" x14ac:dyDescent="0.25">
      <c r="B215" s="296">
        <v>20</v>
      </c>
      <c r="C215" s="299"/>
      <c r="D215" s="300">
        <f t="shared" si="54"/>
        <v>4.4428799130339869E-2</v>
      </c>
      <c r="E215" s="300">
        <f t="shared" si="54"/>
        <v>4.8669869008066691E-2</v>
      </c>
      <c r="F215" s="300">
        <f t="shared" si="54"/>
        <v>5.3547099367452528E-2</v>
      </c>
      <c r="G215" s="300">
        <f t="shared" si="54"/>
        <v>5.9155914280746236E-2</v>
      </c>
      <c r="H215" s="300">
        <f t="shared" si="54"/>
        <v>6.5606051431033999E-2</v>
      </c>
      <c r="I215" s="300">
        <f t="shared" si="54"/>
        <v>7.3023709153864941E-2</v>
      </c>
      <c r="J215" s="300">
        <f t="shared" si="54"/>
        <v>8.1554015535120497E-2</v>
      </c>
      <c r="K215" s="300">
        <f t="shared" si="54"/>
        <v>9.1363867873564403E-2</v>
      </c>
      <c r="L215" s="398">
        <f t="shared" si="54"/>
        <v>0.10264519806277492</v>
      </c>
      <c r="M215" s="300">
        <f t="shared" si="54"/>
        <v>0.11561872778036696</v>
      </c>
      <c r="N215" s="300">
        <f t="shared" si="54"/>
        <v>0.13053828695559783</v>
      </c>
      <c r="O215" s="300">
        <f t="shared" si="54"/>
        <v>0.14769578000711331</v>
      </c>
      <c r="P215" s="300">
        <f t="shared" si="54"/>
        <v>0.16742689701635616</v>
      </c>
      <c r="Q215" s="302">
        <f t="shared" si="54"/>
        <v>0.19011768157698541</v>
      </c>
      <c r="R215" s="303">
        <f t="shared" si="54"/>
        <v>0.21621208382170903</v>
      </c>
      <c r="S215" s="303">
        <f t="shared" si="54"/>
        <v>0.24622064640314117</v>
      </c>
      <c r="T215" s="303">
        <f t="shared" si="54"/>
        <v>0.28073049337178818</v>
      </c>
      <c r="U215" s="303">
        <f t="shared" si="54"/>
        <v>0.32041681738573219</v>
      </c>
      <c r="V215" s="303">
        <f t="shared" si="54"/>
        <v>0.36605609000176781</v>
      </c>
      <c r="W215" s="304">
        <f t="shared" si="55"/>
        <v>1.1234769329689762</v>
      </c>
      <c r="X215" s="304">
        <f t="shared" si="55"/>
        <v>1.1263919789960148</v>
      </c>
      <c r="Y215" s="304">
        <f t="shared" si="55"/>
        <v>1.1290410252876379</v>
      </c>
      <c r="Z215" s="304">
        <f t="shared" si="55"/>
        <v>1.131436480833792</v>
      </c>
    </row>
    <row r="216" spans="2:26" x14ac:dyDescent="0.25">
      <c r="B216" s="296">
        <v>30</v>
      </c>
      <c r="C216" s="299"/>
      <c r="D216" s="300">
        <f t="shared" si="54"/>
        <v>3.7248199109148845E-2</v>
      </c>
      <c r="E216" s="300">
        <f t="shared" si="54"/>
        <v>4.1219928980971737E-2</v>
      </c>
      <c r="F216" s="300">
        <f t="shared" si="54"/>
        <v>4.5787418333568045E-2</v>
      </c>
      <c r="G216" s="300">
        <f t="shared" si="54"/>
        <v>5.1040031089053799E-2</v>
      </c>
      <c r="H216" s="300">
        <f t="shared" si="54"/>
        <v>5.708053575786242E-2</v>
      </c>
      <c r="I216" s="300">
        <f t="shared" si="54"/>
        <v>6.4027116126992342E-2</v>
      </c>
      <c r="J216" s="300">
        <f t="shared" si="54"/>
        <v>7.2015683551491752E-2</v>
      </c>
      <c r="K216" s="300">
        <f t="shared" si="54"/>
        <v>8.1202536089666058E-2</v>
      </c>
      <c r="L216" s="398">
        <f t="shared" si="54"/>
        <v>9.1767416508566513E-2</v>
      </c>
      <c r="M216" s="300">
        <f t="shared" si="54"/>
        <v>0.10391702899030206</v>
      </c>
      <c r="N216" s="300">
        <f t="shared" si="54"/>
        <v>0.11788908334429789</v>
      </c>
      <c r="O216" s="300">
        <f t="shared" si="54"/>
        <v>0.13395694585139314</v>
      </c>
      <c r="P216" s="300">
        <f t="shared" si="54"/>
        <v>0.15243498773455263</v>
      </c>
      <c r="Q216" s="302">
        <f t="shared" si="54"/>
        <v>0.1736847359001861</v>
      </c>
      <c r="R216" s="303">
        <f t="shared" si="54"/>
        <v>0.19812194629066454</v>
      </c>
      <c r="S216" s="303">
        <f t="shared" si="54"/>
        <v>0.22622473823971476</v>
      </c>
      <c r="T216" s="303">
        <f t="shared" si="54"/>
        <v>0.25854294898112251</v>
      </c>
      <c r="U216" s="303">
        <f t="shared" si="54"/>
        <v>0.2957088913337414</v>
      </c>
      <c r="V216" s="303">
        <f t="shared" si="54"/>
        <v>0.33844972503925314</v>
      </c>
      <c r="W216" s="304">
        <f t="shared" si="55"/>
        <v>1.1301053012338731</v>
      </c>
      <c r="X216" s="304">
        <f t="shared" si="55"/>
        <v>1.1323957123779482</v>
      </c>
      <c r="Y216" s="304">
        <f t="shared" si="55"/>
        <v>1.1344539435908985</v>
      </c>
      <c r="Z216" s="304">
        <f t="shared" si="55"/>
        <v>1.1362964411231249</v>
      </c>
    </row>
    <row r="217" spans="2:26" x14ac:dyDescent="0.25">
      <c r="B217" s="296">
        <v>40</v>
      </c>
      <c r="C217" s="299"/>
      <c r="D217" s="300">
        <f t="shared" si="54"/>
        <v>3.4197196953119624E-2</v>
      </c>
      <c r="E217" s="300">
        <f t="shared" si="54"/>
        <v>3.8115151500175491E-2</v>
      </c>
      <c r="F217" s="300">
        <f t="shared" si="54"/>
        <v>4.2620799229289727E-2</v>
      </c>
      <c r="G217" s="300">
        <f t="shared" si="54"/>
        <v>4.7802294117771101E-2</v>
      </c>
      <c r="H217" s="300">
        <f t="shared" si="54"/>
        <v>5.3761013239524688E-2</v>
      </c>
      <c r="I217" s="300">
        <f t="shared" si="54"/>
        <v>6.0613540229541303E-2</v>
      </c>
      <c r="J217" s="300">
        <f t="shared" si="54"/>
        <v>6.8493946268060407E-2</v>
      </c>
      <c r="K217" s="300">
        <f t="shared" si="54"/>
        <v>7.7556413212357372E-2</v>
      </c>
      <c r="L217" s="398">
        <f t="shared" si="54"/>
        <v>8.7978250198298913E-2</v>
      </c>
      <c r="M217" s="300">
        <f t="shared" si="54"/>
        <v>9.9963362732131647E-2</v>
      </c>
      <c r="N217" s="300">
        <f t="shared" si="54"/>
        <v>0.11374624214603929</v>
      </c>
      <c r="O217" s="300">
        <f t="shared" si="54"/>
        <v>0.12959655347203308</v>
      </c>
      <c r="P217" s="300">
        <f t="shared" si="54"/>
        <v>0.14782441149692596</v>
      </c>
      <c r="Q217" s="302">
        <f t="shared" si="54"/>
        <v>0.16878644822555275</v>
      </c>
      <c r="R217" s="303">
        <f t="shared" si="54"/>
        <v>0.19289279046347357</v>
      </c>
      <c r="S217" s="303">
        <f t="shared" si="54"/>
        <v>0.22061508403708249</v>
      </c>
      <c r="T217" s="303">
        <f t="shared" si="54"/>
        <v>0.25249572164673278</v>
      </c>
      <c r="U217" s="303">
        <f t="shared" si="54"/>
        <v>0.2891584548978306</v>
      </c>
      <c r="V217" s="303">
        <f t="shared" si="54"/>
        <v>0.33132059813659315</v>
      </c>
      <c r="W217" s="304">
        <f t="shared" si="55"/>
        <v>1.1343775008960959</v>
      </c>
      <c r="X217" s="304">
        <f t="shared" si="55"/>
        <v>1.1362281303256072</v>
      </c>
      <c r="Y217" s="304">
        <f t="shared" si="55"/>
        <v>1.1378793093509785</v>
      </c>
      <c r="Z217" s="304">
        <f t="shared" si="55"/>
        <v>1.1393479997839711</v>
      </c>
    </row>
    <row r="218" spans="2:26" x14ac:dyDescent="0.25">
      <c r="B218" s="296">
        <v>50</v>
      </c>
      <c r="C218" s="299"/>
      <c r="D218" s="300">
        <f t="shared" si="54"/>
        <v>3.2798033943155142E-2</v>
      </c>
      <c r="E218" s="300">
        <f t="shared" si="54"/>
        <v>3.6748439037898741E-2</v>
      </c>
      <c r="F218" s="300">
        <f t="shared" si="54"/>
        <v>4.1291404896853887E-2</v>
      </c>
      <c r="G218" s="300">
        <f t="shared" si="54"/>
        <v>4.6515815634652298E-2</v>
      </c>
      <c r="H218" s="300">
        <f t="shared" si="54"/>
        <v>5.2523887983120472E-2</v>
      </c>
      <c r="I218" s="300">
        <f t="shared" si="54"/>
        <v>5.9433171183858866E-2</v>
      </c>
      <c r="J218" s="300">
        <f t="shared" si="54"/>
        <v>6.7378846864708034E-2</v>
      </c>
      <c r="K218" s="300">
        <f t="shared" si="54"/>
        <v>7.6516373897684564E-2</v>
      </c>
      <c r="L218" s="398">
        <f t="shared" si="54"/>
        <v>8.7024529985607571E-2</v>
      </c>
      <c r="M218" s="300">
        <f t="shared" si="54"/>
        <v>9.9108909486719049E-2</v>
      </c>
      <c r="N218" s="300">
        <f t="shared" si="54"/>
        <v>0.11300594591299723</v>
      </c>
      <c r="O218" s="300">
        <f t="shared" si="54"/>
        <v>0.12898753780321714</v>
      </c>
      <c r="P218" s="300">
        <f t="shared" si="54"/>
        <v>0.14736636847697004</v>
      </c>
      <c r="Q218" s="302">
        <f t="shared" si="54"/>
        <v>0.16850202375178588</v>
      </c>
      <c r="R218" s="303">
        <f t="shared" si="54"/>
        <v>0.19280802731782409</v>
      </c>
      <c r="S218" s="303">
        <f t="shared" si="54"/>
        <v>0.22075993141876804</v>
      </c>
      <c r="T218" s="303">
        <f t="shared" si="54"/>
        <v>0.25290462113485351</v>
      </c>
      <c r="U218" s="303">
        <f t="shared" si="54"/>
        <v>0.28987101430835194</v>
      </c>
      <c r="V218" s="303">
        <f t="shared" si="54"/>
        <v>0.33238236645787494</v>
      </c>
      <c r="W218" s="304">
        <f t="shared" si="55"/>
        <v>1.1373321232129243</v>
      </c>
      <c r="X218" s="304">
        <f t="shared" si="55"/>
        <v>1.1388617611966423</v>
      </c>
      <c r="Y218" s="304">
        <f t="shared" si="55"/>
        <v>1.1402198500442631</v>
      </c>
      <c r="Z218" s="304">
        <f t="shared" si="55"/>
        <v>1.1414225752556779</v>
      </c>
    </row>
    <row r="219" spans="2:26" x14ac:dyDescent="0.25">
      <c r="B219" s="296">
        <v>60</v>
      </c>
      <c r="C219" s="299"/>
      <c r="D219" s="300">
        <f t="shared" si="54"/>
        <v>3.2224790506223004E-2</v>
      </c>
      <c r="E219" s="300">
        <f t="shared" si="54"/>
        <v>3.6250759084881741E-2</v>
      </c>
      <c r="F219" s="300">
        <f t="shared" si="54"/>
        <v>4.0880622950339264E-2</v>
      </c>
      <c r="G219" s="300">
        <f t="shared" si="54"/>
        <v>4.6204966395615443E-2</v>
      </c>
      <c r="H219" s="300">
        <f t="shared" si="54"/>
        <v>5.2327961357683035E-2</v>
      </c>
      <c r="I219" s="300">
        <f t="shared" si="54"/>
        <v>5.9369405564060757E-2</v>
      </c>
      <c r="J219" s="300">
        <f t="shared" si="54"/>
        <v>6.7467066401395145E-2</v>
      </c>
      <c r="K219" s="300">
        <f t="shared" si="54"/>
        <v>7.6779376364329674E-2</v>
      </c>
      <c r="L219" s="398">
        <f t="shared" si="54"/>
        <v>8.7488532821704407E-2</v>
      </c>
      <c r="M219" s="300">
        <f t="shared" si="54"/>
        <v>9.9804062747685329E-2</v>
      </c>
      <c r="N219" s="300">
        <f t="shared" si="54"/>
        <v>0.11396692216256343</v>
      </c>
      <c r="O219" s="300">
        <f t="shared" si="54"/>
        <v>0.1302542104896732</v>
      </c>
      <c r="P219" s="300">
        <f t="shared" si="54"/>
        <v>0.14898459206584944</v>
      </c>
      <c r="Q219" s="302">
        <f t="shared" si="54"/>
        <v>0.17052453087845212</v>
      </c>
      <c r="R219" s="303">
        <f t="shared" si="54"/>
        <v>0.19529546051294522</v>
      </c>
      <c r="S219" s="303">
        <f t="shared" si="54"/>
        <v>0.2237820295926122</v>
      </c>
      <c r="T219" s="303">
        <f t="shared" si="54"/>
        <v>0.25654158403422933</v>
      </c>
      <c r="U219" s="303">
        <f t="shared" si="54"/>
        <v>0.29421507164208893</v>
      </c>
      <c r="V219" s="303">
        <f t="shared" si="54"/>
        <v>0.33753958239112763</v>
      </c>
      <c r="W219" s="304">
        <f t="shared" si="55"/>
        <v>1.1394795967937819</v>
      </c>
      <c r="X219" s="304">
        <f t="shared" si="55"/>
        <v>1.1407673614904381</v>
      </c>
      <c r="Y219" s="304">
        <f t="shared" si="55"/>
        <v>1.1419066421242112</v>
      </c>
      <c r="Z219" s="304">
        <f t="shared" si="55"/>
        <v>1.142912417200119</v>
      </c>
    </row>
    <row r="220" spans="2:26" x14ac:dyDescent="0.25">
      <c r="B220" s="310">
        <v>70</v>
      </c>
      <c r="C220" s="311"/>
      <c r="D220" s="312">
        <f t="shared" si="54"/>
        <v>3.2123501111023654E-2</v>
      </c>
      <c r="E220" s="312">
        <f t="shared" si="54"/>
        <v>3.6249669137156014E-2</v>
      </c>
      <c r="F220" s="312">
        <f t="shared" si="54"/>
        <v>4.0994762367208226E-2</v>
      </c>
      <c r="G220" s="312">
        <f t="shared" si="54"/>
        <v>4.6451619581768258E-2</v>
      </c>
      <c r="H220" s="312">
        <f t="shared" si="54"/>
        <v>5.2727005378512298E-2</v>
      </c>
      <c r="I220" s="312">
        <f t="shared" si="54"/>
        <v>5.9943699044767956E-2</v>
      </c>
      <c r="J220" s="312">
        <f t="shared" si="54"/>
        <v>6.8242896760961971E-2</v>
      </c>
      <c r="K220" s="312">
        <f t="shared" si="54"/>
        <v>7.7786974134585046E-2</v>
      </c>
      <c r="L220" s="400">
        <f t="shared" si="54"/>
        <v>8.8762663114251628E-2</v>
      </c>
      <c r="M220" s="312">
        <f t="shared" si="54"/>
        <v>0.10138470544086817</v>
      </c>
      <c r="N220" s="312">
        <f t="shared" si="54"/>
        <v>0.11590005411647719</v>
      </c>
      <c r="O220" s="312">
        <f t="shared" si="54"/>
        <v>0.13259270509342758</v>
      </c>
      <c r="P220" s="312">
        <f t="shared" si="54"/>
        <v>0.15178925371692051</v>
      </c>
      <c r="Q220" s="314">
        <f t="shared" si="54"/>
        <v>0.17386528463393736</v>
      </c>
      <c r="R220" s="309">
        <f t="shared" si="54"/>
        <v>0.19925272018850676</v>
      </c>
      <c r="S220" s="309">
        <f t="shared" si="54"/>
        <v>0.22844827107626156</v>
      </c>
      <c r="T220" s="309">
        <f t="shared" si="54"/>
        <v>0.26202315459717962</v>
      </c>
      <c r="U220" s="309">
        <f t="shared" si="54"/>
        <v>0.30063427064623532</v>
      </c>
      <c r="V220" s="309">
        <f t="shared" si="54"/>
        <v>0.34503705410264945</v>
      </c>
      <c r="W220" s="304">
        <f t="shared" si="55"/>
        <v>1.1410993177427975</v>
      </c>
      <c r="X220" s="304">
        <f t="shared" si="55"/>
        <v>1.1421999057235357</v>
      </c>
      <c r="Y220" s="304">
        <f t="shared" si="55"/>
        <v>1.1431709902641576</v>
      </c>
      <c r="Z220" s="304">
        <f t="shared" si="55"/>
        <v>1.1440262569694282</v>
      </c>
    </row>
    <row r="221" spans="2:26" x14ac:dyDescent="0.25">
      <c r="D221" s="87"/>
      <c r="E221" s="87"/>
      <c r="F221" s="87"/>
      <c r="G221" s="87"/>
      <c r="H221" s="87"/>
      <c r="I221" s="87"/>
      <c r="J221" s="87"/>
      <c r="K221" s="315"/>
    </row>
    <row r="222" spans="2:26" x14ac:dyDescent="0.25">
      <c r="D222" s="87"/>
      <c r="E222" s="401" t="s">
        <v>225</v>
      </c>
      <c r="G222" s="348"/>
      <c r="H222" s="87"/>
      <c r="I222" s="87"/>
      <c r="J222" s="87"/>
      <c r="K222" s="315"/>
      <c r="Q222" s="316"/>
    </row>
    <row r="223" spans="2:26" x14ac:dyDescent="0.25">
      <c r="D223" s="87"/>
      <c r="E223" s="401" t="s">
        <v>226</v>
      </c>
      <c r="F223" s="42">
        <f>0.1287*1.15</f>
        <v>0.148005</v>
      </c>
      <c r="G223" s="87"/>
      <c r="H223" s="87"/>
      <c r="I223" s="87"/>
      <c r="J223" s="87"/>
      <c r="Q223" s="316"/>
    </row>
    <row r="224" spans="2:26" x14ac:dyDescent="0.25">
      <c r="B224" s="47"/>
      <c r="C224" s="47"/>
      <c r="D224" s="87"/>
      <c r="E224" s="87"/>
      <c r="F224" s="87"/>
      <c r="G224" s="87"/>
      <c r="H224" s="87"/>
      <c r="I224" s="87"/>
      <c r="J224" s="87"/>
      <c r="Q224" s="316"/>
    </row>
    <row r="225" spans="1:19" x14ac:dyDescent="0.25">
      <c r="A225" s="217" t="s">
        <v>163</v>
      </c>
      <c r="B225" s="317" t="s">
        <v>62</v>
      </c>
      <c r="C225" s="318">
        <v>0.9</v>
      </c>
      <c r="D225" s="87"/>
      <c r="E225" s="87"/>
      <c r="F225" s="87"/>
      <c r="G225" s="87"/>
      <c r="H225" s="87"/>
      <c r="I225" s="319" t="s">
        <v>64</v>
      </c>
      <c r="J225" s="320" t="s">
        <v>65</v>
      </c>
      <c r="K225" s="282"/>
      <c r="L225" s="67"/>
      <c r="N225" s="319" t="s">
        <v>66</v>
      </c>
      <c r="O225" s="320" t="s">
        <v>67</v>
      </c>
      <c r="P225" s="67"/>
      <c r="Q225" s="316"/>
    </row>
    <row r="226" spans="1:19" x14ac:dyDescent="0.25">
      <c r="A226" s="217" t="s">
        <v>162</v>
      </c>
      <c r="B226" s="321" t="s">
        <v>43</v>
      </c>
      <c r="C226" s="322">
        <v>0.96</v>
      </c>
      <c r="D226" s="87"/>
      <c r="E226" s="76" t="s">
        <v>2</v>
      </c>
      <c r="F226" s="74"/>
      <c r="G226" s="324" t="s">
        <v>6</v>
      </c>
      <c r="H226" s="324" t="s">
        <v>108</v>
      </c>
      <c r="I226" s="323" t="s">
        <v>68</v>
      </c>
      <c r="J226" s="182" t="s">
        <v>69</v>
      </c>
      <c r="K226" s="47"/>
      <c r="L226" s="70"/>
      <c r="N226" s="323" t="s">
        <v>70</v>
      </c>
      <c r="O226" s="182" t="s">
        <v>71</v>
      </c>
      <c r="P226" s="78"/>
      <c r="Q226" s="402" t="s">
        <v>166</v>
      </c>
      <c r="S226" s="403" t="s">
        <v>167</v>
      </c>
    </row>
    <row r="227" spans="1:19" x14ac:dyDescent="0.25">
      <c r="B227" s="317" t="s">
        <v>44</v>
      </c>
      <c r="C227" s="318">
        <v>85</v>
      </c>
      <c r="D227" s="87"/>
      <c r="E227" s="76">
        <v>1</v>
      </c>
      <c r="F227" s="234" t="s">
        <v>63</v>
      </c>
      <c r="G227" s="325">
        <f>L209</f>
        <v>0.47109525775418487</v>
      </c>
      <c r="H227" s="404">
        <v>0.12869152942982273</v>
      </c>
      <c r="I227" s="327">
        <f>C226*2.20462*25.4*12</f>
        <v>645.0894489599998</v>
      </c>
      <c r="J227" s="325">
        <f>(G227*C$225*SQRT(4*C$227*I$227/32.2)/12)</f>
        <v>2.9160266440656297</v>
      </c>
      <c r="K227" s="47"/>
      <c r="L227" s="70"/>
      <c r="N227" s="328">
        <v>1</v>
      </c>
      <c r="O227" s="329">
        <f>N227*J227</f>
        <v>2.9160266440656297</v>
      </c>
      <c r="P227" s="330"/>
      <c r="Q227" s="239">
        <f>K151</f>
        <v>2.7966049511854951</v>
      </c>
      <c r="S227" s="239">
        <f>O227/Q227</f>
        <v>1.0427023819826648</v>
      </c>
    </row>
    <row r="228" spans="1:19" x14ac:dyDescent="0.25">
      <c r="B228" s="47"/>
      <c r="C228" s="47"/>
      <c r="D228" s="87"/>
      <c r="E228" s="76">
        <v>2</v>
      </c>
      <c r="F228" s="234" t="s">
        <v>63</v>
      </c>
      <c r="G228" s="289">
        <f t="shared" ref="G228:G238" si="56">L210</f>
        <v>0.29639359986427199</v>
      </c>
      <c r="H228" s="405">
        <v>0.11725530470376318</v>
      </c>
      <c r="I228" s="255"/>
      <c r="J228" s="289">
        <f t="shared" ref="J228:J238" si="57">(G228*C$225*SQRT(4*C$227*I$227/32.2)/12)</f>
        <v>1.8346430368563105</v>
      </c>
      <c r="K228" s="47"/>
      <c r="L228" s="70"/>
      <c r="N228" s="332">
        <v>2</v>
      </c>
      <c r="O228" s="193">
        <f t="shared" ref="O228:O238" si="58">N228*J228</f>
        <v>3.6692860737126209</v>
      </c>
      <c r="P228" s="330"/>
      <c r="Q228" s="239">
        <f t="shared" ref="Q228:Q238" si="59">K152</f>
        <v>3.4516286610878657</v>
      </c>
      <c r="S228" s="239">
        <f t="shared" ref="S228:S238" si="60">O228/Q228</f>
        <v>1.0630593363296952</v>
      </c>
    </row>
    <row r="229" spans="1:19" x14ac:dyDescent="0.25">
      <c r="B229" s="47" t="s">
        <v>165</v>
      </c>
      <c r="D229" s="87"/>
      <c r="E229" s="76">
        <v>3</v>
      </c>
      <c r="F229" s="406" t="s">
        <v>63</v>
      </c>
      <c r="G229" s="333">
        <f t="shared" si="56"/>
        <v>0.23645659969384777</v>
      </c>
      <c r="H229" s="405">
        <v>0.11196226091932018</v>
      </c>
      <c r="I229" s="255"/>
      <c r="J229" s="333">
        <f t="shared" si="57"/>
        <v>1.4636397491231075</v>
      </c>
      <c r="K229" s="47"/>
      <c r="L229" s="70"/>
      <c r="N229" s="334">
        <v>3</v>
      </c>
      <c r="O229" s="335">
        <f t="shared" si="58"/>
        <v>4.3909192473693226</v>
      </c>
      <c r="P229" s="330"/>
      <c r="Q229" s="239">
        <f t="shared" si="59"/>
        <v>4.0791506276150624</v>
      </c>
      <c r="S229" s="239">
        <f t="shared" si="60"/>
        <v>1.0764297885063736</v>
      </c>
    </row>
    <row r="230" spans="1:19" x14ac:dyDescent="0.25">
      <c r="B230" s="47"/>
      <c r="E230" s="76">
        <v>4</v>
      </c>
      <c r="F230" s="234" t="s">
        <v>63</v>
      </c>
      <c r="G230" s="289">
        <f t="shared" si="56"/>
        <v>0.20521076395329568</v>
      </c>
      <c r="H230" s="405">
        <v>0.10820501237028135</v>
      </c>
      <c r="I230" s="255"/>
      <c r="J230" s="289">
        <f t="shared" si="57"/>
        <v>1.2702315412589336</v>
      </c>
      <c r="K230" s="47"/>
      <c r="L230" s="70"/>
      <c r="N230" s="332">
        <v>4</v>
      </c>
      <c r="O230" s="193">
        <f t="shared" si="58"/>
        <v>5.0809261650357342</v>
      </c>
      <c r="P230" s="330"/>
      <c r="Q230" s="239">
        <f t="shared" si="59"/>
        <v>4.6791708507670844</v>
      </c>
      <c r="S230" s="239">
        <f t="shared" si="60"/>
        <v>1.0858603643854525</v>
      </c>
    </row>
    <row r="231" spans="1:19" x14ac:dyDescent="0.25">
      <c r="B231" s="47"/>
      <c r="E231" s="76">
        <v>5</v>
      </c>
      <c r="F231" s="234" t="s">
        <v>63</v>
      </c>
      <c r="G231" s="289">
        <f t="shared" si="56"/>
        <v>0.18544139398469253</v>
      </c>
      <c r="H231" s="405">
        <v>0.10506208191540417</v>
      </c>
      <c r="I231" s="255"/>
      <c r="J231" s="289">
        <f t="shared" si="57"/>
        <v>1.1478613653423719</v>
      </c>
      <c r="K231" s="47"/>
      <c r="L231" s="70"/>
      <c r="N231" s="332">
        <v>5</v>
      </c>
      <c r="O231" s="193">
        <f t="shared" si="58"/>
        <v>5.7393068267118599</v>
      </c>
      <c r="P231" s="330"/>
      <c r="Q231" s="239">
        <f t="shared" si="59"/>
        <v>5.2516893305439325</v>
      </c>
      <c r="S231" s="239">
        <f t="shared" si="60"/>
        <v>1.0928496461761235</v>
      </c>
    </row>
    <row r="232" spans="1:19" x14ac:dyDescent="0.25">
      <c r="B232" s="47"/>
      <c r="C232" s="235"/>
      <c r="E232" s="76">
        <v>10</v>
      </c>
      <c r="F232" s="406" t="s">
        <v>63</v>
      </c>
      <c r="G232" s="333">
        <f t="shared" si="56"/>
        <v>0.13823864011544632</v>
      </c>
      <c r="H232" s="405">
        <v>9.2111861064745629E-2</v>
      </c>
      <c r="I232" s="255"/>
      <c r="J232" s="333">
        <f t="shared" si="57"/>
        <v>0.85568162952381221</v>
      </c>
      <c r="K232" s="47"/>
      <c r="L232" s="70"/>
      <c r="N232" s="334">
        <v>10</v>
      </c>
      <c r="O232" s="335">
        <f t="shared" si="58"/>
        <v>8.5568162952381215</v>
      </c>
      <c r="P232" s="330"/>
      <c r="Q232" s="239">
        <f t="shared" si="59"/>
        <v>7.7017555788005589</v>
      </c>
      <c r="S232" s="239">
        <f t="shared" si="60"/>
        <v>1.1110215336865736</v>
      </c>
    </row>
    <row r="233" spans="1:19" x14ac:dyDescent="0.25">
      <c r="B233" s="47"/>
      <c r="C233" s="47"/>
      <c r="E233" s="76">
        <v>20</v>
      </c>
      <c r="F233" s="234" t="s">
        <v>63</v>
      </c>
      <c r="G233" s="289">
        <f t="shared" si="56"/>
        <v>0.10264519806277492</v>
      </c>
      <c r="H233" s="405">
        <v>7.5208867928069981E-2</v>
      </c>
      <c r="I233" s="255"/>
      <c r="J233" s="289">
        <f t="shared" si="57"/>
        <v>0.63536222772301187</v>
      </c>
      <c r="K233" s="47"/>
      <c r="L233" s="70"/>
      <c r="N233" s="332">
        <v>20</v>
      </c>
      <c r="O233" s="193">
        <f t="shared" si="58"/>
        <v>12.707244554460237</v>
      </c>
      <c r="P233" s="330"/>
      <c r="Q233" s="239">
        <f t="shared" si="59"/>
        <v>11.310909090909087</v>
      </c>
      <c r="S233" s="239">
        <f t="shared" si="60"/>
        <v>1.1234503303252101</v>
      </c>
    </row>
    <row r="234" spans="1:19" x14ac:dyDescent="0.25">
      <c r="E234" s="76">
        <v>30</v>
      </c>
      <c r="F234" s="234" t="s">
        <v>63</v>
      </c>
      <c r="G234" s="289">
        <f t="shared" si="56"/>
        <v>9.1767416508566513E-2</v>
      </c>
      <c r="H234" s="405">
        <v>7.0432536126003101E-2</v>
      </c>
      <c r="I234" s="255"/>
      <c r="J234" s="289">
        <f t="shared" si="57"/>
        <v>0.56802998372715197</v>
      </c>
      <c r="K234" s="47"/>
      <c r="L234" s="70"/>
      <c r="N234" s="332">
        <v>30</v>
      </c>
      <c r="O234" s="193">
        <f t="shared" si="58"/>
        <v>17.040899511814558</v>
      </c>
      <c r="P234" s="330"/>
      <c r="Q234" s="239">
        <f t="shared" si="59"/>
        <v>15.079393939393936</v>
      </c>
      <c r="S234" s="239">
        <f t="shared" si="60"/>
        <v>1.1300785416379577</v>
      </c>
    </row>
    <row r="235" spans="1:19" x14ac:dyDescent="0.25">
      <c r="E235" s="76">
        <v>40</v>
      </c>
      <c r="F235" s="234" t="s">
        <v>63</v>
      </c>
      <c r="G235" s="289">
        <f t="shared" si="56"/>
        <v>8.7978250198298913E-2</v>
      </c>
      <c r="H235" s="405">
        <v>6.9478913239610154E-2</v>
      </c>
      <c r="I235" s="255"/>
      <c r="J235" s="289">
        <f t="shared" si="57"/>
        <v>0.54457547057367495</v>
      </c>
      <c r="K235" s="47"/>
      <c r="L235" s="70"/>
      <c r="N235" s="332">
        <v>40</v>
      </c>
      <c r="O235" s="193">
        <f t="shared" si="58"/>
        <v>21.783018822947</v>
      </c>
      <c r="P235" s="330"/>
      <c r="Q235" s="239">
        <f t="shared" si="59"/>
        <v>19.20307359307359</v>
      </c>
      <c r="S235" s="239">
        <f t="shared" si="60"/>
        <v>1.1343506401393981</v>
      </c>
    </row>
    <row r="236" spans="1:19" x14ac:dyDescent="0.25">
      <c r="E236" s="76">
        <v>50</v>
      </c>
      <c r="F236" s="234" t="s">
        <v>63</v>
      </c>
      <c r="G236" s="289">
        <f t="shared" si="56"/>
        <v>8.7024529985607571E-2</v>
      </c>
      <c r="H236" s="405">
        <v>7.0054373919486795E-2</v>
      </c>
      <c r="I236" s="255"/>
      <c r="J236" s="289">
        <f t="shared" si="57"/>
        <v>0.53867204975715066</v>
      </c>
      <c r="K236" s="47"/>
      <c r="L236" s="70"/>
      <c r="N236" s="332">
        <v>50</v>
      </c>
      <c r="O236" s="193">
        <f t="shared" si="58"/>
        <v>26.933602487857534</v>
      </c>
      <c r="P236" s="330"/>
      <c r="Q236" s="239">
        <f t="shared" si="59"/>
        <v>23.681948051948051</v>
      </c>
      <c r="S236" s="239">
        <f t="shared" si="60"/>
        <v>1.1373051924941624</v>
      </c>
    </row>
    <row r="237" spans="1:19" x14ac:dyDescent="0.25">
      <c r="E237" s="76">
        <v>60</v>
      </c>
      <c r="F237" s="234" t="s">
        <v>63</v>
      </c>
      <c r="G237" s="289">
        <f t="shared" si="56"/>
        <v>8.7488532821704407E-2</v>
      </c>
      <c r="H237" s="405">
        <v>7.1394376382498195E-2</v>
      </c>
      <c r="I237" s="255"/>
      <c r="J237" s="289">
        <f t="shared" si="57"/>
        <v>0.54154417510910313</v>
      </c>
      <c r="K237" s="47"/>
      <c r="L237" s="70"/>
      <c r="N237" s="332">
        <v>60</v>
      </c>
      <c r="O237" s="193">
        <f t="shared" si="58"/>
        <v>32.492650506546191</v>
      </c>
      <c r="P237" s="330"/>
      <c r="Q237" s="239">
        <f t="shared" si="59"/>
        <v>28.516017316017312</v>
      </c>
      <c r="S237" s="239">
        <f t="shared" si="60"/>
        <v>1.1394526152253115</v>
      </c>
    </row>
    <row r="238" spans="1:19" x14ac:dyDescent="0.25">
      <c r="E238" s="76">
        <v>70</v>
      </c>
      <c r="F238" s="406" t="s">
        <v>63</v>
      </c>
      <c r="G238" s="333">
        <f t="shared" si="56"/>
        <v>8.8762663114251628E-2</v>
      </c>
      <c r="H238" s="405">
        <v>7.3171259864443783E-2</v>
      </c>
      <c r="I238" s="260"/>
      <c r="J238" s="360">
        <f t="shared" si="57"/>
        <v>0.54943089827161373</v>
      </c>
      <c r="K238" s="145"/>
      <c r="L238" s="337"/>
      <c r="N238" s="338">
        <v>70</v>
      </c>
      <c r="O238" s="339">
        <f t="shared" si="58"/>
        <v>38.460162879012962</v>
      </c>
      <c r="P238" s="340"/>
      <c r="Q238" s="239">
        <f t="shared" si="59"/>
        <v>33.705281385281381</v>
      </c>
      <c r="S238" s="239">
        <f t="shared" si="60"/>
        <v>1.1410722978211947</v>
      </c>
    </row>
    <row r="239" spans="1:19" x14ac:dyDescent="0.25">
      <c r="E239" s="74"/>
      <c r="F239" s="235"/>
      <c r="G239" s="74"/>
    </row>
    <row r="247" spans="1:22" x14ac:dyDescent="0.25"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</row>
    <row r="248" spans="1:22" x14ac:dyDescent="0.25"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</row>
    <row r="249" spans="1:22" x14ac:dyDescent="0.25"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</row>
    <row r="250" spans="1:22" x14ac:dyDescent="0.25"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</row>
    <row r="251" spans="1:22" x14ac:dyDescent="0.25"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</row>
    <row r="256" spans="1:22" ht="15.75" thickBot="1" x14ac:dyDescent="0.3">
      <c r="A256" s="268"/>
      <c r="B256" s="268"/>
      <c r="C256" s="268"/>
      <c r="D256" s="268"/>
      <c r="E256" s="268"/>
      <c r="F256" s="268"/>
      <c r="G256" s="268"/>
      <c r="H256" s="268"/>
      <c r="I256" s="268"/>
      <c r="J256" s="268"/>
      <c r="K256" s="268"/>
      <c r="L256" s="268"/>
      <c r="M256" s="268"/>
      <c r="N256" s="268"/>
      <c r="O256" s="268"/>
      <c r="P256" s="268"/>
      <c r="Q256" s="268"/>
      <c r="R256" s="268"/>
      <c r="S256" s="268"/>
      <c r="T256" s="268"/>
      <c r="U256" s="268"/>
      <c r="V256" s="268"/>
    </row>
    <row r="257" spans="1:22" ht="15.75" thickTop="1" x14ac:dyDescent="0.25">
      <c r="D257" s="379" t="s">
        <v>123</v>
      </c>
      <c r="E257" s="380" t="s">
        <v>124</v>
      </c>
      <c r="F257" s="380" t="s">
        <v>125</v>
      </c>
      <c r="G257" s="380" t="s">
        <v>125</v>
      </c>
      <c r="H257" s="380" t="s">
        <v>126</v>
      </c>
      <c r="I257" s="380" t="s">
        <v>127</v>
      </c>
      <c r="J257" s="380" t="s">
        <v>128</v>
      </c>
      <c r="K257" s="380" t="s">
        <v>129</v>
      </c>
      <c r="L257" s="380" t="s">
        <v>6</v>
      </c>
      <c r="M257" s="379" t="s">
        <v>7</v>
      </c>
      <c r="N257" s="379" t="s">
        <v>8</v>
      </c>
      <c r="O257" s="379" t="s">
        <v>9</v>
      </c>
      <c r="P257" s="379" t="s">
        <v>10</v>
      </c>
    </row>
    <row r="258" spans="1:22" ht="15.75" thickBot="1" x14ac:dyDescent="0.3">
      <c r="B258" s="42" t="s">
        <v>72</v>
      </c>
      <c r="J258" s="41" t="s">
        <v>121</v>
      </c>
    </row>
    <row r="259" spans="1:22" ht="15.75" thickBot="1" x14ac:dyDescent="0.3">
      <c r="K259" s="272" t="s">
        <v>76</v>
      </c>
      <c r="N259" s="376" t="s">
        <v>223</v>
      </c>
      <c r="O259" s="377"/>
      <c r="P259" s="211"/>
      <c r="Q259" s="211"/>
      <c r="R259" s="211"/>
      <c r="S259" s="211"/>
      <c r="T259" s="212"/>
    </row>
    <row r="260" spans="1:22" x14ac:dyDescent="0.25">
      <c r="B260" s="273" t="s">
        <v>73</v>
      </c>
      <c r="F260" s="244"/>
      <c r="L260" s="244"/>
      <c r="N260" s="244"/>
      <c r="Q260" s="244"/>
      <c r="R260" s="244"/>
      <c r="S260" s="244"/>
      <c r="T260" s="244"/>
      <c r="U260" s="244"/>
      <c r="V260" s="244"/>
    </row>
    <row r="261" spans="1:22" x14ac:dyDescent="0.25">
      <c r="J261" s="148" t="s">
        <v>60</v>
      </c>
      <c r="K261" s="93">
        <v>1</v>
      </c>
    </row>
    <row r="262" spans="1:22" x14ac:dyDescent="0.25">
      <c r="A262" s="217" t="s">
        <v>27</v>
      </c>
      <c r="B262" s="274" t="s">
        <v>74</v>
      </c>
      <c r="C262" s="274"/>
      <c r="D262" s="274"/>
      <c r="E262" s="275" t="s">
        <v>16</v>
      </c>
      <c r="F262" s="275" t="s">
        <v>15</v>
      </c>
      <c r="G262" s="276" t="s">
        <v>14</v>
      </c>
      <c r="H262" s="276" t="s">
        <v>13</v>
      </c>
      <c r="I262" s="276" t="s">
        <v>3</v>
      </c>
      <c r="J262" s="276" t="s">
        <v>4</v>
      </c>
      <c r="K262" s="276" t="s">
        <v>5</v>
      </c>
      <c r="L262" s="276" t="s">
        <v>6</v>
      </c>
      <c r="M262" s="276" t="s">
        <v>20</v>
      </c>
      <c r="N262" s="276" t="s">
        <v>21</v>
      </c>
      <c r="O262" s="276" t="s">
        <v>22</v>
      </c>
      <c r="P262" s="276" t="s">
        <v>23</v>
      </c>
      <c r="Q262" s="276" t="s">
        <v>24</v>
      </c>
      <c r="R262" s="274"/>
      <c r="S262" s="274"/>
      <c r="T262" s="274"/>
      <c r="U262" s="274"/>
      <c r="V262" s="274"/>
    </row>
    <row r="263" spans="1:22" x14ac:dyDescent="0.25">
      <c r="A263" s="217"/>
      <c r="B263" s="276" t="s">
        <v>2</v>
      </c>
      <c r="C263" s="277"/>
      <c r="D263" s="277" t="s">
        <v>41</v>
      </c>
      <c r="E263" s="276" t="s">
        <v>41</v>
      </c>
      <c r="F263" s="276" t="s">
        <v>41</v>
      </c>
      <c r="G263" s="276" t="s">
        <v>41</v>
      </c>
      <c r="H263" s="276" t="s">
        <v>41</v>
      </c>
      <c r="I263" s="276" t="s">
        <v>41</v>
      </c>
      <c r="J263" s="276" t="s">
        <v>41</v>
      </c>
      <c r="K263" s="276" t="s">
        <v>41</v>
      </c>
      <c r="L263" s="276" t="s">
        <v>41</v>
      </c>
      <c r="M263" s="276" t="s">
        <v>41</v>
      </c>
      <c r="N263" s="276" t="s">
        <v>41</v>
      </c>
      <c r="O263" s="276" t="s">
        <v>41</v>
      </c>
      <c r="P263" s="276" t="s">
        <v>41</v>
      </c>
      <c r="Q263" s="276" t="s">
        <v>41</v>
      </c>
      <c r="R263" s="277" t="s">
        <v>41</v>
      </c>
      <c r="S263" s="277" t="s">
        <v>41</v>
      </c>
      <c r="T263" s="277" t="s">
        <v>41</v>
      </c>
      <c r="U263" s="277" t="s">
        <v>41</v>
      </c>
      <c r="V263" s="277" t="s">
        <v>41</v>
      </c>
    </row>
    <row r="264" spans="1:22" x14ac:dyDescent="0.25">
      <c r="B264" s="276">
        <v>1</v>
      </c>
      <c r="C264" s="341"/>
      <c r="D264" s="156">
        <f t="shared" ref="D264:V275" si="61">(D82*$K$261)/$B264</f>
        <v>3.9662537430630813E-2</v>
      </c>
      <c r="E264" s="156">
        <f t="shared" si="61"/>
        <v>4.5611918045225429E-2</v>
      </c>
      <c r="F264" s="156">
        <f t="shared" si="61"/>
        <v>5.2453705752009236E-2</v>
      </c>
      <c r="G264" s="156">
        <f t="shared" si="61"/>
        <v>6.0321761614810614E-2</v>
      </c>
      <c r="H264" s="156">
        <f t="shared" si="61"/>
        <v>6.9370025857032197E-2</v>
      </c>
      <c r="I264" s="156">
        <f t="shared" si="61"/>
        <v>7.977552973558702E-2</v>
      </c>
      <c r="J264" s="156">
        <f t="shared" si="61"/>
        <v>9.1741859195925063E-2</v>
      </c>
      <c r="K264" s="156">
        <f t="shared" si="61"/>
        <v>0.10550313807531382</v>
      </c>
      <c r="L264" s="407">
        <f t="shared" si="61"/>
        <v>0.12132860878661088</v>
      </c>
      <c r="M264" s="143">
        <f t="shared" si="61"/>
        <v>0.1395279001046025</v>
      </c>
      <c r="N264" s="143">
        <f t="shared" si="61"/>
        <v>0.16045708512029286</v>
      </c>
      <c r="O264" s="143">
        <f t="shared" si="61"/>
        <v>0.18452564788833678</v>
      </c>
      <c r="P264" s="143">
        <f t="shared" si="61"/>
        <v>0.21220449507158728</v>
      </c>
      <c r="Q264" s="143">
        <f t="shared" si="61"/>
        <v>0.24403516933232536</v>
      </c>
      <c r="R264" s="278">
        <f t="shared" si="61"/>
        <v>0.28064044473217414</v>
      </c>
      <c r="S264" s="278">
        <f t="shared" si="61"/>
        <v>0.32273651144200022</v>
      </c>
      <c r="T264" s="278">
        <f t="shared" si="61"/>
        <v>0.37114698815830022</v>
      </c>
      <c r="U264" s="278">
        <f t="shared" si="61"/>
        <v>0.42681903638204521</v>
      </c>
      <c r="V264" s="278">
        <f t="shared" si="61"/>
        <v>0.49084189183935195</v>
      </c>
    </row>
    <row r="265" spans="1:22" x14ac:dyDescent="0.25">
      <c r="B265" s="276">
        <v>2</v>
      </c>
      <c r="C265" s="341"/>
      <c r="D265" s="160">
        <f t="shared" si="61"/>
        <v>3.0876582080754549E-2</v>
      </c>
      <c r="E265" s="160">
        <f t="shared" si="61"/>
        <v>3.5508069392867728E-2</v>
      </c>
      <c r="F265" s="160">
        <f t="shared" si="61"/>
        <v>4.0834279801797886E-2</v>
      </c>
      <c r="G265" s="160">
        <f t="shared" si="61"/>
        <v>4.6959421772067564E-2</v>
      </c>
      <c r="H265" s="160">
        <f t="shared" si="61"/>
        <v>5.4003335037877694E-2</v>
      </c>
      <c r="I265" s="160">
        <f t="shared" si="61"/>
        <v>6.2103835293559347E-2</v>
      </c>
      <c r="J265" s="160">
        <f t="shared" si="61"/>
        <v>7.1419410587593241E-2</v>
      </c>
      <c r="K265" s="160">
        <f t="shared" si="61"/>
        <v>8.2132322175732214E-2</v>
      </c>
      <c r="L265" s="408">
        <f t="shared" si="61"/>
        <v>9.4452170502092037E-2</v>
      </c>
      <c r="M265" s="94">
        <f t="shared" si="61"/>
        <v>0.10861999607740583</v>
      </c>
      <c r="N265" s="94">
        <f t="shared" si="61"/>
        <v>0.12491299548901669</v>
      </c>
      <c r="O265" s="94">
        <f t="shared" si="61"/>
        <v>0.14364994481236917</v>
      </c>
      <c r="P265" s="94">
        <f t="shared" si="61"/>
        <v>0.16519743653422453</v>
      </c>
      <c r="Q265" s="94">
        <f t="shared" si="61"/>
        <v>0.18997705201435819</v>
      </c>
      <c r="R265" s="278">
        <f t="shared" si="61"/>
        <v>0.2184736098165119</v>
      </c>
      <c r="S265" s="278">
        <f t="shared" si="61"/>
        <v>0.25124465128898865</v>
      </c>
      <c r="T265" s="278">
        <f t="shared" si="61"/>
        <v>0.28893134898233691</v>
      </c>
      <c r="U265" s="278">
        <f t="shared" si="61"/>
        <v>0.33227105132968743</v>
      </c>
      <c r="V265" s="278">
        <f t="shared" si="61"/>
        <v>0.38211170902914049</v>
      </c>
    </row>
    <row r="266" spans="1:22" x14ac:dyDescent="0.25">
      <c r="B266" s="276">
        <v>3</v>
      </c>
      <c r="C266" s="342"/>
      <c r="D266" s="163">
        <f t="shared" si="61"/>
        <v>2.8521404687163836E-2</v>
      </c>
      <c r="E266" s="163">
        <f t="shared" si="61"/>
        <v>3.2799615390238408E-2</v>
      </c>
      <c r="F266" s="163">
        <f t="shared" si="61"/>
        <v>3.7719557698774164E-2</v>
      </c>
      <c r="G266" s="163">
        <f t="shared" si="61"/>
        <v>4.3377491353590286E-2</v>
      </c>
      <c r="H266" s="163">
        <f t="shared" si="61"/>
        <v>4.9884115056628826E-2</v>
      </c>
      <c r="I266" s="163">
        <f t="shared" si="61"/>
        <v>5.7366732315123146E-2</v>
      </c>
      <c r="J266" s="163">
        <f t="shared" si="61"/>
        <v>6.5971742162391614E-2</v>
      </c>
      <c r="K266" s="163">
        <f t="shared" si="61"/>
        <v>7.5867503486750351E-2</v>
      </c>
      <c r="L266" s="409">
        <f t="shared" si="61"/>
        <v>8.7247629009762892E-2</v>
      </c>
      <c r="M266" s="146">
        <f t="shared" si="61"/>
        <v>0.10033477336122731</v>
      </c>
      <c r="N266" s="146">
        <f t="shared" si="61"/>
        <v>0.1153849893654114</v>
      </c>
      <c r="O266" s="146">
        <f t="shared" si="61"/>
        <v>0.13269273777022308</v>
      </c>
      <c r="P266" s="146">
        <f t="shared" si="61"/>
        <v>0.15259664843575654</v>
      </c>
      <c r="Q266" s="146">
        <f t="shared" si="61"/>
        <v>0.17548614570112001</v>
      </c>
      <c r="R266" s="279">
        <f t="shared" si="61"/>
        <v>0.201809067556288</v>
      </c>
      <c r="S266" s="279">
        <f t="shared" si="61"/>
        <v>0.23208042768973117</v>
      </c>
      <c r="T266" s="279">
        <f t="shared" si="61"/>
        <v>0.2668924918431908</v>
      </c>
      <c r="U266" s="279">
        <f t="shared" si="61"/>
        <v>0.30692636561966941</v>
      </c>
      <c r="V266" s="279">
        <f t="shared" si="61"/>
        <v>0.3529653204626198</v>
      </c>
    </row>
    <row r="267" spans="1:22" x14ac:dyDescent="0.25">
      <c r="B267" s="276">
        <v>4</v>
      </c>
      <c r="C267" s="341"/>
      <c r="D267" s="160">
        <f t="shared" si="61"/>
        <v>2.7773921782644512E-2</v>
      </c>
      <c r="E267" s="160">
        <f t="shared" si="61"/>
        <v>3.1940010050041184E-2</v>
      </c>
      <c r="F267" s="160">
        <f t="shared" si="61"/>
        <v>3.6731011557547356E-2</v>
      </c>
      <c r="G267" s="160">
        <f t="shared" si="61"/>
        <v>4.2240663291179453E-2</v>
      </c>
      <c r="H267" s="160">
        <f t="shared" si="61"/>
        <v>4.857676278485637E-2</v>
      </c>
      <c r="I267" s="160">
        <f t="shared" si="61"/>
        <v>5.586327720258482E-2</v>
      </c>
      <c r="J267" s="160">
        <f t="shared" si="61"/>
        <v>6.424276878297254E-2</v>
      </c>
      <c r="K267" s="160">
        <f t="shared" si="61"/>
        <v>7.387918410041841E-2</v>
      </c>
      <c r="L267" s="408">
        <f t="shared" si="61"/>
        <v>8.4961061715481165E-2</v>
      </c>
      <c r="M267" s="94">
        <f t="shared" si="61"/>
        <v>9.7705220972803333E-2</v>
      </c>
      <c r="N267" s="94">
        <f t="shared" si="61"/>
        <v>0.11236100411872382</v>
      </c>
      <c r="O267" s="94">
        <f t="shared" si="61"/>
        <v>0.12921515473653239</v>
      </c>
      <c r="P267" s="94">
        <f t="shared" si="61"/>
        <v>0.14859742794701222</v>
      </c>
      <c r="Q267" s="94">
        <f t="shared" si="61"/>
        <v>0.17088704213906405</v>
      </c>
      <c r="R267" s="278">
        <f t="shared" si="61"/>
        <v>0.19652009845992366</v>
      </c>
      <c r="S267" s="278">
        <f t="shared" si="61"/>
        <v>0.2259981132289122</v>
      </c>
      <c r="T267" s="278">
        <f t="shared" si="61"/>
        <v>0.25989783021324903</v>
      </c>
      <c r="U267" s="278">
        <f t="shared" si="61"/>
        <v>0.29888250474523637</v>
      </c>
      <c r="V267" s="278">
        <f t="shared" si="61"/>
        <v>0.34371488045702181</v>
      </c>
    </row>
    <row r="268" spans="1:22" x14ac:dyDescent="0.25">
      <c r="B268" s="276">
        <v>5</v>
      </c>
      <c r="C268" s="341"/>
      <c r="D268" s="160">
        <f t="shared" si="61"/>
        <v>2.7669516673753725E-2</v>
      </c>
      <c r="E268" s="160">
        <f t="shared" si="61"/>
        <v>3.1819944174816782E-2</v>
      </c>
      <c r="F268" s="160">
        <f t="shared" si="61"/>
        <v>3.6592935801039297E-2</v>
      </c>
      <c r="G268" s="160">
        <f t="shared" si="61"/>
        <v>4.2081876171195194E-2</v>
      </c>
      <c r="H268" s="160">
        <f t="shared" si="61"/>
        <v>4.8394157596874474E-2</v>
      </c>
      <c r="I268" s="160">
        <f t="shared" si="61"/>
        <v>5.5653281236405637E-2</v>
      </c>
      <c r="J268" s="160">
        <f t="shared" si="61"/>
        <v>6.4001273421866484E-2</v>
      </c>
      <c r="K268" s="160">
        <f t="shared" si="61"/>
        <v>7.3601464435146452E-2</v>
      </c>
      <c r="L268" s="408">
        <f t="shared" si="61"/>
        <v>8.4641684100418405E-2</v>
      </c>
      <c r="M268" s="94">
        <f t="shared" si="61"/>
        <v>9.733793671548116E-2</v>
      </c>
      <c r="N268" s="94">
        <f t="shared" si="61"/>
        <v>0.11193862722280332</v>
      </c>
      <c r="O268" s="94">
        <f t="shared" si="61"/>
        <v>0.12872942130622381</v>
      </c>
      <c r="P268" s="94">
        <f t="shared" si="61"/>
        <v>0.14803883450215735</v>
      </c>
      <c r="Q268" s="94">
        <f t="shared" si="61"/>
        <v>0.17024465967748095</v>
      </c>
      <c r="R268" s="278">
        <f t="shared" si="61"/>
        <v>0.19578135862910306</v>
      </c>
      <c r="S268" s="278">
        <f t="shared" si="61"/>
        <v>0.22514856242346851</v>
      </c>
      <c r="T268" s="278">
        <f t="shared" si="61"/>
        <v>0.25892084678698873</v>
      </c>
      <c r="U268" s="278">
        <f t="shared" si="61"/>
        <v>0.29775897380503702</v>
      </c>
      <c r="V268" s="278">
        <f t="shared" si="61"/>
        <v>0.34242281987579254</v>
      </c>
    </row>
    <row r="269" spans="1:22" x14ac:dyDescent="0.25">
      <c r="B269" s="276">
        <v>10</v>
      </c>
      <c r="C269" s="342"/>
      <c r="D269" s="163">
        <f t="shared" si="61"/>
        <v>3.0041341209628352E-2</v>
      </c>
      <c r="E269" s="163">
        <f t="shared" si="61"/>
        <v>3.4547542391072605E-2</v>
      </c>
      <c r="F269" s="163">
        <f t="shared" si="61"/>
        <v>3.9729673749733498E-2</v>
      </c>
      <c r="G269" s="163">
        <f t="shared" si="61"/>
        <v>4.5689124812193518E-2</v>
      </c>
      <c r="H269" s="163">
        <f t="shared" si="61"/>
        <v>5.2542493534022537E-2</v>
      </c>
      <c r="I269" s="163">
        <f t="shared" si="61"/>
        <v>6.0423867564125912E-2</v>
      </c>
      <c r="J269" s="163">
        <f t="shared" si="61"/>
        <v>6.9487447698744792E-2</v>
      </c>
      <c r="K269" s="163">
        <f t="shared" si="61"/>
        <v>7.9910564853556507E-2</v>
      </c>
      <c r="L269" s="409">
        <f t="shared" si="61"/>
        <v>9.1897149581589982E-2</v>
      </c>
      <c r="M269" s="146">
        <f t="shared" si="61"/>
        <v>0.10568172201882846</v>
      </c>
      <c r="N269" s="146">
        <f t="shared" si="61"/>
        <v>0.12153398032165272</v>
      </c>
      <c r="O269" s="146">
        <f t="shared" si="61"/>
        <v>0.13976407736990062</v>
      </c>
      <c r="P269" s="146">
        <f t="shared" si="61"/>
        <v>0.1607286889753857</v>
      </c>
      <c r="Q269" s="146">
        <f t="shared" si="61"/>
        <v>0.18483799232169354</v>
      </c>
      <c r="R269" s="279">
        <f t="shared" si="61"/>
        <v>0.21256369116994756</v>
      </c>
      <c r="S269" s="279">
        <f t="shared" si="61"/>
        <v>0.24444824484543964</v>
      </c>
      <c r="T269" s="279">
        <f t="shared" si="61"/>
        <v>0.28111548157225558</v>
      </c>
      <c r="U269" s="279">
        <f t="shared" si="61"/>
        <v>0.32328280380809388</v>
      </c>
      <c r="V269" s="279">
        <f t="shared" si="61"/>
        <v>0.37177522437930793</v>
      </c>
    </row>
    <row r="270" spans="1:22" x14ac:dyDescent="0.25">
      <c r="B270" s="276">
        <v>20</v>
      </c>
      <c r="C270" s="341"/>
      <c r="D270" s="160">
        <f t="shared" si="61"/>
        <v>3.4506463452334761E-2</v>
      </c>
      <c r="E270" s="160">
        <f t="shared" si="61"/>
        <v>3.9682432970184971E-2</v>
      </c>
      <c r="F270" s="160">
        <f t="shared" si="61"/>
        <v>4.5634797915712719E-2</v>
      </c>
      <c r="G270" s="160">
        <f t="shared" si="61"/>
        <v>5.2480017603069619E-2</v>
      </c>
      <c r="H270" s="160">
        <f t="shared" si="61"/>
        <v>6.0352020243530057E-2</v>
      </c>
      <c r="I270" s="160">
        <f t="shared" si="61"/>
        <v>6.9404823280059563E-2</v>
      </c>
      <c r="J270" s="160">
        <f t="shared" si="61"/>
        <v>7.9815546772068494E-2</v>
      </c>
      <c r="K270" s="160">
        <f t="shared" si="61"/>
        <v>9.1787878787878752E-2</v>
      </c>
      <c r="L270" s="408">
        <f t="shared" si="61"/>
        <v>0.10555606060606056</v>
      </c>
      <c r="M270" s="94">
        <f t="shared" si="61"/>
        <v>0.12138946969696962</v>
      </c>
      <c r="N270" s="94">
        <f t="shared" si="61"/>
        <v>0.13959789015151505</v>
      </c>
      <c r="O270" s="94">
        <f t="shared" si="61"/>
        <v>0.16053757367424229</v>
      </c>
      <c r="P270" s="94">
        <f t="shared" si="61"/>
        <v>0.18461820972537862</v>
      </c>
      <c r="Q270" s="94">
        <f t="shared" si="61"/>
        <v>0.21231094118418539</v>
      </c>
      <c r="R270" s="278">
        <f t="shared" si="61"/>
        <v>0.24415758236181317</v>
      </c>
      <c r="S270" s="278">
        <f t="shared" si="61"/>
        <v>0.28078121971608516</v>
      </c>
      <c r="T270" s="278">
        <f t="shared" si="61"/>
        <v>0.3228984026734979</v>
      </c>
      <c r="U270" s="278">
        <f t="shared" si="61"/>
        <v>0.37133316307452252</v>
      </c>
      <c r="V270" s="278">
        <f t="shared" si="61"/>
        <v>0.42703313753570082</v>
      </c>
    </row>
    <row r="271" spans="1:22" x14ac:dyDescent="0.25">
      <c r="B271" s="276">
        <v>30</v>
      </c>
      <c r="C271" s="341"/>
      <c r="D271" s="160">
        <f t="shared" si="61"/>
        <v>5.0508470384010642E-2</v>
      </c>
      <c r="E271" s="160">
        <f t="shared" si="61"/>
        <v>5.8084740941612235E-2</v>
      </c>
      <c r="F271" s="160">
        <f t="shared" si="61"/>
        <v>6.6797452082854064E-2</v>
      </c>
      <c r="G271" s="160">
        <f t="shared" si="61"/>
        <v>7.681706989528217E-2</v>
      </c>
      <c r="H271" s="160">
        <f t="shared" si="61"/>
        <v>8.8339630379574485E-2</v>
      </c>
      <c r="I271" s="160">
        <f t="shared" si="61"/>
        <v>0.10159057493651065</v>
      </c>
      <c r="J271" s="160">
        <f t="shared" si="61"/>
        <v>0.11682916117698723</v>
      </c>
      <c r="K271" s="160">
        <f t="shared" si="61"/>
        <v>0.13435353535353531</v>
      </c>
      <c r="L271" s="408">
        <f t="shared" si="61"/>
        <v>0.15450656565656559</v>
      </c>
      <c r="M271" s="94">
        <f t="shared" si="61"/>
        <v>0.17768255050505041</v>
      </c>
      <c r="N271" s="94">
        <f t="shared" si="61"/>
        <v>0.20433493308080797</v>
      </c>
      <c r="O271" s="94">
        <f t="shared" si="61"/>
        <v>0.23498517304292915</v>
      </c>
      <c r="P271" s="94">
        <f t="shared" si="61"/>
        <v>0.27023294899936851</v>
      </c>
      <c r="Q271" s="94">
        <f t="shared" si="61"/>
        <v>0.31076789134927374</v>
      </c>
      <c r="R271" s="278">
        <f t="shared" si="61"/>
        <v>0.35738307505166478</v>
      </c>
      <c r="S271" s="278">
        <f t="shared" si="61"/>
        <v>0.41099053630941446</v>
      </c>
      <c r="T271" s="278">
        <f t="shared" si="61"/>
        <v>0.47263911675582654</v>
      </c>
      <c r="U271" s="278">
        <f t="shared" si="61"/>
        <v>0.54353498426920044</v>
      </c>
      <c r="V271" s="278">
        <f t="shared" si="61"/>
        <v>0.62506523190958041</v>
      </c>
    </row>
    <row r="272" spans="1:22" x14ac:dyDescent="0.25">
      <c r="B272" s="276">
        <v>40</v>
      </c>
      <c r="C272" s="341"/>
      <c r="D272" s="160">
        <f t="shared" si="61"/>
        <v>6.2443793304454986E-2</v>
      </c>
      <c r="E272" s="160">
        <f t="shared" si="61"/>
        <v>7.1810362300123234E-2</v>
      </c>
      <c r="F272" s="160">
        <f t="shared" si="61"/>
        <v>8.2581916645141709E-2</v>
      </c>
      <c r="G272" s="160">
        <f t="shared" si="61"/>
        <v>9.4969204141912955E-2</v>
      </c>
      <c r="H272" s="160">
        <f t="shared" si="61"/>
        <v>0.1092145847631999</v>
      </c>
      <c r="I272" s="160">
        <f t="shared" si="61"/>
        <v>0.12559677247767986</v>
      </c>
      <c r="J272" s="160">
        <f t="shared" si="61"/>
        <v>0.14443628834933184</v>
      </c>
      <c r="K272" s="160">
        <f t="shared" si="61"/>
        <v>0.16610173160173161</v>
      </c>
      <c r="L272" s="408">
        <f t="shared" si="61"/>
        <v>0.19101699134199132</v>
      </c>
      <c r="M272" s="94">
        <f t="shared" si="61"/>
        <v>0.21966954004329003</v>
      </c>
      <c r="N272" s="94">
        <f t="shared" si="61"/>
        <v>0.25261997104978351</v>
      </c>
      <c r="O272" s="94">
        <f t="shared" si="61"/>
        <v>0.29051296670725096</v>
      </c>
      <c r="P272" s="94">
        <f t="shared" si="61"/>
        <v>0.33408991171333857</v>
      </c>
      <c r="Q272" s="94">
        <f t="shared" si="61"/>
        <v>0.38420339847033935</v>
      </c>
      <c r="R272" s="278">
        <f t="shared" si="61"/>
        <v>0.44183390824089025</v>
      </c>
      <c r="S272" s="278">
        <f t="shared" si="61"/>
        <v>0.50810899447702373</v>
      </c>
      <c r="T272" s="278">
        <f t="shared" si="61"/>
        <v>0.58432534364857724</v>
      </c>
      <c r="U272" s="278">
        <f t="shared" si="61"/>
        <v>0.67197414519586385</v>
      </c>
      <c r="V272" s="278">
        <f t="shared" si="61"/>
        <v>0.77277026697524343</v>
      </c>
    </row>
    <row r="273" spans="1:22" x14ac:dyDescent="0.25">
      <c r="B273" s="276">
        <v>50</v>
      </c>
      <c r="C273" s="341"/>
      <c r="D273" s="160">
        <f t="shared" si="61"/>
        <v>7.2752442620406713E-2</v>
      </c>
      <c r="E273" s="160">
        <f t="shared" si="61"/>
        <v>8.3665309013467706E-2</v>
      </c>
      <c r="F273" s="160">
        <f t="shared" si="61"/>
        <v>9.6215105365487844E-2</v>
      </c>
      <c r="G273" s="160">
        <f t="shared" si="61"/>
        <v>0.11064737117031102</v>
      </c>
      <c r="H273" s="160">
        <f t="shared" si="61"/>
        <v>0.12724447684585768</v>
      </c>
      <c r="I273" s="160">
        <f t="shared" si="61"/>
        <v>0.14633114837273631</v>
      </c>
      <c r="J273" s="160">
        <f t="shared" si="61"/>
        <v>0.16828082062864674</v>
      </c>
      <c r="K273" s="160">
        <f t="shared" si="61"/>
        <v>0.19352294372294374</v>
      </c>
      <c r="L273" s="408">
        <f t="shared" si="61"/>
        <v>0.22255138528138527</v>
      </c>
      <c r="M273" s="94">
        <f t="shared" si="61"/>
        <v>0.25593409307359305</v>
      </c>
      <c r="N273" s="94">
        <f t="shared" si="61"/>
        <v>0.29432420703463197</v>
      </c>
      <c r="O273" s="94">
        <f t="shared" si="61"/>
        <v>0.33847283808982676</v>
      </c>
      <c r="P273" s="94">
        <f t="shared" si="61"/>
        <v>0.38924376380330072</v>
      </c>
      <c r="Q273" s="94">
        <f t="shared" si="61"/>
        <v>0.44763032837379585</v>
      </c>
      <c r="R273" s="278">
        <f t="shared" si="61"/>
        <v>0.51477487762986518</v>
      </c>
      <c r="S273" s="278">
        <f t="shared" si="61"/>
        <v>0.59199110927434495</v>
      </c>
      <c r="T273" s="278">
        <f t="shared" si="61"/>
        <v>0.6807897756654967</v>
      </c>
      <c r="U273" s="278">
        <f t="shared" si="61"/>
        <v>0.78290824201532117</v>
      </c>
      <c r="V273" s="278">
        <f t="shared" si="61"/>
        <v>0.90034447831761921</v>
      </c>
    </row>
    <row r="274" spans="1:22" x14ac:dyDescent="0.25">
      <c r="B274" s="276">
        <v>60</v>
      </c>
      <c r="C274" s="341"/>
      <c r="D274" s="160">
        <f t="shared" si="61"/>
        <v>8.2247755134112102E-2</v>
      </c>
      <c r="E274" s="160">
        <f t="shared" si="61"/>
        <v>9.4584918404228904E-2</v>
      </c>
      <c r="F274" s="160">
        <f t="shared" si="61"/>
        <v>0.10877265616486323</v>
      </c>
      <c r="G274" s="160">
        <f t="shared" si="61"/>
        <v>0.1250885545895927</v>
      </c>
      <c r="H274" s="160">
        <f t="shared" si="61"/>
        <v>0.14385183777803159</v>
      </c>
      <c r="I274" s="160">
        <f t="shared" si="61"/>
        <v>0.16542961344473633</v>
      </c>
      <c r="J274" s="160">
        <f t="shared" si="61"/>
        <v>0.19024405546144676</v>
      </c>
      <c r="K274" s="160">
        <f t="shared" si="61"/>
        <v>0.21878066378066377</v>
      </c>
      <c r="L274" s="408">
        <f t="shared" si="61"/>
        <v>0.25159776334776329</v>
      </c>
      <c r="M274" s="94">
        <f t="shared" si="61"/>
        <v>0.28933742784992778</v>
      </c>
      <c r="N274" s="94">
        <f t="shared" si="61"/>
        <v>0.33273804202741691</v>
      </c>
      <c r="O274" s="94">
        <f t="shared" si="61"/>
        <v>0.38264874833152945</v>
      </c>
      <c r="P274" s="94">
        <f t="shared" si="61"/>
        <v>0.44004606058125884</v>
      </c>
      <c r="Q274" s="94">
        <f t="shared" si="61"/>
        <v>0.50605296966844759</v>
      </c>
      <c r="R274" s="278">
        <f t="shared" si="61"/>
        <v>0.58196091511871473</v>
      </c>
      <c r="S274" s="278">
        <f t="shared" si="61"/>
        <v>0.66925505238652183</v>
      </c>
      <c r="T274" s="278">
        <f t="shared" si="61"/>
        <v>0.76964331024450006</v>
      </c>
      <c r="U274" s="278">
        <f t="shared" si="61"/>
        <v>0.88508980678117488</v>
      </c>
      <c r="V274" s="278">
        <f t="shared" si="61"/>
        <v>1.0178532777983511</v>
      </c>
    </row>
    <row r="275" spans="1:22" x14ac:dyDescent="0.25">
      <c r="B275" s="276">
        <v>70</v>
      </c>
      <c r="C275" s="342"/>
      <c r="D275" s="163">
        <f t="shared" si="61"/>
        <v>9.1278303760819621E-2</v>
      </c>
      <c r="E275" s="163">
        <f t="shared" si="61"/>
        <v>0.10497004932494255</v>
      </c>
      <c r="F275" s="163">
        <f t="shared" si="61"/>
        <v>0.12071555672368393</v>
      </c>
      <c r="G275" s="163">
        <f t="shared" si="61"/>
        <v>0.13882289023223648</v>
      </c>
      <c r="H275" s="163">
        <f t="shared" si="61"/>
        <v>0.15964632376707197</v>
      </c>
      <c r="I275" s="163">
        <f t="shared" si="61"/>
        <v>0.18359327233213277</v>
      </c>
      <c r="J275" s="163">
        <f t="shared" si="61"/>
        <v>0.21113226318195263</v>
      </c>
      <c r="K275" s="163">
        <f t="shared" si="61"/>
        <v>0.24280210265924554</v>
      </c>
      <c r="L275" s="409">
        <f t="shared" si="61"/>
        <v>0.27922241805813236</v>
      </c>
      <c r="M275" s="146">
        <f t="shared" si="61"/>
        <v>0.3211057807668522</v>
      </c>
      <c r="N275" s="146">
        <f t="shared" si="61"/>
        <v>0.36927164788187999</v>
      </c>
      <c r="O275" s="146">
        <f t="shared" si="61"/>
        <v>0.42466239506416198</v>
      </c>
      <c r="P275" s="146">
        <f t="shared" si="61"/>
        <v>0.4883617543237862</v>
      </c>
      <c r="Q275" s="146">
        <f t="shared" si="61"/>
        <v>0.56161601747235401</v>
      </c>
      <c r="R275" s="279">
        <f t="shared" si="61"/>
        <v>0.64585842009320704</v>
      </c>
      <c r="S275" s="279">
        <f t="shared" si="61"/>
        <v>0.74273718310718806</v>
      </c>
      <c r="T275" s="279">
        <f t="shared" si="61"/>
        <v>0.85414776057326625</v>
      </c>
      <c r="U275" s="279">
        <f t="shared" si="61"/>
        <v>0.98226992465925611</v>
      </c>
      <c r="V275" s="279">
        <f t="shared" si="61"/>
        <v>1.1296104133581446</v>
      </c>
    </row>
    <row r="280" spans="1:22" x14ac:dyDescent="0.25">
      <c r="B280" s="280">
        <v>0.9</v>
      </c>
      <c r="C280" s="281" t="s">
        <v>42</v>
      </c>
      <c r="D280" s="282"/>
      <c r="E280" s="282"/>
      <c r="F280" s="282"/>
      <c r="G280" s="282"/>
      <c r="H280" s="282"/>
      <c r="I280" s="282"/>
      <c r="J280" s="282"/>
      <c r="K280" s="283"/>
      <c r="L280" s="282"/>
      <c r="M280" s="282"/>
      <c r="N280" s="282"/>
      <c r="O280" s="282"/>
      <c r="P280" s="282"/>
      <c r="Q280" s="67"/>
    </row>
    <row r="281" spans="1:22" x14ac:dyDescent="0.25">
      <c r="B281" s="284">
        <v>0.96</v>
      </c>
      <c r="C281" s="47" t="s">
        <v>43</v>
      </c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70"/>
    </row>
    <row r="282" spans="1:22" x14ac:dyDescent="0.25">
      <c r="B282" s="285">
        <v>85</v>
      </c>
      <c r="C282" s="41" t="s">
        <v>44</v>
      </c>
      <c r="D282" s="47"/>
      <c r="E282" s="47"/>
      <c r="F282" s="47"/>
      <c r="G282" s="47"/>
      <c r="H282" s="41" t="s">
        <v>121</v>
      </c>
      <c r="I282" s="47"/>
      <c r="J282" s="47"/>
      <c r="K282" s="47"/>
      <c r="L282" s="47"/>
      <c r="M282" s="47"/>
      <c r="N282" s="47"/>
      <c r="O282" s="47"/>
      <c r="P282" s="47"/>
      <c r="Q282" s="70"/>
    </row>
    <row r="283" spans="1:22" ht="15.75" thickBot="1" x14ac:dyDescent="0.3">
      <c r="B283" s="284"/>
      <c r="C283" s="41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70"/>
    </row>
    <row r="284" spans="1:22" ht="15.75" thickBot="1" x14ac:dyDescent="0.3">
      <c r="B284" s="286" t="s">
        <v>75</v>
      </c>
      <c r="C284" s="41"/>
      <c r="D284" s="47"/>
      <c r="E284" s="47"/>
      <c r="F284" s="47"/>
      <c r="G284" s="47"/>
      <c r="H284" s="47"/>
      <c r="I284" s="47"/>
      <c r="J284" s="47"/>
      <c r="K284" s="343" t="s">
        <v>79</v>
      </c>
      <c r="L284" s="47"/>
      <c r="M284" s="47"/>
      <c r="N284" s="376" t="s">
        <v>223</v>
      </c>
      <c r="O284" s="377"/>
      <c r="P284" s="211"/>
      <c r="Q284" s="410"/>
      <c r="R284" s="211"/>
      <c r="S284" s="211"/>
      <c r="T284" s="212"/>
    </row>
    <row r="285" spans="1:22" x14ac:dyDescent="0.25">
      <c r="B285" s="284"/>
      <c r="C285" s="41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70"/>
    </row>
    <row r="286" spans="1:22" x14ac:dyDescent="0.25">
      <c r="B286" s="288"/>
      <c r="C286" s="47"/>
      <c r="D286" s="396"/>
      <c r="E286" s="397"/>
      <c r="F286" s="397"/>
      <c r="G286" s="397"/>
      <c r="H286" s="397"/>
      <c r="I286" s="397"/>
      <c r="J286" s="397"/>
      <c r="K286" s="397"/>
      <c r="L286" s="397"/>
      <c r="M286" s="396"/>
      <c r="N286" s="396"/>
      <c r="O286" s="396"/>
      <c r="P286" s="396"/>
      <c r="Q286" s="70"/>
    </row>
    <row r="287" spans="1:22" x14ac:dyDescent="0.25">
      <c r="A287" s="217" t="s">
        <v>27</v>
      </c>
      <c r="B287" s="291"/>
      <c r="C287" s="292"/>
      <c r="D287" s="292"/>
      <c r="E287" s="293" t="s">
        <v>16</v>
      </c>
      <c r="F287" s="293" t="s">
        <v>15</v>
      </c>
      <c r="G287" s="294" t="s">
        <v>14</v>
      </c>
      <c r="H287" s="294" t="s">
        <v>13</v>
      </c>
      <c r="I287" s="294" t="s">
        <v>3</v>
      </c>
      <c r="J287" s="294" t="s">
        <v>4</v>
      </c>
      <c r="K287" s="294" t="s">
        <v>5</v>
      </c>
      <c r="L287" s="294" t="s">
        <v>6</v>
      </c>
      <c r="M287" s="294" t="s">
        <v>20</v>
      </c>
      <c r="N287" s="294" t="s">
        <v>21</v>
      </c>
      <c r="O287" s="294" t="s">
        <v>22</v>
      </c>
      <c r="P287" s="294" t="s">
        <v>23</v>
      </c>
      <c r="Q287" s="295" t="s">
        <v>24</v>
      </c>
      <c r="R287" s="274"/>
      <c r="S287" s="274"/>
      <c r="T287" s="274"/>
      <c r="U287" s="274"/>
      <c r="V287" s="274"/>
    </row>
    <row r="288" spans="1:22" x14ac:dyDescent="0.25">
      <c r="B288" s="296" t="s">
        <v>2</v>
      </c>
      <c r="C288" s="297"/>
      <c r="D288" s="297" t="s">
        <v>41</v>
      </c>
      <c r="E288" s="294" t="s">
        <v>41</v>
      </c>
      <c r="F288" s="294" t="s">
        <v>41</v>
      </c>
      <c r="G288" s="294" t="s">
        <v>41</v>
      </c>
      <c r="H288" s="294" t="s">
        <v>41</v>
      </c>
      <c r="I288" s="294" t="s">
        <v>41</v>
      </c>
      <c r="J288" s="294" t="s">
        <v>41</v>
      </c>
      <c r="K288" s="294" t="s">
        <v>40</v>
      </c>
      <c r="L288" s="294" t="s">
        <v>40</v>
      </c>
      <c r="M288" s="294" t="s">
        <v>40</v>
      </c>
      <c r="N288" s="294" t="s">
        <v>40</v>
      </c>
      <c r="O288" s="294" t="s">
        <v>40</v>
      </c>
      <c r="P288" s="294" t="s">
        <v>40</v>
      </c>
      <c r="Q288" s="295" t="s">
        <v>40</v>
      </c>
      <c r="R288" s="298" t="s">
        <v>40</v>
      </c>
      <c r="S288" s="298" t="s">
        <v>40</v>
      </c>
      <c r="T288" s="298" t="s">
        <v>40</v>
      </c>
      <c r="U288" s="298" t="s">
        <v>40</v>
      </c>
      <c r="V288" s="298" t="s">
        <v>40</v>
      </c>
    </row>
    <row r="289" spans="2:22" x14ac:dyDescent="0.25">
      <c r="B289" s="296">
        <v>1</v>
      </c>
      <c r="C289" s="299"/>
      <c r="D289" s="300">
        <f t="shared" ref="D289:V300" si="62">SQRT(12*32.2*D264^2/(4*$B$282*($B$281*56)*$B$280^2))</f>
        <v>6.4074829003001182E-3</v>
      </c>
      <c r="E289" s="300">
        <f t="shared" si="62"/>
        <v>7.3686053353451348E-3</v>
      </c>
      <c r="F289" s="300">
        <f t="shared" si="62"/>
        <v>8.473896135646905E-3</v>
      </c>
      <c r="G289" s="300">
        <f t="shared" si="62"/>
        <v>9.7449805559939387E-3</v>
      </c>
      <c r="H289" s="300">
        <f t="shared" si="62"/>
        <v>1.1206727639393028E-2</v>
      </c>
      <c r="I289" s="300">
        <f t="shared" si="62"/>
        <v>1.2887736785301982E-2</v>
      </c>
      <c r="J289" s="300">
        <f t="shared" si="62"/>
        <v>1.4820897303097276E-2</v>
      </c>
      <c r="K289" s="300">
        <f t="shared" si="62"/>
        <v>1.7044031898561868E-2</v>
      </c>
      <c r="L289" s="398">
        <f t="shared" si="62"/>
        <v>1.9600636683346145E-2</v>
      </c>
      <c r="M289" s="300">
        <f t="shared" si="62"/>
        <v>2.2540732185848063E-2</v>
      </c>
      <c r="N289" s="300">
        <f t="shared" si="62"/>
        <v>2.5921842013725275E-2</v>
      </c>
      <c r="O289" s="300">
        <f t="shared" si="62"/>
        <v>2.9810118315784059E-2</v>
      </c>
      <c r="P289" s="300">
        <f t="shared" si="62"/>
        <v>3.4281636063151669E-2</v>
      </c>
      <c r="Q289" s="302">
        <f t="shared" si="62"/>
        <v>3.942388147262442E-2</v>
      </c>
      <c r="R289" s="303">
        <f t="shared" si="62"/>
        <v>4.5337463693518078E-2</v>
      </c>
      <c r="S289" s="303">
        <f t="shared" si="62"/>
        <v>5.2138083247545777E-2</v>
      </c>
      <c r="T289" s="303">
        <f t="shared" si="62"/>
        <v>5.995879573467764E-2</v>
      </c>
      <c r="U289" s="303">
        <f t="shared" si="62"/>
        <v>6.895261509487928E-2</v>
      </c>
      <c r="V289" s="303">
        <f t="shared" si="62"/>
        <v>7.9295507359111173E-2</v>
      </c>
    </row>
    <row r="290" spans="2:22" x14ac:dyDescent="0.25">
      <c r="B290" s="296">
        <v>2</v>
      </c>
      <c r="C290" s="299"/>
      <c r="D290" s="300">
        <f t="shared" ref="D290:J300" si="63">SQRT(12*32.2*D265^2/(4*$B$282*($B$281*56)*$B$280^2))</f>
        <v>4.9881118183164423E-3</v>
      </c>
      <c r="E290" s="300">
        <f t="shared" si="63"/>
        <v>5.7363285910639085E-3</v>
      </c>
      <c r="F290" s="300">
        <f t="shared" si="63"/>
        <v>6.5967778797234944E-3</v>
      </c>
      <c r="G290" s="300">
        <f t="shared" si="63"/>
        <v>7.5862945616820172E-3</v>
      </c>
      <c r="H290" s="300">
        <f t="shared" si="63"/>
        <v>8.7242387459343183E-3</v>
      </c>
      <c r="I290" s="300">
        <f t="shared" si="63"/>
        <v>1.0032874557824466E-2</v>
      </c>
      <c r="J290" s="300">
        <f t="shared" si="63"/>
        <v>1.1537805741498135E-2</v>
      </c>
      <c r="K290" s="300">
        <f t="shared" si="62"/>
        <v>1.3268476602722854E-2</v>
      </c>
      <c r="L290" s="398">
        <f t="shared" si="62"/>
        <v>1.525874809313128E-2</v>
      </c>
      <c r="M290" s="300">
        <f t="shared" si="62"/>
        <v>1.754756030710097E-2</v>
      </c>
      <c r="N290" s="300">
        <f t="shared" si="62"/>
        <v>2.0179694353166112E-2</v>
      </c>
      <c r="O290" s="300">
        <f t="shared" si="62"/>
        <v>2.3206648506141028E-2</v>
      </c>
      <c r="P290" s="300">
        <f t="shared" si="62"/>
        <v>2.6687645782062178E-2</v>
      </c>
      <c r="Q290" s="302">
        <f t="shared" si="62"/>
        <v>3.0690792649371502E-2</v>
      </c>
      <c r="R290" s="303">
        <f t="shared" si="62"/>
        <v>3.5294411546777225E-2</v>
      </c>
      <c r="S290" s="303">
        <f t="shared" si="62"/>
        <v>4.0588573278793803E-2</v>
      </c>
      <c r="T290" s="303">
        <f t="shared" si="62"/>
        <v>4.6676859270612867E-2</v>
      </c>
      <c r="U290" s="303">
        <f t="shared" si="62"/>
        <v>5.3678388161204793E-2</v>
      </c>
      <c r="V290" s="303">
        <f t="shared" si="62"/>
        <v>6.1730146385385508E-2</v>
      </c>
    </row>
    <row r="291" spans="2:22" x14ac:dyDescent="0.25">
      <c r="B291" s="296">
        <v>3</v>
      </c>
      <c r="C291" s="305"/>
      <c r="D291" s="306">
        <f t="shared" si="63"/>
        <v>4.6076329116655655E-3</v>
      </c>
      <c r="E291" s="306">
        <f t="shared" si="63"/>
        <v>5.2987778484153997E-3</v>
      </c>
      <c r="F291" s="306">
        <f t="shared" si="63"/>
        <v>6.0935945256777087E-3</v>
      </c>
      <c r="G291" s="306">
        <f t="shared" si="63"/>
        <v>7.0076337045293646E-3</v>
      </c>
      <c r="H291" s="306">
        <f t="shared" si="63"/>
        <v>8.0587787602087683E-3</v>
      </c>
      <c r="I291" s="306">
        <f t="shared" si="63"/>
        <v>9.2675955742400843E-3</v>
      </c>
      <c r="J291" s="306">
        <f t="shared" si="63"/>
        <v>1.0657734910376096E-2</v>
      </c>
      <c r="K291" s="306">
        <f t="shared" si="62"/>
        <v>1.2256395146932509E-2</v>
      </c>
      <c r="L291" s="399">
        <f t="shared" si="62"/>
        <v>1.4094854418972383E-2</v>
      </c>
      <c r="M291" s="306">
        <f t="shared" si="62"/>
        <v>1.6209082581818239E-2</v>
      </c>
      <c r="N291" s="306">
        <f t="shared" si="62"/>
        <v>1.8640444969090973E-2</v>
      </c>
      <c r="O291" s="306">
        <f t="shared" si="62"/>
        <v>2.1436511714454615E-2</v>
      </c>
      <c r="P291" s="306">
        <f t="shared" si="62"/>
        <v>2.4651988471622806E-2</v>
      </c>
      <c r="Q291" s="308">
        <f t="shared" si="62"/>
        <v>2.8349786742366222E-2</v>
      </c>
      <c r="R291" s="309">
        <f t="shared" si="62"/>
        <v>3.2602254753721159E-2</v>
      </c>
      <c r="S291" s="309">
        <f t="shared" si="62"/>
        <v>3.7492592966779328E-2</v>
      </c>
      <c r="T291" s="309">
        <f t="shared" si="62"/>
        <v>4.311648191179622E-2</v>
      </c>
      <c r="U291" s="309">
        <f t="shared" si="62"/>
        <v>4.958395419856565E-2</v>
      </c>
      <c r="V291" s="309">
        <f t="shared" si="62"/>
        <v>5.7021547328350491E-2</v>
      </c>
    </row>
    <row r="292" spans="2:22" x14ac:dyDescent="0.25">
      <c r="B292" s="296">
        <v>4</v>
      </c>
      <c r="C292" s="299"/>
      <c r="D292" s="300">
        <f t="shared" si="63"/>
        <v>4.4868770488478886E-3</v>
      </c>
      <c r="E292" s="300">
        <f t="shared" si="63"/>
        <v>5.1599086061750715E-3</v>
      </c>
      <c r="F292" s="300">
        <f t="shared" si="63"/>
        <v>5.9338948971013302E-3</v>
      </c>
      <c r="G292" s="300">
        <f t="shared" si="63"/>
        <v>6.8239791316665284E-3</v>
      </c>
      <c r="H292" s="300">
        <f t="shared" si="63"/>
        <v>7.8475760014165095E-3</v>
      </c>
      <c r="I292" s="300">
        <f t="shared" si="63"/>
        <v>9.0247124016289842E-3</v>
      </c>
      <c r="J292" s="300">
        <f t="shared" si="63"/>
        <v>1.037841926187333E-2</v>
      </c>
      <c r="K292" s="300">
        <f t="shared" si="62"/>
        <v>1.1935182151154329E-2</v>
      </c>
      <c r="L292" s="398">
        <f t="shared" si="62"/>
        <v>1.3725459473827476E-2</v>
      </c>
      <c r="M292" s="300">
        <f t="shared" si="62"/>
        <v>1.5784278394901596E-2</v>
      </c>
      <c r="N292" s="300">
        <f t="shared" si="62"/>
        <v>1.8151920154136834E-2</v>
      </c>
      <c r="O292" s="300">
        <f t="shared" si="62"/>
        <v>2.0874708177257357E-2</v>
      </c>
      <c r="P292" s="300">
        <f t="shared" si="62"/>
        <v>2.400591440384596E-2</v>
      </c>
      <c r="Q292" s="302">
        <f t="shared" si="62"/>
        <v>2.7606801564422852E-2</v>
      </c>
      <c r="R292" s="303">
        <f t="shared" si="62"/>
        <v>3.1747821799086279E-2</v>
      </c>
      <c r="S292" s="303">
        <f t="shared" si="62"/>
        <v>3.6509995068949218E-2</v>
      </c>
      <c r="T292" s="303">
        <f t="shared" si="62"/>
        <v>4.19864943292916E-2</v>
      </c>
      <c r="U292" s="303">
        <f t="shared" si="62"/>
        <v>4.8284468478685345E-2</v>
      </c>
      <c r="V292" s="303">
        <f t="shared" si="62"/>
        <v>5.5527138750488141E-2</v>
      </c>
    </row>
    <row r="293" spans="2:22" x14ac:dyDescent="0.25">
      <c r="B293" s="296">
        <v>5</v>
      </c>
      <c r="C293" s="299"/>
      <c r="D293" s="300">
        <f t="shared" si="63"/>
        <v>4.4700104035634881E-3</v>
      </c>
      <c r="E293" s="300">
        <f t="shared" si="63"/>
        <v>5.140511964098011E-3</v>
      </c>
      <c r="F293" s="300">
        <f t="shared" si="63"/>
        <v>5.9115887587127122E-3</v>
      </c>
      <c r="G293" s="300">
        <f t="shared" si="63"/>
        <v>6.7983270725196195E-3</v>
      </c>
      <c r="H293" s="300">
        <f t="shared" si="63"/>
        <v>7.8180761333975623E-3</v>
      </c>
      <c r="I293" s="300">
        <f t="shared" si="63"/>
        <v>8.9907875534071952E-3</v>
      </c>
      <c r="J293" s="300">
        <f t="shared" si="63"/>
        <v>1.0339405686418276E-2</v>
      </c>
      <c r="K293" s="300">
        <f t="shared" si="62"/>
        <v>1.1890316539381017E-2</v>
      </c>
      <c r="L293" s="398">
        <f t="shared" si="62"/>
        <v>1.3673864020288166E-2</v>
      </c>
      <c r="M293" s="300">
        <f t="shared" si="62"/>
        <v>1.5724943623331392E-2</v>
      </c>
      <c r="N293" s="300">
        <f t="shared" si="62"/>
        <v>1.8083685166831096E-2</v>
      </c>
      <c r="O293" s="300">
        <f t="shared" si="62"/>
        <v>2.0796237941855759E-2</v>
      </c>
      <c r="P293" s="300">
        <f t="shared" si="62"/>
        <v>2.391567363313412E-2</v>
      </c>
      <c r="Q293" s="302">
        <f t="shared" si="62"/>
        <v>2.7503024678104237E-2</v>
      </c>
      <c r="R293" s="303">
        <f t="shared" si="62"/>
        <v>3.1628478379819872E-2</v>
      </c>
      <c r="S293" s="303">
        <f t="shared" si="62"/>
        <v>3.6372750136792843E-2</v>
      </c>
      <c r="T293" s="303">
        <f t="shared" si="62"/>
        <v>4.1828662657311763E-2</v>
      </c>
      <c r="U293" s="303">
        <f t="shared" si="62"/>
        <v>4.8102962055908527E-2</v>
      </c>
      <c r="V293" s="303">
        <f t="shared" si="62"/>
        <v>5.5318406364294796E-2</v>
      </c>
    </row>
    <row r="294" spans="2:22" x14ac:dyDescent="0.25">
      <c r="B294" s="296">
        <v>10</v>
      </c>
      <c r="C294" s="305"/>
      <c r="D294" s="306">
        <f t="shared" si="63"/>
        <v>4.8531786560412583E-3</v>
      </c>
      <c r="E294" s="306">
        <f t="shared" si="63"/>
        <v>5.5811554544474475E-3</v>
      </c>
      <c r="F294" s="306">
        <f t="shared" si="63"/>
        <v>6.4183287726145644E-3</v>
      </c>
      <c r="G294" s="306">
        <f t="shared" si="63"/>
        <v>7.3810780885067472E-3</v>
      </c>
      <c r="H294" s="306">
        <f t="shared" si="63"/>
        <v>8.4882398017827581E-3</v>
      </c>
      <c r="I294" s="306">
        <f t="shared" si="63"/>
        <v>9.7614757720501707E-3</v>
      </c>
      <c r="J294" s="306">
        <f t="shared" si="63"/>
        <v>1.1225697137857696E-2</v>
      </c>
      <c r="K294" s="306">
        <f t="shared" si="62"/>
        <v>1.2909551708536349E-2</v>
      </c>
      <c r="L294" s="399">
        <f t="shared" si="62"/>
        <v>1.4845984464816803E-2</v>
      </c>
      <c r="M294" s="306">
        <f t="shared" si="62"/>
        <v>1.7072882134539318E-2</v>
      </c>
      <c r="N294" s="306">
        <f t="shared" si="62"/>
        <v>1.9633814454720216E-2</v>
      </c>
      <c r="O294" s="306">
        <f t="shared" si="62"/>
        <v>2.257888662292825E-2</v>
      </c>
      <c r="P294" s="306">
        <f t="shared" si="62"/>
        <v>2.596571961636748E-2</v>
      </c>
      <c r="Q294" s="308">
        <f t="shared" si="62"/>
        <v>2.9860577558822602E-2</v>
      </c>
      <c r="R294" s="309">
        <f t="shared" si="62"/>
        <v>3.4339664192645988E-2</v>
      </c>
      <c r="S294" s="309">
        <f t="shared" si="62"/>
        <v>3.9490613821542883E-2</v>
      </c>
      <c r="T294" s="309">
        <f t="shared" si="62"/>
        <v>4.5414205894774309E-2</v>
      </c>
      <c r="U294" s="309">
        <f t="shared" si="62"/>
        <v>5.2226336778990454E-2</v>
      </c>
      <c r="V294" s="309">
        <f t="shared" si="62"/>
        <v>6.0060287295839017E-2</v>
      </c>
    </row>
    <row r="295" spans="2:22" x14ac:dyDescent="0.25">
      <c r="B295" s="296">
        <v>20</v>
      </c>
      <c r="C295" s="299"/>
      <c r="D295" s="300">
        <f t="shared" si="63"/>
        <v>5.5745191519167379E-3</v>
      </c>
      <c r="E295" s="300">
        <f t="shared" si="63"/>
        <v>6.4106970247042481E-3</v>
      </c>
      <c r="F295" s="300">
        <f t="shared" si="63"/>
        <v>7.3723015784098863E-3</v>
      </c>
      <c r="G295" s="300">
        <f t="shared" si="63"/>
        <v>8.4781468151713668E-3</v>
      </c>
      <c r="H295" s="300">
        <f t="shared" si="63"/>
        <v>9.7498688374470718E-3</v>
      </c>
      <c r="I295" s="300">
        <f t="shared" si="63"/>
        <v>1.1212349163064132E-2</v>
      </c>
      <c r="J295" s="300">
        <f t="shared" si="63"/>
        <v>1.2894201537523752E-2</v>
      </c>
      <c r="K295" s="300">
        <f t="shared" si="62"/>
        <v>1.4828331768152313E-2</v>
      </c>
      <c r="L295" s="398">
        <f t="shared" si="62"/>
        <v>1.7052581533375157E-2</v>
      </c>
      <c r="M295" s="300">
        <f t="shared" si="62"/>
        <v>1.9610468763381426E-2</v>
      </c>
      <c r="N295" s="300">
        <f t="shared" si="62"/>
        <v>2.2552039077888643E-2</v>
      </c>
      <c r="O295" s="300">
        <f t="shared" si="62"/>
        <v>2.5934844939571933E-2</v>
      </c>
      <c r="P295" s="300">
        <f t="shared" si="62"/>
        <v>2.9825071680507721E-2</v>
      </c>
      <c r="Q295" s="302">
        <f t="shared" si="62"/>
        <v>3.429883243258388E-2</v>
      </c>
      <c r="R295" s="303">
        <f t="shared" si="62"/>
        <v>3.944365729747145E-2</v>
      </c>
      <c r="S295" s="303">
        <f t="shared" si="62"/>
        <v>4.5360205892092172E-2</v>
      </c>
      <c r="T295" s="303">
        <f t="shared" si="62"/>
        <v>5.2164236775905988E-2</v>
      </c>
      <c r="U295" s="303">
        <f t="shared" si="62"/>
        <v>5.9988872292291884E-2</v>
      </c>
      <c r="V295" s="303">
        <f t="shared" si="62"/>
        <v>6.8987203136135655E-2</v>
      </c>
    </row>
    <row r="296" spans="2:22" x14ac:dyDescent="0.25">
      <c r="B296" s="296">
        <v>30</v>
      </c>
      <c r="C296" s="299"/>
      <c r="D296" s="300">
        <f t="shared" si="63"/>
        <v>8.1596433630069937E-3</v>
      </c>
      <c r="E296" s="300">
        <f t="shared" si="63"/>
        <v>9.3835898674580406E-3</v>
      </c>
      <c r="F296" s="300">
        <f t="shared" si="63"/>
        <v>1.0791128347576746E-2</v>
      </c>
      <c r="G296" s="300">
        <f t="shared" si="63"/>
        <v>1.2409797599713257E-2</v>
      </c>
      <c r="H296" s="300">
        <f t="shared" si="63"/>
        <v>1.4271267239670244E-2</v>
      </c>
      <c r="I296" s="300">
        <f t="shared" si="63"/>
        <v>1.6411957325620782E-2</v>
      </c>
      <c r="J296" s="300">
        <f t="shared" si="63"/>
        <v>1.8873750924463896E-2</v>
      </c>
      <c r="K296" s="300">
        <f t="shared" si="62"/>
        <v>2.1704813563133477E-2</v>
      </c>
      <c r="L296" s="398">
        <f t="shared" si="62"/>
        <v>2.4960535597603497E-2</v>
      </c>
      <c r="M296" s="300">
        <f t="shared" si="62"/>
        <v>2.8704615937244018E-2</v>
      </c>
      <c r="N296" s="300">
        <f t="shared" si="62"/>
        <v>3.3010308327830619E-2</v>
      </c>
      <c r="O296" s="300">
        <f t="shared" si="62"/>
        <v>3.7961854577005211E-2</v>
      </c>
      <c r="P296" s="300">
        <f t="shared" si="62"/>
        <v>4.365613276355599E-2</v>
      </c>
      <c r="Q296" s="302">
        <f t="shared" si="62"/>
        <v>5.0204552678089383E-2</v>
      </c>
      <c r="R296" s="303">
        <f t="shared" si="62"/>
        <v>5.7735235579802785E-2</v>
      </c>
      <c r="S296" s="303">
        <f t="shared" si="62"/>
        <v>6.6395520916773199E-2</v>
      </c>
      <c r="T296" s="303">
        <f t="shared" si="62"/>
        <v>7.6354849054289159E-2</v>
      </c>
      <c r="U296" s="303">
        <f t="shared" si="62"/>
        <v>8.7808076412432517E-2</v>
      </c>
      <c r="V296" s="303">
        <f t="shared" si="62"/>
        <v>0.1009792878742974</v>
      </c>
    </row>
    <row r="297" spans="2:22" x14ac:dyDescent="0.25">
      <c r="B297" s="296">
        <v>40</v>
      </c>
      <c r="C297" s="299"/>
      <c r="D297" s="300">
        <f t="shared" si="63"/>
        <v>1.0087794774299361E-2</v>
      </c>
      <c r="E297" s="300">
        <f t="shared" si="63"/>
        <v>1.1600963990444265E-2</v>
      </c>
      <c r="F297" s="300">
        <f t="shared" si="63"/>
        <v>1.3341108589010903E-2</v>
      </c>
      <c r="G297" s="300">
        <f t="shared" si="63"/>
        <v>1.5342274877362536E-2</v>
      </c>
      <c r="H297" s="300">
        <f t="shared" si="63"/>
        <v>1.7643616108966916E-2</v>
      </c>
      <c r="I297" s="300">
        <f t="shared" si="63"/>
        <v>2.0290158525311953E-2</v>
      </c>
      <c r="J297" s="300">
        <f t="shared" si="63"/>
        <v>2.3333682304108747E-2</v>
      </c>
      <c r="K297" s="300">
        <f t="shared" si="62"/>
        <v>2.6833734649725056E-2</v>
      </c>
      <c r="L297" s="398">
        <f t="shared" si="62"/>
        <v>3.0858794847183811E-2</v>
      </c>
      <c r="M297" s="300">
        <f t="shared" si="62"/>
        <v>3.5487614074261382E-2</v>
      </c>
      <c r="N297" s="300">
        <f t="shared" si="62"/>
        <v>4.0810756185400587E-2</v>
      </c>
      <c r="O297" s="300">
        <f t="shared" si="62"/>
        <v>4.6932369613210664E-2</v>
      </c>
      <c r="P297" s="300">
        <f t="shared" si="62"/>
        <v>5.3972225055192252E-2</v>
      </c>
      <c r="Q297" s="302">
        <f t="shared" si="62"/>
        <v>6.2068058813471091E-2</v>
      </c>
      <c r="R297" s="303">
        <f t="shared" si="62"/>
        <v>7.1378267635491766E-2</v>
      </c>
      <c r="S297" s="303">
        <f t="shared" si="62"/>
        <v>8.2085007780815511E-2</v>
      </c>
      <c r="T297" s="303">
        <f t="shared" si="62"/>
        <v>9.4397758947937824E-2</v>
      </c>
      <c r="U297" s="303">
        <f t="shared" si="62"/>
        <v>0.1085574227901285</v>
      </c>
      <c r="V297" s="303">
        <f t="shared" si="62"/>
        <v>0.1248410362086478</v>
      </c>
    </row>
    <row r="298" spans="2:22" x14ac:dyDescent="0.25">
      <c r="B298" s="296">
        <v>50</v>
      </c>
      <c r="C298" s="299"/>
      <c r="D298" s="300">
        <f t="shared" si="63"/>
        <v>1.1753157065672575E-2</v>
      </c>
      <c r="E298" s="300">
        <f t="shared" si="63"/>
        <v>1.3516130625523459E-2</v>
      </c>
      <c r="F298" s="300">
        <f t="shared" si="63"/>
        <v>1.5543550219351974E-2</v>
      </c>
      <c r="G298" s="300">
        <f t="shared" si="63"/>
        <v>1.7875082752254773E-2</v>
      </c>
      <c r="H298" s="300">
        <f t="shared" si="63"/>
        <v>2.0556345165092992E-2</v>
      </c>
      <c r="I298" s="300">
        <f t="shared" si="63"/>
        <v>2.363979693985693E-2</v>
      </c>
      <c r="J298" s="300">
        <f t="shared" si="63"/>
        <v>2.7185766480835472E-2</v>
      </c>
      <c r="K298" s="300">
        <f t="shared" si="62"/>
        <v>3.1263631452960787E-2</v>
      </c>
      <c r="L298" s="398">
        <f t="shared" si="62"/>
        <v>3.5953176170904905E-2</v>
      </c>
      <c r="M298" s="300">
        <f t="shared" si="62"/>
        <v>4.1346152596540633E-2</v>
      </c>
      <c r="N298" s="300">
        <f t="shared" si="62"/>
        <v>4.7548075486021725E-2</v>
      </c>
      <c r="O298" s="300">
        <f t="shared" si="62"/>
        <v>5.4680286808924984E-2</v>
      </c>
      <c r="P298" s="300">
        <f t="shared" si="62"/>
        <v>6.2882329830263733E-2</v>
      </c>
      <c r="Q298" s="302">
        <f t="shared" si="62"/>
        <v>7.2314679304803287E-2</v>
      </c>
      <c r="R298" s="303">
        <f t="shared" si="62"/>
        <v>8.3161881200523771E-2</v>
      </c>
      <c r="S298" s="303">
        <f t="shared" si="62"/>
        <v>9.5636163380602338E-2</v>
      </c>
      <c r="T298" s="303">
        <f t="shared" si="62"/>
        <v>0.10998158788769269</v>
      </c>
      <c r="U298" s="303">
        <f t="shared" si="62"/>
        <v>0.12647882607084657</v>
      </c>
      <c r="V298" s="303">
        <f t="shared" si="62"/>
        <v>0.14545064998147356</v>
      </c>
    </row>
    <row r="299" spans="2:22" x14ac:dyDescent="0.25">
      <c r="B299" s="296">
        <v>60</v>
      </c>
      <c r="C299" s="299"/>
      <c r="D299" s="300">
        <f t="shared" si="63"/>
        <v>1.3287124797086207E-2</v>
      </c>
      <c r="E299" s="300">
        <f t="shared" si="63"/>
        <v>1.5280193516649138E-2</v>
      </c>
      <c r="F299" s="300">
        <f t="shared" si="63"/>
        <v>1.7572222544146504E-2</v>
      </c>
      <c r="G299" s="300">
        <f t="shared" si="63"/>
        <v>2.0208055925768478E-2</v>
      </c>
      <c r="H299" s="300">
        <f t="shared" si="63"/>
        <v>2.3239264314633745E-2</v>
      </c>
      <c r="I299" s="300">
        <f t="shared" si="63"/>
        <v>2.6725153961828813E-2</v>
      </c>
      <c r="J299" s="300">
        <f t="shared" si="63"/>
        <v>3.073392705610313E-2</v>
      </c>
      <c r="K299" s="300">
        <f t="shared" si="62"/>
        <v>3.5344016114518595E-2</v>
      </c>
      <c r="L299" s="398">
        <f t="shared" si="62"/>
        <v>4.0645618531696383E-2</v>
      </c>
      <c r="M299" s="300">
        <f t="shared" si="62"/>
        <v>4.6742461311450843E-2</v>
      </c>
      <c r="N299" s="300">
        <f t="shared" si="62"/>
        <v>5.3753830508168454E-2</v>
      </c>
      <c r="O299" s="300">
        <f t="shared" si="62"/>
        <v>6.1816905084393726E-2</v>
      </c>
      <c r="P299" s="300">
        <f t="shared" si="62"/>
        <v>7.1089440847052779E-2</v>
      </c>
      <c r="Q299" s="302">
        <f t="shared" si="62"/>
        <v>8.175285697411068E-2</v>
      </c>
      <c r="R299" s="303">
        <f t="shared" si="62"/>
        <v>9.4015785520227282E-2</v>
      </c>
      <c r="S299" s="303">
        <f t="shared" si="62"/>
        <v>0.10811815334826136</v>
      </c>
      <c r="T299" s="303">
        <f t="shared" si="62"/>
        <v>0.12433587635050056</v>
      </c>
      <c r="U299" s="303">
        <f t="shared" si="62"/>
        <v>0.14298625780307561</v>
      </c>
      <c r="V299" s="303">
        <f t="shared" si="62"/>
        <v>0.16443419647353696</v>
      </c>
    </row>
    <row r="300" spans="2:22" x14ac:dyDescent="0.25">
      <c r="B300" s="310">
        <v>70</v>
      </c>
      <c r="C300" s="311"/>
      <c r="D300" s="312">
        <f t="shared" si="63"/>
        <v>1.4746009922808655E-2</v>
      </c>
      <c r="E300" s="312">
        <f t="shared" si="63"/>
        <v>1.6957911411229952E-2</v>
      </c>
      <c r="F300" s="312">
        <f t="shared" si="63"/>
        <v>1.9501598122914444E-2</v>
      </c>
      <c r="G300" s="312">
        <f t="shared" si="63"/>
        <v>2.2426837841351605E-2</v>
      </c>
      <c r="H300" s="312">
        <f t="shared" si="63"/>
        <v>2.5790863517554347E-2</v>
      </c>
      <c r="I300" s="312">
        <f t="shared" si="63"/>
        <v>2.9659493045187502E-2</v>
      </c>
      <c r="J300" s="312">
        <f t="shared" si="63"/>
        <v>3.4108417001965617E-2</v>
      </c>
      <c r="K300" s="312">
        <f t="shared" si="62"/>
        <v>3.9224679552260458E-2</v>
      </c>
      <c r="L300" s="400">
        <f t="shared" si="62"/>
        <v>4.5108381485099526E-2</v>
      </c>
      <c r="M300" s="312">
        <f t="shared" si="62"/>
        <v>5.1874638707864455E-2</v>
      </c>
      <c r="N300" s="312">
        <f t="shared" si="62"/>
        <v>5.9655834514044118E-2</v>
      </c>
      <c r="O300" s="312">
        <f t="shared" si="62"/>
        <v>6.8604209691150733E-2</v>
      </c>
      <c r="P300" s="312">
        <f t="shared" si="62"/>
        <v>7.8894841144823341E-2</v>
      </c>
      <c r="Q300" s="314">
        <f t="shared" si="62"/>
        <v>9.0729067316546813E-2</v>
      </c>
      <c r="R300" s="309">
        <f t="shared" si="62"/>
        <v>0.10433842741402882</v>
      </c>
      <c r="S300" s="309">
        <f t="shared" si="62"/>
        <v>0.11998919152613315</v>
      </c>
      <c r="T300" s="309">
        <f t="shared" si="62"/>
        <v>0.13798757025505312</v>
      </c>
      <c r="U300" s="309">
        <f t="shared" si="62"/>
        <v>0.15868570579331107</v>
      </c>
      <c r="V300" s="309">
        <f t="shared" si="62"/>
        <v>0.18248856166230773</v>
      </c>
    </row>
    <row r="301" spans="2:22" x14ac:dyDescent="0.25">
      <c r="D301" s="87"/>
      <c r="E301" s="87"/>
      <c r="F301" s="87"/>
      <c r="G301" s="87"/>
      <c r="H301" s="87"/>
      <c r="I301" s="87"/>
      <c r="J301" s="87"/>
      <c r="K301" s="315"/>
    </row>
    <row r="302" spans="2:22" x14ac:dyDescent="0.25">
      <c r="D302" s="87"/>
      <c r="E302" s="87"/>
      <c r="F302" s="87"/>
      <c r="G302" s="87"/>
      <c r="H302" s="87"/>
      <c r="I302" s="87"/>
      <c r="J302" s="87"/>
      <c r="K302" s="315"/>
      <c r="Q302" s="316"/>
    </row>
    <row r="303" spans="2:22" x14ac:dyDescent="0.25">
      <c r="D303" s="87"/>
      <c r="E303" s="87"/>
      <c r="F303" s="87"/>
      <c r="G303" s="87"/>
      <c r="H303" s="87"/>
      <c r="I303" s="87"/>
      <c r="J303" s="87"/>
      <c r="Q303" s="316"/>
    </row>
    <row r="304" spans="2:22" x14ac:dyDescent="0.25">
      <c r="B304" s="47"/>
      <c r="C304" s="47"/>
      <c r="D304" s="87"/>
      <c r="E304" s="87"/>
      <c r="F304" s="87"/>
      <c r="G304" s="87"/>
      <c r="H304" s="87"/>
      <c r="I304" s="87"/>
      <c r="J304" s="87"/>
      <c r="Q304" s="316"/>
    </row>
    <row r="305" spans="1:19" x14ac:dyDescent="0.25">
      <c r="A305" s="217" t="s">
        <v>27</v>
      </c>
      <c r="B305" s="317" t="s">
        <v>62</v>
      </c>
      <c r="C305" s="318">
        <v>0.9</v>
      </c>
      <c r="D305" s="87"/>
      <c r="E305" s="87"/>
      <c r="F305" s="87"/>
      <c r="G305" s="87"/>
      <c r="H305" s="87"/>
      <c r="I305" s="319" t="s">
        <v>64</v>
      </c>
      <c r="J305" s="320" t="s">
        <v>65</v>
      </c>
      <c r="K305" s="282"/>
      <c r="L305" s="67"/>
      <c r="N305" s="319" t="s">
        <v>66</v>
      </c>
      <c r="O305" s="320" t="s">
        <v>67</v>
      </c>
      <c r="P305" s="67"/>
      <c r="Q305" s="316"/>
    </row>
    <row r="306" spans="1:19" x14ac:dyDescent="0.25">
      <c r="B306" s="321" t="s">
        <v>43</v>
      </c>
      <c r="C306" s="322">
        <v>0.96</v>
      </c>
      <c r="D306" s="87"/>
      <c r="E306" s="76" t="s">
        <v>2</v>
      </c>
      <c r="F306" s="74"/>
      <c r="G306" s="324" t="s">
        <v>6</v>
      </c>
      <c r="I306" s="323" t="s">
        <v>68</v>
      </c>
      <c r="J306" s="182" t="s">
        <v>69</v>
      </c>
      <c r="K306" s="47"/>
      <c r="L306" s="70"/>
      <c r="N306" s="323" t="s">
        <v>70</v>
      </c>
      <c r="O306" s="182" t="s">
        <v>71</v>
      </c>
      <c r="P306" s="78"/>
      <c r="Q306" s="402" t="s">
        <v>166</v>
      </c>
      <c r="S306" s="403" t="s">
        <v>167</v>
      </c>
    </row>
    <row r="307" spans="1:19" x14ac:dyDescent="0.25">
      <c r="B307" s="317" t="s">
        <v>44</v>
      </c>
      <c r="C307" s="318">
        <v>85</v>
      </c>
      <c r="D307" s="87"/>
      <c r="E307" s="76">
        <v>1</v>
      </c>
      <c r="F307" s="234" t="s">
        <v>63</v>
      </c>
      <c r="G307" s="325">
        <f>L289</f>
        <v>1.9600636683346145E-2</v>
      </c>
      <c r="H307" s="404"/>
      <c r="I307" s="327">
        <f>C306*2.20462*25.4*12</f>
        <v>645.0894489599998</v>
      </c>
      <c r="J307" s="325">
        <f>(G307*C$305*SQRT(4*C$307*I$307/32.2)/12)</f>
        <v>0.12132573586446761</v>
      </c>
      <c r="K307" s="47"/>
      <c r="L307" s="70"/>
      <c r="N307" s="328">
        <v>1</v>
      </c>
      <c r="O307" s="329">
        <f t="shared" ref="O307:O318" si="64">N307*J307</f>
        <v>0.12132573586446761</v>
      </c>
      <c r="P307" s="330"/>
      <c r="Q307" s="239">
        <f t="shared" ref="Q307:Q318" si="65">K82</f>
        <v>0.10550313807531382</v>
      </c>
      <c r="S307" s="239">
        <f>O307/Q307</f>
        <v>1.1499727693204611</v>
      </c>
    </row>
    <row r="308" spans="1:19" x14ac:dyDescent="0.25">
      <c r="B308" s="47"/>
      <c r="C308" s="47"/>
      <c r="D308" s="87"/>
      <c r="E308" s="76">
        <v>2</v>
      </c>
      <c r="F308" s="234" t="s">
        <v>63</v>
      </c>
      <c r="G308" s="289">
        <f t="shared" ref="G308:G318" si="66">L290</f>
        <v>1.525874809313128E-2</v>
      </c>
      <c r="I308" s="255"/>
      <c r="J308" s="289">
        <f t="shared" ref="J308:J318" si="67">(G308*C$305*SQRT(4*C$307*I$307/32.2)/12)</f>
        <v>9.4449933983147105E-2</v>
      </c>
      <c r="K308" s="47"/>
      <c r="L308" s="70"/>
      <c r="N308" s="332">
        <v>2</v>
      </c>
      <c r="O308" s="193">
        <f t="shared" si="64"/>
        <v>0.18889986796629421</v>
      </c>
      <c r="P308" s="330"/>
      <c r="Q308" s="239">
        <f t="shared" si="65"/>
        <v>0.16426464435146443</v>
      </c>
      <c r="S308" s="239">
        <f t="shared" ref="S308:S318" si="68">O308/Q308</f>
        <v>1.1499727693204613</v>
      </c>
    </row>
    <row r="309" spans="1:19" x14ac:dyDescent="0.25">
      <c r="B309" s="47" t="s">
        <v>165</v>
      </c>
      <c r="D309" s="87"/>
      <c r="E309" s="76">
        <v>3</v>
      </c>
      <c r="F309" s="234" t="s">
        <v>63</v>
      </c>
      <c r="G309" s="333">
        <f t="shared" si="66"/>
        <v>1.4094854418972383E-2</v>
      </c>
      <c r="I309" s="255"/>
      <c r="J309" s="333">
        <f t="shared" si="67"/>
        <v>8.7245563086088052E-2</v>
      </c>
      <c r="K309" s="47"/>
      <c r="L309" s="70"/>
      <c r="N309" s="334">
        <v>3</v>
      </c>
      <c r="O309" s="335">
        <f t="shared" si="64"/>
        <v>0.26173668925826415</v>
      </c>
      <c r="P309" s="330"/>
      <c r="Q309" s="239">
        <f t="shared" si="65"/>
        <v>0.22760251046025104</v>
      </c>
      <c r="S309" s="239">
        <f t="shared" si="68"/>
        <v>1.1499727693204613</v>
      </c>
    </row>
    <row r="310" spans="1:19" x14ac:dyDescent="0.25">
      <c r="B310" s="47"/>
      <c r="E310" s="76">
        <v>4</v>
      </c>
      <c r="F310" s="234" t="s">
        <v>63</v>
      </c>
      <c r="G310" s="289">
        <f t="shared" si="66"/>
        <v>1.3725459473827476E-2</v>
      </c>
      <c r="I310" s="255"/>
      <c r="J310" s="289">
        <f t="shared" si="67"/>
        <v>8.4959049935094344E-2</v>
      </c>
      <c r="K310" s="47"/>
      <c r="L310" s="70"/>
      <c r="N310" s="332">
        <v>4</v>
      </c>
      <c r="O310" s="193">
        <f t="shared" si="64"/>
        <v>0.33983619974037738</v>
      </c>
      <c r="P310" s="330"/>
      <c r="Q310" s="239">
        <f t="shared" si="65"/>
        <v>0.29551673640167364</v>
      </c>
      <c r="S310" s="239">
        <f t="shared" si="68"/>
        <v>1.1499727693204611</v>
      </c>
    </row>
    <row r="311" spans="1:19" x14ac:dyDescent="0.25">
      <c r="B311" s="47"/>
      <c r="E311" s="76">
        <v>5</v>
      </c>
      <c r="F311" s="234" t="s">
        <v>63</v>
      </c>
      <c r="G311" s="289">
        <f t="shared" si="66"/>
        <v>1.3673864020288166E-2</v>
      </c>
      <c r="I311" s="255"/>
      <c r="J311" s="289">
        <f t="shared" si="67"/>
        <v>8.4639679882526797E-2</v>
      </c>
      <c r="K311" s="47"/>
      <c r="L311" s="70"/>
      <c r="N311" s="332">
        <v>5</v>
      </c>
      <c r="O311" s="193">
        <f t="shared" si="64"/>
        <v>0.42319839941263399</v>
      </c>
      <c r="P311" s="330"/>
      <c r="Q311" s="239">
        <f t="shared" si="65"/>
        <v>0.36800732217573223</v>
      </c>
      <c r="S311" s="239">
        <f t="shared" si="68"/>
        <v>1.1499727693204613</v>
      </c>
    </row>
    <row r="312" spans="1:19" x14ac:dyDescent="0.25">
      <c r="B312" s="47"/>
      <c r="C312" s="235"/>
      <c r="E312" s="76">
        <v>10</v>
      </c>
      <c r="F312" s="234" t="s">
        <v>63</v>
      </c>
      <c r="G312" s="333">
        <f t="shared" si="66"/>
        <v>1.4845984464816803E-2</v>
      </c>
      <c r="I312" s="255"/>
      <c r="J312" s="333">
        <f t="shared" si="67"/>
        <v>9.1894973562606716E-2</v>
      </c>
      <c r="K312" s="47"/>
      <c r="L312" s="70"/>
      <c r="N312" s="334">
        <v>10</v>
      </c>
      <c r="O312" s="335">
        <f t="shared" si="64"/>
        <v>0.91894973562606719</v>
      </c>
      <c r="P312" s="330"/>
      <c r="Q312" s="239">
        <f t="shared" si="65"/>
        <v>0.79910564853556509</v>
      </c>
      <c r="S312" s="239">
        <f t="shared" si="68"/>
        <v>1.1499727693204616</v>
      </c>
    </row>
    <row r="313" spans="1:19" x14ac:dyDescent="0.25">
      <c r="B313" s="47"/>
      <c r="C313" s="47"/>
      <c r="E313" s="76">
        <v>20</v>
      </c>
      <c r="F313" s="234" t="s">
        <v>63</v>
      </c>
      <c r="G313" s="289">
        <f t="shared" si="66"/>
        <v>1.7052581533375157E-2</v>
      </c>
      <c r="I313" s="255"/>
      <c r="J313" s="289">
        <f t="shared" si="67"/>
        <v>0.10555356115974775</v>
      </c>
      <c r="K313" s="47"/>
      <c r="L313" s="70"/>
      <c r="N313" s="332">
        <v>20</v>
      </c>
      <c r="O313" s="193">
        <f t="shared" si="64"/>
        <v>2.1110712231949549</v>
      </c>
      <c r="P313" s="330"/>
      <c r="Q313" s="239">
        <f t="shared" si="65"/>
        <v>1.835757575757575</v>
      </c>
      <c r="S313" s="239">
        <f t="shared" si="68"/>
        <v>1.1499727693204611</v>
      </c>
    </row>
    <row r="314" spans="1:19" x14ac:dyDescent="0.25">
      <c r="E314" s="76">
        <v>30</v>
      </c>
      <c r="F314" s="234" t="s">
        <v>63</v>
      </c>
      <c r="G314" s="289">
        <f t="shared" si="66"/>
        <v>2.4960535597603497E-2</v>
      </c>
      <c r="I314" s="255"/>
      <c r="J314" s="289">
        <f t="shared" si="67"/>
        <v>0.15450290711849948</v>
      </c>
      <c r="K314" s="47"/>
      <c r="L314" s="70"/>
      <c r="N314" s="332">
        <v>30</v>
      </c>
      <c r="O314" s="193">
        <f t="shared" si="64"/>
        <v>4.6350872135549848</v>
      </c>
      <c r="P314" s="330"/>
      <c r="Q314" s="239">
        <f t="shared" si="65"/>
        <v>4.0306060606060594</v>
      </c>
      <c r="S314" s="239">
        <f t="shared" si="68"/>
        <v>1.1499727693204611</v>
      </c>
    </row>
    <row r="315" spans="1:19" x14ac:dyDescent="0.25">
      <c r="E315" s="76">
        <v>40</v>
      </c>
      <c r="F315" s="234" t="s">
        <v>63</v>
      </c>
      <c r="G315" s="289">
        <f t="shared" si="66"/>
        <v>3.0858794847183811E-2</v>
      </c>
      <c r="I315" s="255"/>
      <c r="J315" s="289">
        <f t="shared" si="67"/>
        <v>0.19101246827896726</v>
      </c>
      <c r="K315" s="47"/>
      <c r="L315" s="70"/>
      <c r="N315" s="332">
        <v>40</v>
      </c>
      <c r="O315" s="193">
        <f t="shared" si="64"/>
        <v>7.64049873115869</v>
      </c>
      <c r="P315" s="330"/>
      <c r="Q315" s="239">
        <f t="shared" si="65"/>
        <v>6.6440692640692642</v>
      </c>
      <c r="S315" s="239">
        <f t="shared" si="68"/>
        <v>1.1499727693204611</v>
      </c>
    </row>
    <row r="316" spans="1:19" x14ac:dyDescent="0.25">
      <c r="E316" s="76">
        <v>50</v>
      </c>
      <c r="F316" s="234" t="s">
        <v>63</v>
      </c>
      <c r="G316" s="289">
        <f t="shared" si="66"/>
        <v>3.5953176170904905E-2</v>
      </c>
      <c r="I316" s="255"/>
      <c r="J316" s="289">
        <f t="shared" si="67"/>
        <v>0.22254611552012138</v>
      </c>
      <c r="K316" s="47"/>
      <c r="L316" s="70"/>
      <c r="N316" s="332">
        <v>50</v>
      </c>
      <c r="O316" s="193">
        <f t="shared" si="64"/>
        <v>11.127305776006068</v>
      </c>
      <c r="P316" s="330"/>
      <c r="Q316" s="239">
        <f t="shared" si="65"/>
        <v>9.6761471861471868</v>
      </c>
      <c r="S316" s="239">
        <f t="shared" si="68"/>
        <v>1.1499727693204611</v>
      </c>
    </row>
    <row r="317" spans="1:19" x14ac:dyDescent="0.25">
      <c r="E317" s="76">
        <v>60</v>
      </c>
      <c r="F317" s="234" t="s">
        <v>63</v>
      </c>
      <c r="G317" s="289">
        <f t="shared" si="66"/>
        <v>4.0645618531696383E-2</v>
      </c>
      <c r="I317" s="255"/>
      <c r="J317" s="289">
        <f t="shared" si="67"/>
        <v>0.25159180580161861</v>
      </c>
      <c r="K317" s="47"/>
      <c r="L317" s="70"/>
      <c r="N317" s="332">
        <v>60</v>
      </c>
      <c r="O317" s="193">
        <f t="shared" si="64"/>
        <v>15.095508348097116</v>
      </c>
      <c r="P317" s="330"/>
      <c r="Q317" s="239">
        <f t="shared" si="65"/>
        <v>13.126839826839825</v>
      </c>
      <c r="S317" s="239">
        <f t="shared" si="68"/>
        <v>1.1499727693204611</v>
      </c>
    </row>
    <row r="318" spans="1:19" x14ac:dyDescent="0.25">
      <c r="E318" s="76">
        <v>70</v>
      </c>
      <c r="F318" s="234" t="s">
        <v>63</v>
      </c>
      <c r="G318" s="333">
        <f t="shared" si="66"/>
        <v>4.5108381485099526E-2</v>
      </c>
      <c r="I318" s="260"/>
      <c r="J318" s="360">
        <f t="shared" si="67"/>
        <v>0.27921580639188354</v>
      </c>
      <c r="K318" s="145"/>
      <c r="L318" s="337"/>
      <c r="N318" s="338">
        <v>70</v>
      </c>
      <c r="O318" s="339">
        <f t="shared" si="64"/>
        <v>19.545106447431849</v>
      </c>
      <c r="P318" s="340"/>
      <c r="Q318" s="239">
        <f t="shared" si="65"/>
        <v>16.996147186147187</v>
      </c>
      <c r="S318" s="239">
        <f t="shared" si="68"/>
        <v>1.1499727693204613</v>
      </c>
    </row>
    <row r="321" spans="1:22" ht="15.75" thickBot="1" x14ac:dyDescent="0.3">
      <c r="A321" s="268"/>
      <c r="B321" s="268"/>
      <c r="C321" s="268"/>
      <c r="D321" s="268"/>
      <c r="E321" s="268"/>
      <c r="F321" s="268"/>
      <c r="G321" s="268"/>
      <c r="H321" s="268"/>
      <c r="I321" s="268"/>
      <c r="J321" s="268"/>
      <c r="K321" s="268"/>
      <c r="L321" s="268"/>
      <c r="M321" s="268"/>
      <c r="N321" s="268"/>
      <c r="O321" s="268"/>
      <c r="P321" s="268"/>
      <c r="Q321" s="268"/>
      <c r="R321" s="268"/>
      <c r="S321" s="268"/>
      <c r="T321" s="268"/>
      <c r="U321" s="268"/>
      <c r="V321" s="268"/>
    </row>
    <row r="322" spans="1:22" ht="15.75" thickTop="1" x14ac:dyDescent="0.25">
      <c r="D322" s="379" t="s">
        <v>123</v>
      </c>
      <c r="E322" s="380" t="s">
        <v>124</v>
      </c>
      <c r="F322" s="380" t="s">
        <v>125</v>
      </c>
      <c r="G322" s="380" t="s">
        <v>125</v>
      </c>
      <c r="H322" s="380" t="s">
        <v>126</v>
      </c>
      <c r="I322" s="380" t="s">
        <v>127</v>
      </c>
      <c r="J322" s="380" t="s">
        <v>128</v>
      </c>
      <c r="K322" s="380" t="s">
        <v>129</v>
      </c>
      <c r="L322" s="380" t="s">
        <v>6</v>
      </c>
      <c r="M322" s="379" t="s">
        <v>7</v>
      </c>
      <c r="N322" s="379" t="s">
        <v>8</v>
      </c>
      <c r="O322" s="379" t="s">
        <v>9</v>
      </c>
      <c r="P322" s="379" t="s">
        <v>10</v>
      </c>
    </row>
    <row r="323" spans="1:22" ht="15.75" thickBot="1" x14ac:dyDescent="0.3">
      <c r="B323" s="42" t="s">
        <v>72</v>
      </c>
    </row>
    <row r="324" spans="1:22" ht="15.75" thickBot="1" x14ac:dyDescent="0.3">
      <c r="K324" s="272" t="s">
        <v>78</v>
      </c>
      <c r="N324" s="376" t="s">
        <v>223</v>
      </c>
      <c r="O324" s="377"/>
      <c r="P324" s="211"/>
      <c r="Q324" s="211"/>
      <c r="R324" s="211"/>
      <c r="S324" s="211"/>
      <c r="T324" s="212"/>
    </row>
    <row r="325" spans="1:22" x14ac:dyDescent="0.25">
      <c r="B325" s="273" t="s">
        <v>73</v>
      </c>
      <c r="F325" s="244"/>
      <c r="L325" s="244"/>
      <c r="N325" s="244"/>
      <c r="Q325" s="244"/>
      <c r="R325" s="244"/>
      <c r="S325" s="244"/>
      <c r="T325" s="244"/>
      <c r="U325" s="244"/>
      <c r="V325" s="244"/>
    </row>
    <row r="326" spans="1:22" x14ac:dyDescent="0.25">
      <c r="J326" s="148" t="s">
        <v>60</v>
      </c>
      <c r="K326" s="93">
        <v>1</v>
      </c>
    </row>
    <row r="327" spans="1:22" x14ac:dyDescent="0.25">
      <c r="A327" s="346" t="s">
        <v>28</v>
      </c>
      <c r="B327" s="274" t="s">
        <v>74</v>
      </c>
      <c r="C327" s="274"/>
      <c r="D327" s="274"/>
      <c r="E327" s="275" t="s">
        <v>16</v>
      </c>
      <c r="F327" s="275" t="s">
        <v>15</v>
      </c>
      <c r="G327" s="276" t="s">
        <v>14</v>
      </c>
      <c r="H327" s="276" t="s">
        <v>13</v>
      </c>
      <c r="I327" s="276" t="s">
        <v>3</v>
      </c>
      <c r="J327" s="276" t="s">
        <v>4</v>
      </c>
      <c r="K327" s="276" t="s">
        <v>5</v>
      </c>
      <c r="L327" s="276" t="s">
        <v>6</v>
      </c>
      <c r="M327" s="276" t="s">
        <v>20</v>
      </c>
      <c r="N327" s="276" t="s">
        <v>21</v>
      </c>
      <c r="O327" s="276" t="s">
        <v>22</v>
      </c>
      <c r="P327" s="276" t="s">
        <v>23</v>
      </c>
      <c r="Q327" s="276" t="s">
        <v>24</v>
      </c>
      <c r="R327" s="274"/>
      <c r="S327" s="274"/>
      <c r="T327" s="274"/>
      <c r="U327" s="274"/>
      <c r="V327" s="274"/>
    </row>
    <row r="328" spans="1:22" x14ac:dyDescent="0.25">
      <c r="B328" s="276" t="s">
        <v>2</v>
      </c>
      <c r="C328" s="277"/>
      <c r="D328" s="277" t="s">
        <v>41</v>
      </c>
      <c r="E328" s="276" t="s">
        <v>41</v>
      </c>
      <c r="F328" s="276" t="s">
        <v>41</v>
      </c>
      <c r="G328" s="276" t="s">
        <v>41</v>
      </c>
      <c r="H328" s="276" t="s">
        <v>41</v>
      </c>
      <c r="I328" s="276" t="s">
        <v>41</v>
      </c>
      <c r="J328" s="276" t="s">
        <v>41</v>
      </c>
      <c r="K328" s="276" t="s">
        <v>41</v>
      </c>
      <c r="L328" s="276" t="s">
        <v>41</v>
      </c>
      <c r="M328" s="276" t="s">
        <v>41</v>
      </c>
      <c r="N328" s="276" t="s">
        <v>41</v>
      </c>
      <c r="O328" s="276" t="s">
        <v>41</v>
      </c>
      <c r="P328" s="276" t="s">
        <v>41</v>
      </c>
      <c r="Q328" s="276" t="s">
        <v>41</v>
      </c>
      <c r="R328" s="277" t="s">
        <v>41</v>
      </c>
      <c r="S328" s="277" t="s">
        <v>41</v>
      </c>
      <c r="T328" s="277" t="s">
        <v>41</v>
      </c>
      <c r="U328" s="277" t="s">
        <v>41</v>
      </c>
      <c r="V328" s="277" t="s">
        <v>41</v>
      </c>
    </row>
    <row r="329" spans="1:22" x14ac:dyDescent="0.25">
      <c r="B329" s="276">
        <v>1</v>
      </c>
      <c r="C329" s="341"/>
      <c r="D329" s="156">
        <f t="shared" ref="D329:V340" si="69">(D102*$K$326)/$B329</f>
        <v>0.25981076990612395</v>
      </c>
      <c r="E329" s="156">
        <f t="shared" si="69"/>
        <v>0.29878238539204249</v>
      </c>
      <c r="F329" s="156">
        <f t="shared" si="69"/>
        <v>0.34359974320084885</v>
      </c>
      <c r="G329" s="156">
        <f t="shared" si="69"/>
        <v>0.39513970468097614</v>
      </c>
      <c r="H329" s="156">
        <f t="shared" si="69"/>
        <v>0.4544106603831225</v>
      </c>
      <c r="I329" s="156">
        <f t="shared" si="69"/>
        <v>0.52257225944059083</v>
      </c>
      <c r="J329" s="156">
        <f t="shared" si="69"/>
        <v>0.60095809835667946</v>
      </c>
      <c r="K329" s="156">
        <f t="shared" si="69"/>
        <v>0.69110181311018137</v>
      </c>
      <c r="L329" s="382">
        <f t="shared" si="69"/>
        <v>0.79476708507670857</v>
      </c>
      <c r="M329" s="143">
        <f t="shared" si="69"/>
        <v>0.91398214783821474</v>
      </c>
      <c r="N329" s="143">
        <f t="shared" si="69"/>
        <v>1.051079470013947</v>
      </c>
      <c r="O329" s="143">
        <f t="shared" si="69"/>
        <v>1.2087413905160389</v>
      </c>
      <c r="P329" s="143">
        <f t="shared" si="69"/>
        <v>1.3900525990934447</v>
      </c>
      <c r="Q329" s="143">
        <f t="shared" si="69"/>
        <v>1.5985604889574612</v>
      </c>
      <c r="R329" s="278">
        <f t="shared" si="69"/>
        <v>1.8383445623010801</v>
      </c>
      <c r="S329" s="278">
        <f t="shared" si="69"/>
        <v>2.1140962466462421</v>
      </c>
      <c r="T329" s="278">
        <f t="shared" si="69"/>
        <v>2.4312106836431782</v>
      </c>
      <c r="U329" s="278">
        <f t="shared" si="69"/>
        <v>2.7958922861896545</v>
      </c>
      <c r="V329" s="278">
        <f t="shared" si="69"/>
        <v>3.2152761291181022</v>
      </c>
    </row>
    <row r="330" spans="1:22" x14ac:dyDescent="0.25">
      <c r="B330" s="276">
        <v>2</v>
      </c>
      <c r="C330" s="341"/>
      <c r="D330" s="160">
        <f t="shared" si="69"/>
        <v>0.24198390887769269</v>
      </c>
      <c r="E330" s="160">
        <f t="shared" si="69"/>
        <v>0.27828149520934659</v>
      </c>
      <c r="F330" s="160">
        <f t="shared" si="69"/>
        <v>0.32002371949074854</v>
      </c>
      <c r="G330" s="160">
        <f t="shared" si="69"/>
        <v>0.36802727741436081</v>
      </c>
      <c r="H330" s="160">
        <f t="shared" si="69"/>
        <v>0.42323136902651493</v>
      </c>
      <c r="I330" s="160">
        <f t="shared" si="69"/>
        <v>0.48671607438049214</v>
      </c>
      <c r="J330" s="160">
        <f t="shared" si="69"/>
        <v>0.5597234855375659</v>
      </c>
      <c r="K330" s="160">
        <f t="shared" si="69"/>
        <v>0.64368200836820078</v>
      </c>
      <c r="L330" s="384">
        <f t="shared" si="69"/>
        <v>0.74023430962343084</v>
      </c>
      <c r="M330" s="94">
        <f t="shared" si="69"/>
        <v>0.85126945606694537</v>
      </c>
      <c r="N330" s="94">
        <f t="shared" si="69"/>
        <v>0.97895987447698707</v>
      </c>
      <c r="O330" s="94">
        <f t="shared" si="69"/>
        <v>1.125803855648535</v>
      </c>
      <c r="P330" s="94">
        <f t="shared" si="69"/>
        <v>1.2946744339958152</v>
      </c>
      <c r="Q330" s="94">
        <f t="shared" si="69"/>
        <v>1.4888755990951874</v>
      </c>
      <c r="R330" s="278">
        <f t="shared" si="69"/>
        <v>1.7122069389594654</v>
      </c>
      <c r="S330" s="278">
        <f t="shared" si="69"/>
        <v>1.969037979803385</v>
      </c>
      <c r="T330" s="278">
        <f t="shared" si="69"/>
        <v>2.2643936767738926</v>
      </c>
      <c r="U330" s="278">
        <f t="shared" si="69"/>
        <v>2.6040527282899761</v>
      </c>
      <c r="V330" s="278">
        <f t="shared" si="69"/>
        <v>2.9946606375334723</v>
      </c>
    </row>
    <row r="331" spans="1:22" x14ac:dyDescent="0.25">
      <c r="B331" s="276">
        <v>3</v>
      </c>
      <c r="C331" s="342"/>
      <c r="D331" s="163">
        <f t="shared" si="69"/>
        <v>0.23202183947945176</v>
      </c>
      <c r="E331" s="163">
        <f t="shared" si="69"/>
        <v>0.26682511540136949</v>
      </c>
      <c r="F331" s="163">
        <f t="shared" si="69"/>
        <v>0.3068488827115749</v>
      </c>
      <c r="G331" s="163">
        <f t="shared" si="69"/>
        <v>0.35287621511831113</v>
      </c>
      <c r="H331" s="163">
        <f t="shared" si="69"/>
        <v>0.40580764738605773</v>
      </c>
      <c r="I331" s="163">
        <f t="shared" si="69"/>
        <v>0.46667879449396638</v>
      </c>
      <c r="J331" s="163">
        <f t="shared" si="69"/>
        <v>0.5366806136680613</v>
      </c>
      <c r="K331" s="163">
        <f t="shared" si="69"/>
        <v>0.6171827057182705</v>
      </c>
      <c r="L331" s="386">
        <f t="shared" si="69"/>
        <v>0.70976011157601093</v>
      </c>
      <c r="M331" s="146">
        <f t="shared" si="69"/>
        <v>0.81622412831241264</v>
      </c>
      <c r="N331" s="146">
        <f t="shared" si="69"/>
        <v>0.93865774755927445</v>
      </c>
      <c r="O331" s="146">
        <f t="shared" si="69"/>
        <v>1.0794564096931654</v>
      </c>
      <c r="P331" s="146">
        <f t="shared" si="69"/>
        <v>1.2413748711471402</v>
      </c>
      <c r="Q331" s="146">
        <f t="shared" si="69"/>
        <v>1.4275811018192111</v>
      </c>
      <c r="R331" s="279">
        <f t="shared" si="69"/>
        <v>1.6417182670920927</v>
      </c>
      <c r="S331" s="279">
        <f t="shared" si="69"/>
        <v>1.8879760071559064</v>
      </c>
      <c r="T331" s="279">
        <f t="shared" si="69"/>
        <v>2.171172408229292</v>
      </c>
      <c r="U331" s="279">
        <f t="shared" si="69"/>
        <v>2.4968482694636855</v>
      </c>
      <c r="V331" s="279">
        <f t="shared" si="69"/>
        <v>2.8713755098832383</v>
      </c>
    </row>
    <row r="332" spans="1:22" x14ac:dyDescent="0.25">
      <c r="B332" s="276">
        <v>4</v>
      </c>
      <c r="C332" s="341"/>
      <c r="D332" s="160">
        <f t="shared" si="69"/>
        <v>0.2240259679887584</v>
      </c>
      <c r="E332" s="160">
        <f t="shared" si="69"/>
        <v>0.25762986318707215</v>
      </c>
      <c r="F332" s="160">
        <f t="shared" si="69"/>
        <v>0.29627434266513297</v>
      </c>
      <c r="G332" s="160">
        <f t="shared" si="69"/>
        <v>0.34071549406490287</v>
      </c>
      <c r="H332" s="160">
        <f t="shared" si="69"/>
        <v>0.39182281817463827</v>
      </c>
      <c r="I332" s="160">
        <f t="shared" si="69"/>
        <v>0.45059624090083394</v>
      </c>
      <c r="J332" s="160">
        <f t="shared" si="69"/>
        <v>0.51818567703595897</v>
      </c>
      <c r="K332" s="160">
        <f t="shared" si="69"/>
        <v>0.59591352859135283</v>
      </c>
      <c r="L332" s="384">
        <f t="shared" si="69"/>
        <v>0.68530055788005573</v>
      </c>
      <c r="M332" s="94">
        <f t="shared" si="69"/>
        <v>0.78809564156206402</v>
      </c>
      <c r="N332" s="94">
        <f t="shared" si="69"/>
        <v>0.90630998779637351</v>
      </c>
      <c r="O332" s="94">
        <f t="shared" si="69"/>
        <v>1.0422564859658294</v>
      </c>
      <c r="P332" s="94">
        <f t="shared" si="69"/>
        <v>1.1985949588607037</v>
      </c>
      <c r="Q332" s="94">
        <f t="shared" si="69"/>
        <v>1.3783842026898092</v>
      </c>
      <c r="R332" s="278">
        <f t="shared" si="69"/>
        <v>1.5851418330932805</v>
      </c>
      <c r="S332" s="278">
        <f t="shared" si="69"/>
        <v>1.8229131080572725</v>
      </c>
      <c r="T332" s="278">
        <f t="shared" si="69"/>
        <v>2.0963500742658634</v>
      </c>
      <c r="U332" s="278">
        <f t="shared" si="69"/>
        <v>2.4108025854057429</v>
      </c>
      <c r="V332" s="278">
        <f t="shared" si="69"/>
        <v>2.7724229732166039</v>
      </c>
    </row>
    <row r="333" spans="1:22" x14ac:dyDescent="0.25">
      <c r="B333" s="276">
        <v>5</v>
      </c>
      <c r="C333" s="341"/>
      <c r="D333" s="160">
        <f t="shared" si="69"/>
        <v>0.21681657566108409</v>
      </c>
      <c r="E333" s="160">
        <f t="shared" si="69"/>
        <v>0.24933906201024664</v>
      </c>
      <c r="F333" s="160">
        <f t="shared" si="69"/>
        <v>0.28673992131178361</v>
      </c>
      <c r="G333" s="160">
        <f t="shared" si="69"/>
        <v>0.32975090950855113</v>
      </c>
      <c r="H333" s="160">
        <f t="shared" si="69"/>
        <v>0.37921354593483375</v>
      </c>
      <c r="I333" s="160">
        <f t="shared" si="69"/>
        <v>0.43609557782505881</v>
      </c>
      <c r="J333" s="160">
        <f t="shared" si="69"/>
        <v>0.50150991449881754</v>
      </c>
      <c r="K333" s="160">
        <f t="shared" si="69"/>
        <v>0.57673640167364015</v>
      </c>
      <c r="L333" s="384">
        <f t="shared" si="69"/>
        <v>0.66324686192468607</v>
      </c>
      <c r="M333" s="94">
        <f t="shared" si="69"/>
        <v>0.76273389121338897</v>
      </c>
      <c r="N333" s="94">
        <f t="shared" si="69"/>
        <v>0.8771439748953973</v>
      </c>
      <c r="O333" s="94">
        <f t="shared" si="69"/>
        <v>1.0087155711297069</v>
      </c>
      <c r="P333" s="94">
        <f t="shared" si="69"/>
        <v>1.1600229067991628</v>
      </c>
      <c r="Q333" s="94">
        <f t="shared" si="69"/>
        <v>1.3340263428190371</v>
      </c>
      <c r="R333" s="278">
        <f t="shared" si="69"/>
        <v>1.5341302942418924</v>
      </c>
      <c r="S333" s="278">
        <f t="shared" si="69"/>
        <v>1.7642498383781759</v>
      </c>
      <c r="T333" s="278">
        <f t="shared" si="69"/>
        <v>2.0288873141349022</v>
      </c>
      <c r="U333" s="278">
        <f t="shared" si="69"/>
        <v>2.3332204112551373</v>
      </c>
      <c r="V333" s="278">
        <f t="shared" si="69"/>
        <v>2.6832034729434078</v>
      </c>
    </row>
    <row r="334" spans="1:22" x14ac:dyDescent="0.25">
      <c r="B334" s="276">
        <v>10</v>
      </c>
      <c r="C334" s="342"/>
      <c r="D334" s="163">
        <f t="shared" si="69"/>
        <v>0.18430877025629783</v>
      </c>
      <c r="E334" s="163">
        <f t="shared" si="69"/>
        <v>0.21195508579474248</v>
      </c>
      <c r="F334" s="163">
        <f t="shared" si="69"/>
        <v>0.24374834866395384</v>
      </c>
      <c r="G334" s="163">
        <f t="shared" si="69"/>
        <v>0.28031060096354687</v>
      </c>
      <c r="H334" s="163">
        <f t="shared" si="69"/>
        <v>0.32235719110807892</v>
      </c>
      <c r="I334" s="163">
        <f t="shared" si="69"/>
        <v>0.37071076977429074</v>
      </c>
      <c r="J334" s="163">
        <f t="shared" si="69"/>
        <v>0.42631738524043428</v>
      </c>
      <c r="K334" s="163">
        <f t="shared" si="69"/>
        <v>0.4902649930264994</v>
      </c>
      <c r="L334" s="386">
        <f t="shared" si="69"/>
        <v>0.56380474198047437</v>
      </c>
      <c r="M334" s="146">
        <f t="shared" si="69"/>
        <v>0.64837545327754542</v>
      </c>
      <c r="N334" s="146">
        <f t="shared" si="69"/>
        <v>0.74563177126917712</v>
      </c>
      <c r="O334" s="146">
        <f t="shared" si="69"/>
        <v>0.85747653695955373</v>
      </c>
      <c r="P334" s="146">
        <f t="shared" si="69"/>
        <v>0.9860980175034868</v>
      </c>
      <c r="Q334" s="146">
        <f t="shared" si="69"/>
        <v>1.1340127201290098</v>
      </c>
      <c r="R334" s="279">
        <f t="shared" si="69"/>
        <v>1.3041146281483613</v>
      </c>
      <c r="S334" s="279">
        <f t="shared" si="69"/>
        <v>1.4997318223706153</v>
      </c>
      <c r="T334" s="279">
        <f t="shared" si="69"/>
        <v>1.7246915957262074</v>
      </c>
      <c r="U334" s="279">
        <f t="shared" si="69"/>
        <v>1.9833953350851385</v>
      </c>
      <c r="V334" s="279">
        <f t="shared" si="69"/>
        <v>2.280904635347909</v>
      </c>
    </row>
    <row r="335" spans="1:22" x14ac:dyDescent="0.25">
      <c r="B335" s="276">
        <v>20</v>
      </c>
      <c r="C335" s="341"/>
      <c r="D335" s="160">
        <f t="shared" si="69"/>
        <v>0.14050931667913397</v>
      </c>
      <c r="E335" s="160">
        <f t="shared" si="69"/>
        <v>0.16158571418100406</v>
      </c>
      <c r="F335" s="160">
        <f t="shared" si="69"/>
        <v>0.18582357130815469</v>
      </c>
      <c r="G335" s="160">
        <f t="shared" si="69"/>
        <v>0.21369710700437788</v>
      </c>
      <c r="H335" s="160">
        <f t="shared" si="69"/>
        <v>0.24575167305503451</v>
      </c>
      <c r="I335" s="160">
        <f t="shared" si="69"/>
        <v>0.28261442401328968</v>
      </c>
      <c r="J335" s="160">
        <f t="shared" si="69"/>
        <v>0.32500658761528312</v>
      </c>
      <c r="K335" s="160">
        <f t="shared" si="69"/>
        <v>0.37375757575757562</v>
      </c>
      <c r="L335" s="384">
        <f t="shared" si="69"/>
        <v>0.42982121212121188</v>
      </c>
      <c r="M335" s="94">
        <f t="shared" si="69"/>
        <v>0.49429439393939367</v>
      </c>
      <c r="N335" s="94">
        <f t="shared" si="69"/>
        <v>0.56843855303030266</v>
      </c>
      <c r="O335" s="94">
        <f t="shared" si="69"/>
        <v>0.65370433598484801</v>
      </c>
      <c r="P335" s="94">
        <f t="shared" si="69"/>
        <v>0.75175998638257513</v>
      </c>
      <c r="Q335" s="94">
        <f t="shared" si="69"/>
        <v>0.86452398433996136</v>
      </c>
      <c r="R335" s="278">
        <f t="shared" si="69"/>
        <v>0.99420258199095546</v>
      </c>
      <c r="S335" s="278">
        <f t="shared" si="69"/>
        <v>1.1433329692895986</v>
      </c>
      <c r="T335" s="278">
        <f t="shared" si="69"/>
        <v>1.3148329146830382</v>
      </c>
      <c r="U335" s="278">
        <f t="shared" si="69"/>
        <v>1.5120578518854939</v>
      </c>
      <c r="V335" s="278">
        <f t="shared" si="69"/>
        <v>1.7388665296683179</v>
      </c>
    </row>
    <row r="336" spans="1:22" x14ac:dyDescent="0.25">
      <c r="B336" s="276">
        <v>30</v>
      </c>
      <c r="C336" s="341"/>
      <c r="D336" s="160">
        <f t="shared" si="69"/>
        <v>0.11339248433478248</v>
      </c>
      <c r="E336" s="160">
        <f t="shared" si="69"/>
        <v>0.13040135698499986</v>
      </c>
      <c r="F336" s="160">
        <f t="shared" si="69"/>
        <v>0.14996156053274981</v>
      </c>
      <c r="G336" s="160">
        <f t="shared" si="69"/>
        <v>0.17245579461266225</v>
      </c>
      <c r="H336" s="160">
        <f t="shared" si="69"/>
        <v>0.19832416380456158</v>
      </c>
      <c r="I336" s="160">
        <f t="shared" si="69"/>
        <v>0.22807278837524583</v>
      </c>
      <c r="J336" s="160">
        <f t="shared" si="69"/>
        <v>0.26228370663153266</v>
      </c>
      <c r="K336" s="160">
        <f t="shared" si="69"/>
        <v>0.30162626262626258</v>
      </c>
      <c r="L336" s="384">
        <f t="shared" si="69"/>
        <v>0.34687020202020197</v>
      </c>
      <c r="M336" s="94">
        <f t="shared" si="69"/>
        <v>0.3989007323232322</v>
      </c>
      <c r="N336" s="94">
        <f t="shared" si="69"/>
        <v>0.45873584217171698</v>
      </c>
      <c r="O336" s="94">
        <f t="shared" si="69"/>
        <v>0.52754621849747452</v>
      </c>
      <c r="P336" s="94">
        <f t="shared" si="69"/>
        <v>0.60667815127209557</v>
      </c>
      <c r="Q336" s="94">
        <f t="shared" si="69"/>
        <v>0.69767987396290987</v>
      </c>
      <c r="R336" s="278">
        <f t="shared" si="69"/>
        <v>0.80233185505734628</v>
      </c>
      <c r="S336" s="278">
        <f t="shared" si="69"/>
        <v>0.9226816333159481</v>
      </c>
      <c r="T336" s="278">
        <f t="shared" si="69"/>
        <v>1.0610838783133403</v>
      </c>
      <c r="U336" s="278">
        <f t="shared" si="69"/>
        <v>1.2202464600603413</v>
      </c>
      <c r="V336" s="278">
        <f t="shared" si="69"/>
        <v>1.4032834290693925</v>
      </c>
    </row>
    <row r="337" spans="1:22" x14ac:dyDescent="0.25">
      <c r="B337" s="276">
        <v>40</v>
      </c>
      <c r="C337" s="341"/>
      <c r="D337" s="160">
        <f t="shared" si="69"/>
        <v>9.9238020799525178E-2</v>
      </c>
      <c r="E337" s="160">
        <f t="shared" si="69"/>
        <v>0.11412372391945395</v>
      </c>
      <c r="F337" s="160">
        <f t="shared" si="69"/>
        <v>0.13124228250737205</v>
      </c>
      <c r="G337" s="160">
        <f t="shared" si="69"/>
        <v>0.15092862488347786</v>
      </c>
      <c r="H337" s="160">
        <f t="shared" si="69"/>
        <v>0.17356791861599952</v>
      </c>
      <c r="I337" s="160">
        <f t="shared" si="69"/>
        <v>0.19960310640839943</v>
      </c>
      <c r="J337" s="160">
        <f t="shared" si="69"/>
        <v>0.22954357236965933</v>
      </c>
      <c r="K337" s="160">
        <f t="shared" si="69"/>
        <v>0.26397510822510817</v>
      </c>
      <c r="L337" s="384">
        <f t="shared" si="69"/>
        <v>0.30357137445887439</v>
      </c>
      <c r="M337" s="94">
        <f t="shared" si="69"/>
        <v>0.34910708062770551</v>
      </c>
      <c r="N337" s="94">
        <f t="shared" si="69"/>
        <v>0.4014731427218613</v>
      </c>
      <c r="O337" s="94">
        <f t="shared" si="69"/>
        <v>0.46169411413014039</v>
      </c>
      <c r="P337" s="94">
        <f t="shared" si="69"/>
        <v>0.5309482312496614</v>
      </c>
      <c r="Q337" s="94">
        <f t="shared" si="69"/>
        <v>0.61059046593711064</v>
      </c>
      <c r="R337" s="278">
        <f t="shared" si="69"/>
        <v>0.70217903582767716</v>
      </c>
      <c r="S337" s="278">
        <f t="shared" si="69"/>
        <v>0.8075058912018287</v>
      </c>
      <c r="T337" s="278">
        <f t="shared" si="69"/>
        <v>0.92863177488210291</v>
      </c>
      <c r="U337" s="278">
        <f t="shared" si="69"/>
        <v>1.0679265411144183</v>
      </c>
      <c r="V337" s="278">
        <f t="shared" si="69"/>
        <v>1.2281155222815809</v>
      </c>
    </row>
    <row r="338" spans="1:22" x14ac:dyDescent="0.25">
      <c r="B338" s="276">
        <v>50</v>
      </c>
      <c r="C338" s="341"/>
      <c r="D338" s="160">
        <f t="shared" si="69"/>
        <v>9.0268504787905587E-2</v>
      </c>
      <c r="E338" s="160">
        <f t="shared" si="69"/>
        <v>0.10380878050609142</v>
      </c>
      <c r="F338" s="160">
        <f t="shared" si="69"/>
        <v>0.11938009758200513</v>
      </c>
      <c r="G338" s="160">
        <f t="shared" si="69"/>
        <v>0.1372871122193059</v>
      </c>
      <c r="H338" s="160">
        <f t="shared" si="69"/>
        <v>0.15788017905220175</v>
      </c>
      <c r="I338" s="160">
        <f t="shared" si="69"/>
        <v>0.18156220591003203</v>
      </c>
      <c r="J338" s="160">
        <f t="shared" si="69"/>
        <v>0.20879653679653679</v>
      </c>
      <c r="K338" s="160">
        <f t="shared" si="69"/>
        <v>0.24011601731601728</v>
      </c>
      <c r="L338" s="384">
        <f t="shared" si="69"/>
        <v>0.27613341991341989</v>
      </c>
      <c r="M338" s="94">
        <f t="shared" si="69"/>
        <v>0.31755343290043281</v>
      </c>
      <c r="N338" s="94">
        <f t="shared" si="69"/>
        <v>0.36518644783549775</v>
      </c>
      <c r="O338" s="94">
        <f t="shared" si="69"/>
        <v>0.41996441501082238</v>
      </c>
      <c r="P338" s="94">
        <f t="shared" si="69"/>
        <v>0.48295907726244569</v>
      </c>
      <c r="Q338" s="94">
        <f t="shared" si="69"/>
        <v>0.55540293885181258</v>
      </c>
      <c r="R338" s="278">
        <f t="shared" si="69"/>
        <v>0.63871337967958441</v>
      </c>
      <c r="S338" s="278">
        <f t="shared" si="69"/>
        <v>0.73452038663152197</v>
      </c>
      <c r="T338" s="278">
        <f t="shared" si="69"/>
        <v>0.84469844462625021</v>
      </c>
      <c r="U338" s="278">
        <f t="shared" si="69"/>
        <v>0.9714032113201877</v>
      </c>
      <c r="V338" s="278">
        <f t="shared" si="69"/>
        <v>1.1171136930182157</v>
      </c>
    </row>
    <row r="339" spans="1:22" x14ac:dyDescent="0.25">
      <c r="B339" s="276">
        <v>60</v>
      </c>
      <c r="C339" s="341"/>
      <c r="D339" s="160">
        <f t="shared" si="69"/>
        <v>8.3891462538104852E-2</v>
      </c>
      <c r="E339" s="160">
        <f t="shared" si="69"/>
        <v>9.6475181918820568E-2</v>
      </c>
      <c r="F339" s="160">
        <f t="shared" si="69"/>
        <v>0.11094645920664364</v>
      </c>
      <c r="G339" s="160">
        <f t="shared" si="69"/>
        <v>0.12758842808764018</v>
      </c>
      <c r="H339" s="160">
        <f t="shared" si="69"/>
        <v>0.14672669230078619</v>
      </c>
      <c r="I339" s="160">
        <f t="shared" si="69"/>
        <v>0.16873569614590408</v>
      </c>
      <c r="J339" s="160">
        <f t="shared" si="69"/>
        <v>0.1940460505677897</v>
      </c>
      <c r="K339" s="160">
        <f t="shared" si="69"/>
        <v>0.22315295815295813</v>
      </c>
      <c r="L339" s="384">
        <f t="shared" si="69"/>
        <v>0.25662590187590184</v>
      </c>
      <c r="M339" s="94">
        <f t="shared" si="69"/>
        <v>0.29511978715728709</v>
      </c>
      <c r="N339" s="94">
        <f t="shared" si="69"/>
        <v>0.33938775523088011</v>
      </c>
      <c r="O339" s="94">
        <f t="shared" si="69"/>
        <v>0.3902959185155121</v>
      </c>
      <c r="P339" s="94">
        <f t="shared" si="69"/>
        <v>0.44884030629283889</v>
      </c>
      <c r="Q339" s="94">
        <f t="shared" si="69"/>
        <v>0.51616635223676466</v>
      </c>
      <c r="R339" s="278">
        <f t="shared" si="69"/>
        <v>0.59359130507227931</v>
      </c>
      <c r="S339" s="278">
        <f t="shared" si="69"/>
        <v>0.6826300008331212</v>
      </c>
      <c r="T339" s="278">
        <f t="shared" si="69"/>
        <v>0.78502450095808929</v>
      </c>
      <c r="U339" s="278">
        <f t="shared" si="69"/>
        <v>0.90277817610180267</v>
      </c>
      <c r="V339" s="278">
        <f t="shared" si="69"/>
        <v>1.0381949025170729</v>
      </c>
    </row>
    <row r="340" spans="1:22" x14ac:dyDescent="0.25">
      <c r="B340" s="276">
        <v>70</v>
      </c>
      <c r="C340" s="342"/>
      <c r="D340" s="163">
        <f t="shared" si="69"/>
        <v>7.8995833866486273E-2</v>
      </c>
      <c r="E340" s="163">
        <f t="shared" si="69"/>
        <v>9.0845208946459213E-2</v>
      </c>
      <c r="F340" s="163">
        <f t="shared" si="69"/>
        <v>0.10447199028842809</v>
      </c>
      <c r="G340" s="163">
        <f t="shared" si="69"/>
        <v>0.1201427888316923</v>
      </c>
      <c r="H340" s="163">
        <f t="shared" si="69"/>
        <v>0.13816420715644612</v>
      </c>
      <c r="I340" s="163">
        <f t="shared" si="69"/>
        <v>0.15888883822991304</v>
      </c>
      <c r="J340" s="163">
        <f t="shared" si="69"/>
        <v>0.18272216396439997</v>
      </c>
      <c r="K340" s="163">
        <f t="shared" si="69"/>
        <v>0.21013048855905997</v>
      </c>
      <c r="L340" s="386">
        <f t="shared" si="69"/>
        <v>0.24165006184291893</v>
      </c>
      <c r="M340" s="146">
        <f t="shared" si="69"/>
        <v>0.27789757111935676</v>
      </c>
      <c r="N340" s="146">
        <f t="shared" si="69"/>
        <v>0.31958220678726024</v>
      </c>
      <c r="O340" s="146">
        <f t="shared" si="69"/>
        <v>0.36751953780534929</v>
      </c>
      <c r="P340" s="146">
        <f t="shared" si="69"/>
        <v>0.42264746847615164</v>
      </c>
      <c r="Q340" s="146">
        <f t="shared" si="69"/>
        <v>0.48604458874757434</v>
      </c>
      <c r="R340" s="279">
        <f t="shared" si="69"/>
        <v>0.55895127705971048</v>
      </c>
      <c r="S340" s="279">
        <f t="shared" si="69"/>
        <v>0.642793968618667</v>
      </c>
      <c r="T340" s="279">
        <f t="shared" si="69"/>
        <v>0.73921306391146702</v>
      </c>
      <c r="U340" s="279">
        <f t="shared" si="69"/>
        <v>0.850095023498187</v>
      </c>
      <c r="V340" s="279">
        <f t="shared" si="69"/>
        <v>0.97760927702291489</v>
      </c>
    </row>
    <row r="345" spans="1:22" x14ac:dyDescent="0.25">
      <c r="B345" s="280">
        <v>0.9</v>
      </c>
      <c r="C345" s="281" t="s">
        <v>42</v>
      </c>
      <c r="D345" s="282"/>
      <c r="E345" s="282"/>
      <c r="F345" s="282"/>
      <c r="G345" s="282"/>
      <c r="H345" s="282"/>
      <c r="I345" s="282"/>
      <c r="J345" s="282"/>
      <c r="K345" s="283"/>
      <c r="L345" s="282"/>
      <c r="M345" s="282"/>
      <c r="N345" s="282"/>
      <c r="O345" s="282"/>
      <c r="P345" s="282"/>
      <c r="Q345" s="67"/>
    </row>
    <row r="346" spans="1:22" x14ac:dyDescent="0.25">
      <c r="B346" s="284">
        <v>0.96</v>
      </c>
      <c r="C346" s="47" t="s">
        <v>43</v>
      </c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70"/>
    </row>
    <row r="347" spans="1:22" x14ac:dyDescent="0.25">
      <c r="B347" s="285">
        <v>85</v>
      </c>
      <c r="C347" s="41" t="s">
        <v>44</v>
      </c>
      <c r="D347" s="47"/>
      <c r="E347" s="47"/>
      <c r="F347" s="47"/>
      <c r="G347" s="47"/>
      <c r="H347" s="41" t="s">
        <v>121</v>
      </c>
      <c r="I347" s="47"/>
      <c r="J347" s="47"/>
      <c r="K347" s="47"/>
      <c r="L347" s="47"/>
      <c r="M347" s="47"/>
      <c r="N347" s="47"/>
      <c r="O347" s="47"/>
      <c r="P347" s="47"/>
      <c r="Q347" s="70"/>
    </row>
    <row r="348" spans="1:22" ht="15.75" thickBot="1" x14ac:dyDescent="0.3">
      <c r="B348" s="284"/>
      <c r="C348" s="41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70"/>
    </row>
    <row r="349" spans="1:22" ht="15.75" thickBot="1" x14ac:dyDescent="0.3">
      <c r="B349" s="286" t="s">
        <v>75</v>
      </c>
      <c r="C349" s="41"/>
      <c r="D349" s="47"/>
      <c r="E349" s="47"/>
      <c r="F349" s="47"/>
      <c r="G349" s="47"/>
      <c r="H349" s="47"/>
      <c r="I349" s="47"/>
      <c r="J349" s="47"/>
      <c r="K349" s="343" t="s">
        <v>80</v>
      </c>
      <c r="L349" s="47"/>
      <c r="M349" s="47"/>
      <c r="N349" s="376" t="s">
        <v>223</v>
      </c>
      <c r="O349" s="377"/>
      <c r="P349" s="211"/>
      <c r="Q349" s="410"/>
      <c r="R349" s="211"/>
      <c r="S349" s="211"/>
      <c r="T349" s="212"/>
    </row>
    <row r="350" spans="1:22" x14ac:dyDescent="0.25">
      <c r="B350" s="284"/>
      <c r="C350" s="41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70"/>
    </row>
    <row r="351" spans="1:22" x14ac:dyDescent="0.25">
      <c r="B351" s="288"/>
      <c r="C351" s="47"/>
      <c r="D351" s="396"/>
      <c r="E351" s="397"/>
      <c r="F351" s="397"/>
      <c r="G351" s="397"/>
      <c r="H351" s="397"/>
      <c r="I351" s="397"/>
      <c r="J351" s="397"/>
      <c r="K351" s="397"/>
      <c r="L351" s="397"/>
      <c r="M351" s="396"/>
      <c r="N351" s="396"/>
      <c r="O351" s="396"/>
      <c r="P351" s="396"/>
      <c r="Q351" s="70"/>
    </row>
    <row r="352" spans="1:22" x14ac:dyDescent="0.25">
      <c r="A352" s="346" t="s">
        <v>28</v>
      </c>
      <c r="B352" s="291"/>
      <c r="C352" s="292"/>
      <c r="D352" s="292"/>
      <c r="E352" s="293" t="s">
        <v>16</v>
      </c>
      <c r="F352" s="293" t="s">
        <v>15</v>
      </c>
      <c r="G352" s="294" t="s">
        <v>14</v>
      </c>
      <c r="H352" s="294" t="s">
        <v>13</v>
      </c>
      <c r="I352" s="294" t="s">
        <v>3</v>
      </c>
      <c r="J352" s="294" t="s">
        <v>4</v>
      </c>
      <c r="K352" s="294" t="s">
        <v>5</v>
      </c>
      <c r="L352" s="294" t="s">
        <v>6</v>
      </c>
      <c r="M352" s="294" t="s">
        <v>20</v>
      </c>
      <c r="N352" s="294" t="s">
        <v>21</v>
      </c>
      <c r="O352" s="294" t="s">
        <v>22</v>
      </c>
      <c r="P352" s="294" t="s">
        <v>23</v>
      </c>
      <c r="Q352" s="295" t="s">
        <v>24</v>
      </c>
      <c r="R352" s="274"/>
      <c r="S352" s="274"/>
      <c r="T352" s="274"/>
      <c r="U352" s="274"/>
      <c r="V352" s="274"/>
    </row>
    <row r="353" spans="2:22" x14ac:dyDescent="0.25">
      <c r="B353" s="296" t="s">
        <v>2</v>
      </c>
      <c r="C353" s="297"/>
      <c r="D353" s="297" t="s">
        <v>41</v>
      </c>
      <c r="E353" s="294" t="s">
        <v>41</v>
      </c>
      <c r="F353" s="294" t="s">
        <v>41</v>
      </c>
      <c r="G353" s="294" t="s">
        <v>41</v>
      </c>
      <c r="H353" s="294" t="s">
        <v>41</v>
      </c>
      <c r="I353" s="294" t="s">
        <v>41</v>
      </c>
      <c r="J353" s="294" t="s">
        <v>41</v>
      </c>
      <c r="K353" s="294" t="s">
        <v>40</v>
      </c>
      <c r="L353" s="294" t="s">
        <v>40</v>
      </c>
      <c r="M353" s="294" t="s">
        <v>40</v>
      </c>
      <c r="N353" s="294" t="s">
        <v>40</v>
      </c>
      <c r="O353" s="294" t="s">
        <v>40</v>
      </c>
      <c r="P353" s="294" t="s">
        <v>40</v>
      </c>
      <c r="Q353" s="295" t="s">
        <v>40</v>
      </c>
      <c r="R353" s="298" t="s">
        <v>40</v>
      </c>
      <c r="S353" s="298" t="s">
        <v>40</v>
      </c>
      <c r="T353" s="298" t="s">
        <v>40</v>
      </c>
      <c r="U353" s="298" t="s">
        <v>40</v>
      </c>
      <c r="V353" s="298" t="s">
        <v>40</v>
      </c>
    </row>
    <row r="354" spans="2:22" x14ac:dyDescent="0.25">
      <c r="B354" s="296">
        <v>1</v>
      </c>
      <c r="C354" s="299"/>
      <c r="D354" s="300">
        <f t="shared" ref="D354:J354" si="70">SQRT(12*32.2*D329^2/(4*$B$347*($B$346*56)*$B$345^2))</f>
        <v>4.1972429736723001E-2</v>
      </c>
      <c r="E354" s="300">
        <f t="shared" si="70"/>
        <v>4.8268294197231443E-2</v>
      </c>
      <c r="F354" s="300">
        <f t="shared" si="70"/>
        <v>5.5508538326816154E-2</v>
      </c>
      <c r="G354" s="300">
        <f t="shared" si="70"/>
        <v>6.3834819075838573E-2</v>
      </c>
      <c r="H354" s="300">
        <f t="shared" si="70"/>
        <v>7.3410041937214343E-2</v>
      </c>
      <c r="I354" s="300">
        <f t="shared" si="70"/>
        <v>8.4421548227796489E-2</v>
      </c>
      <c r="J354" s="300">
        <f t="shared" si="70"/>
        <v>9.7084780461965975E-2</v>
      </c>
      <c r="K354" s="300">
        <f>SQRT(12*32.2*K329^2/(4*$B$347*($B$346*56)*$B$345^2))</f>
        <v>0.11164749753126087</v>
      </c>
      <c r="L354" s="398">
        <f t="shared" ref="L354:V365" si="71">SQRT(12*32.2*L329^2/(4*$B$347*($B$346*56)*$B$345^2))</f>
        <v>0.12839462216094999</v>
      </c>
      <c r="M354" s="300">
        <f t="shared" si="71"/>
        <v>0.14765381548509246</v>
      </c>
      <c r="N354" s="300">
        <f t="shared" si="71"/>
        <v>0.16980188780785635</v>
      </c>
      <c r="O354" s="300">
        <f t="shared" si="71"/>
        <v>0.19527217097903479</v>
      </c>
      <c r="P354" s="300">
        <f t="shared" si="71"/>
        <v>0.22456299662588999</v>
      </c>
      <c r="Q354" s="302">
        <f t="shared" si="71"/>
        <v>0.25824744611977346</v>
      </c>
      <c r="R354" s="303">
        <f t="shared" si="71"/>
        <v>0.2969845630377394</v>
      </c>
      <c r="S354" s="303">
        <f t="shared" si="71"/>
        <v>0.34153224749340033</v>
      </c>
      <c r="T354" s="303">
        <f t="shared" si="71"/>
        <v>0.39276208461741036</v>
      </c>
      <c r="U354" s="303">
        <f t="shared" si="71"/>
        <v>0.45167639731002185</v>
      </c>
      <c r="V354" s="303">
        <f t="shared" si="71"/>
        <v>0.51942785690652504</v>
      </c>
    </row>
    <row r="355" spans="2:22" x14ac:dyDescent="0.25">
      <c r="B355" s="296">
        <v>2</v>
      </c>
      <c r="C355" s="299"/>
      <c r="D355" s="300">
        <f t="shared" ref="D355:K365" si="72">SQRT(12*32.2*D330^2/(4*$B$347*($B$346*56)*$B$345^2))</f>
        <v>3.9092500347296562E-2</v>
      </c>
      <c r="E355" s="300">
        <f t="shared" si="72"/>
        <v>4.4956375399391048E-2</v>
      </c>
      <c r="F355" s="300">
        <f t="shared" si="72"/>
        <v>5.1699831709299697E-2</v>
      </c>
      <c r="G355" s="300">
        <f t="shared" si="72"/>
        <v>5.9454806465694648E-2</v>
      </c>
      <c r="H355" s="300">
        <f t="shared" si="72"/>
        <v>6.837302743554885E-2</v>
      </c>
      <c r="I355" s="300">
        <f t="shared" si="72"/>
        <v>7.8628981550881175E-2</v>
      </c>
      <c r="J355" s="300">
        <f t="shared" si="72"/>
        <v>9.0423328783513335E-2</v>
      </c>
      <c r="K355" s="300">
        <f t="shared" si="72"/>
        <v>0.10398682810104033</v>
      </c>
      <c r="L355" s="398">
        <f t="shared" si="71"/>
        <v>0.11958485231619637</v>
      </c>
      <c r="M355" s="300">
        <f t="shared" si="71"/>
        <v>0.13752258016362581</v>
      </c>
      <c r="N355" s="300">
        <f t="shared" si="71"/>
        <v>0.15815096718816965</v>
      </c>
      <c r="O355" s="300">
        <f t="shared" si="71"/>
        <v>0.18187361226639509</v>
      </c>
      <c r="P355" s="300">
        <f t="shared" si="71"/>
        <v>0.20915465410635434</v>
      </c>
      <c r="Q355" s="302">
        <f t="shared" si="71"/>
        <v>0.24052785222230749</v>
      </c>
      <c r="R355" s="303">
        <f t="shared" si="71"/>
        <v>0.27660703005565362</v>
      </c>
      <c r="S355" s="303">
        <f t="shared" si="71"/>
        <v>0.31809808456400157</v>
      </c>
      <c r="T355" s="303">
        <f t="shared" si="71"/>
        <v>0.36581279724860177</v>
      </c>
      <c r="U355" s="303">
        <f t="shared" si="71"/>
        <v>0.42068471683589204</v>
      </c>
      <c r="V355" s="303">
        <f t="shared" si="71"/>
        <v>0.48378742436127575</v>
      </c>
    </row>
    <row r="356" spans="2:22" x14ac:dyDescent="0.25">
      <c r="B356" s="296">
        <v>3</v>
      </c>
      <c r="C356" s="305"/>
      <c r="D356" s="306">
        <f t="shared" si="72"/>
        <v>3.7483128041440619E-2</v>
      </c>
      <c r="E356" s="306">
        <f t="shared" si="72"/>
        <v>4.310559724765671E-2</v>
      </c>
      <c r="F356" s="306">
        <f t="shared" si="72"/>
        <v>4.9571436834805208E-2</v>
      </c>
      <c r="G356" s="306">
        <f t="shared" si="72"/>
        <v>5.7007152360025994E-2</v>
      </c>
      <c r="H356" s="306">
        <f t="shared" si="72"/>
        <v>6.5558225214029889E-2</v>
      </c>
      <c r="I356" s="306">
        <f t="shared" si="72"/>
        <v>7.5391958996134364E-2</v>
      </c>
      <c r="J356" s="306">
        <f t="shared" si="72"/>
        <v>8.6700752845554507E-2</v>
      </c>
      <c r="K356" s="306">
        <f t="shared" si="72"/>
        <v>9.9705865772387686E-2</v>
      </c>
      <c r="L356" s="399">
        <f t="shared" si="71"/>
        <v>0.11466174563824581</v>
      </c>
      <c r="M356" s="306">
        <f t="shared" si="71"/>
        <v>0.13186100748398272</v>
      </c>
      <c r="N356" s="306">
        <f t="shared" si="71"/>
        <v>0.15164015860658009</v>
      </c>
      <c r="O356" s="306">
        <f t="shared" si="71"/>
        <v>0.17438618239756706</v>
      </c>
      <c r="P356" s="306">
        <f t="shared" si="71"/>
        <v>0.20054410975720213</v>
      </c>
      <c r="Q356" s="308">
        <f t="shared" si="71"/>
        <v>0.2306257262207824</v>
      </c>
      <c r="R356" s="309">
        <f t="shared" si="71"/>
        <v>0.26521958515389976</v>
      </c>
      <c r="S356" s="309">
        <f t="shared" si="71"/>
        <v>0.30500252292698471</v>
      </c>
      <c r="T356" s="309">
        <f t="shared" si="71"/>
        <v>0.35075290136603238</v>
      </c>
      <c r="U356" s="309">
        <f t="shared" si="71"/>
        <v>0.40336583657093716</v>
      </c>
      <c r="V356" s="309">
        <f t="shared" si="71"/>
        <v>0.46387071205657776</v>
      </c>
    </row>
    <row r="357" spans="2:22" x14ac:dyDescent="0.25">
      <c r="B357" s="296">
        <v>4</v>
      </c>
      <c r="C357" s="299"/>
      <c r="D357" s="300">
        <f t="shared" si="72"/>
        <v>3.6191395006477299E-2</v>
      </c>
      <c r="E357" s="300">
        <f t="shared" si="72"/>
        <v>4.1620104257448894E-2</v>
      </c>
      <c r="F357" s="300">
        <f t="shared" si="72"/>
        <v>4.7863119896066231E-2</v>
      </c>
      <c r="G357" s="300">
        <f t="shared" si="72"/>
        <v>5.5042587880476154E-2</v>
      </c>
      <c r="H357" s="300">
        <f t="shared" si="72"/>
        <v>6.3298976062547571E-2</v>
      </c>
      <c r="I357" s="300">
        <f t="shared" si="72"/>
        <v>7.2793822471929698E-2</v>
      </c>
      <c r="J357" s="300">
        <f t="shared" si="72"/>
        <v>8.3712895842719154E-2</v>
      </c>
      <c r="K357" s="300">
        <f t="shared" si="72"/>
        <v>9.6269830219127009E-2</v>
      </c>
      <c r="L357" s="398">
        <f t="shared" si="71"/>
        <v>0.11071030475199607</v>
      </c>
      <c r="M357" s="300">
        <f t="shared" si="71"/>
        <v>0.12731685046479546</v>
      </c>
      <c r="N357" s="300">
        <f t="shared" si="71"/>
        <v>0.14641437803451476</v>
      </c>
      <c r="O357" s="300">
        <f t="shared" si="71"/>
        <v>0.168376534739692</v>
      </c>
      <c r="P357" s="300">
        <f t="shared" si="71"/>
        <v>0.19363301495064572</v>
      </c>
      <c r="Q357" s="302">
        <f t="shared" si="71"/>
        <v>0.22267796719324259</v>
      </c>
      <c r="R357" s="303">
        <f t="shared" si="71"/>
        <v>0.25607966227222895</v>
      </c>
      <c r="S357" s="303">
        <f t="shared" si="71"/>
        <v>0.29449161161306331</v>
      </c>
      <c r="T357" s="303">
        <f t="shared" si="71"/>
        <v>0.33866535335502285</v>
      </c>
      <c r="U357" s="303">
        <f t="shared" si="71"/>
        <v>0.38946515635827622</v>
      </c>
      <c r="V357" s="303">
        <f t="shared" si="71"/>
        <v>0.44788492981201761</v>
      </c>
    </row>
    <row r="358" spans="2:22" x14ac:dyDescent="0.25">
      <c r="B358" s="296">
        <v>5</v>
      </c>
      <c r="C358" s="299"/>
      <c r="D358" s="300">
        <f t="shared" si="72"/>
        <v>3.502671767987104E-2</v>
      </c>
      <c r="E358" s="300">
        <f t="shared" si="72"/>
        <v>4.0280725331851681E-2</v>
      </c>
      <c r="F358" s="300">
        <f t="shared" si="72"/>
        <v>4.632283413162943E-2</v>
      </c>
      <c r="G358" s="300">
        <f t="shared" si="72"/>
        <v>5.3271259251373847E-2</v>
      </c>
      <c r="H358" s="300">
        <f t="shared" si="72"/>
        <v>6.1261948139079918E-2</v>
      </c>
      <c r="I358" s="300">
        <f t="shared" si="72"/>
        <v>7.0451240359941894E-2</v>
      </c>
      <c r="J358" s="300">
        <f t="shared" si="72"/>
        <v>8.1018926413933171E-2</v>
      </c>
      <c r="K358" s="300">
        <f t="shared" si="72"/>
        <v>9.3171765376023133E-2</v>
      </c>
      <c r="L358" s="398">
        <f t="shared" si="71"/>
        <v>0.10714753018242659</v>
      </c>
      <c r="M358" s="300">
        <f t="shared" si="71"/>
        <v>0.12321965970979058</v>
      </c>
      <c r="N358" s="300">
        <f t="shared" si="71"/>
        <v>0.14170260866625917</v>
      </c>
      <c r="O358" s="300">
        <f t="shared" si="71"/>
        <v>0.16295799996619803</v>
      </c>
      <c r="P358" s="300">
        <f t="shared" si="71"/>
        <v>0.18740169996112774</v>
      </c>
      <c r="Q358" s="302">
        <f t="shared" si="71"/>
        <v>0.21551195495529687</v>
      </c>
      <c r="R358" s="303">
        <f t="shared" si="71"/>
        <v>0.24783874819859134</v>
      </c>
      <c r="S358" s="303">
        <f t="shared" si="71"/>
        <v>0.28501456042837997</v>
      </c>
      <c r="T358" s="303">
        <f t="shared" si="71"/>
        <v>0.32776674449263699</v>
      </c>
      <c r="U358" s="303">
        <f t="shared" si="71"/>
        <v>0.37693175616653252</v>
      </c>
      <c r="V358" s="303">
        <f t="shared" si="71"/>
        <v>0.43347151959151237</v>
      </c>
    </row>
    <row r="359" spans="2:22" x14ac:dyDescent="0.25">
      <c r="B359" s="296">
        <v>10</v>
      </c>
      <c r="C359" s="305"/>
      <c r="D359" s="306">
        <f t="shared" si="72"/>
        <v>2.9775081734446381E-2</v>
      </c>
      <c r="E359" s="306">
        <f t="shared" si="72"/>
        <v>3.4241343994613337E-2</v>
      </c>
      <c r="F359" s="306">
        <f t="shared" si="72"/>
        <v>3.9377545593805331E-2</v>
      </c>
      <c r="G359" s="306">
        <f t="shared" si="72"/>
        <v>4.5284177432876126E-2</v>
      </c>
      <c r="H359" s="306">
        <f t="shared" si="72"/>
        <v>5.2076804047807547E-2</v>
      </c>
      <c r="I359" s="306">
        <f t="shared" si="72"/>
        <v>5.9888324654978675E-2</v>
      </c>
      <c r="J359" s="306">
        <f t="shared" si="72"/>
        <v>6.8871573353225468E-2</v>
      </c>
      <c r="K359" s="306">
        <f t="shared" si="72"/>
        <v>7.9202309356209283E-2</v>
      </c>
      <c r="L359" s="399">
        <f t="shared" si="71"/>
        <v>9.1082655759640682E-2</v>
      </c>
      <c r="M359" s="306">
        <f t="shared" si="71"/>
        <v>0.10474505412358677</v>
      </c>
      <c r="N359" s="306">
        <f t="shared" si="71"/>
        <v>0.12045681224212478</v>
      </c>
      <c r="O359" s="306">
        <f t="shared" si="71"/>
        <v>0.13852533407844347</v>
      </c>
      <c r="P359" s="306">
        <f t="shared" si="71"/>
        <v>0.15930413419021</v>
      </c>
      <c r="Q359" s="308">
        <f t="shared" si="71"/>
        <v>0.1831997543187415</v>
      </c>
      <c r="R359" s="309">
        <f t="shared" si="71"/>
        <v>0.21067971746655273</v>
      </c>
      <c r="S359" s="309">
        <f t="shared" si="71"/>
        <v>0.24228167508653561</v>
      </c>
      <c r="T359" s="309">
        <f t="shared" si="71"/>
        <v>0.27862392634951594</v>
      </c>
      <c r="U359" s="309">
        <f t="shared" si="71"/>
        <v>0.32041751530194335</v>
      </c>
      <c r="V359" s="309">
        <f t="shared" si="71"/>
        <v>0.36848014259723477</v>
      </c>
    </row>
    <row r="360" spans="2:22" x14ac:dyDescent="0.25">
      <c r="B360" s="296">
        <v>20</v>
      </c>
      <c r="C360" s="299"/>
      <c r="D360" s="300">
        <f t="shared" si="72"/>
        <v>2.2699280032928697E-2</v>
      </c>
      <c r="E360" s="300">
        <f t="shared" si="72"/>
        <v>2.6104172037868002E-2</v>
      </c>
      <c r="F360" s="300">
        <f t="shared" si="72"/>
        <v>3.0019797843548204E-2</v>
      </c>
      <c r="G360" s="300">
        <f t="shared" si="72"/>
        <v>3.4522767520080433E-2</v>
      </c>
      <c r="H360" s="300">
        <f t="shared" si="72"/>
        <v>3.9701182648092491E-2</v>
      </c>
      <c r="I360" s="300">
        <f t="shared" si="72"/>
        <v>4.5656360045306363E-2</v>
      </c>
      <c r="J360" s="300">
        <f t="shared" si="72"/>
        <v>5.2504814052102319E-2</v>
      </c>
      <c r="K360" s="300">
        <f t="shared" si="72"/>
        <v>6.0380536159917668E-2</v>
      </c>
      <c r="L360" s="398">
        <f t="shared" si="71"/>
        <v>6.9437616583905307E-2</v>
      </c>
      <c r="M360" s="300">
        <f t="shared" si="71"/>
        <v>7.9853259071491101E-2</v>
      </c>
      <c r="N360" s="300">
        <f t="shared" si="71"/>
        <v>9.1831247932214755E-2</v>
      </c>
      <c r="O360" s="300">
        <f t="shared" si="71"/>
        <v>0.10560593512204697</v>
      </c>
      <c r="P360" s="300">
        <f t="shared" si="71"/>
        <v>0.12144682539035401</v>
      </c>
      <c r="Q360" s="302">
        <f t="shared" si="71"/>
        <v>0.13966384919890709</v>
      </c>
      <c r="R360" s="303">
        <f t="shared" si="71"/>
        <v>0.16061342657874311</v>
      </c>
      <c r="S360" s="303">
        <f t="shared" si="71"/>
        <v>0.18470544056555457</v>
      </c>
      <c r="T360" s="303">
        <f t="shared" si="71"/>
        <v>0.21241125665038774</v>
      </c>
      <c r="U360" s="303">
        <f t="shared" si="71"/>
        <v>0.2442729451479459</v>
      </c>
      <c r="V360" s="303">
        <f t="shared" si="71"/>
        <v>0.28091388692013775</v>
      </c>
    </row>
    <row r="361" spans="2:22" x14ac:dyDescent="0.25">
      <c r="B361" s="296">
        <v>30</v>
      </c>
      <c r="C361" s="299"/>
      <c r="D361" s="300">
        <f t="shared" si="72"/>
        <v>1.8318555782478898E-2</v>
      </c>
      <c r="E361" s="300">
        <f t="shared" si="72"/>
        <v>2.1066339149850732E-2</v>
      </c>
      <c r="F361" s="300">
        <f t="shared" si="72"/>
        <v>2.4226290022328338E-2</v>
      </c>
      <c r="G361" s="300">
        <f t="shared" si="72"/>
        <v>2.7860233525677583E-2</v>
      </c>
      <c r="H361" s="300">
        <f t="shared" si="72"/>
        <v>3.2039268554529224E-2</v>
      </c>
      <c r="I361" s="300">
        <f t="shared" si="72"/>
        <v>3.6845158837708607E-2</v>
      </c>
      <c r="J361" s="300">
        <f t="shared" si="72"/>
        <v>4.2371932663364885E-2</v>
      </c>
      <c r="K361" s="300">
        <f t="shared" si="72"/>
        <v>4.8727722562869627E-2</v>
      </c>
      <c r="L361" s="398">
        <f t="shared" si="71"/>
        <v>5.6036880947300069E-2</v>
      </c>
      <c r="M361" s="300">
        <f t="shared" si="71"/>
        <v>6.4442413089395065E-2</v>
      </c>
      <c r="N361" s="300">
        <f t="shared" si="71"/>
        <v>7.4108775052804318E-2</v>
      </c>
      <c r="O361" s="300">
        <f t="shared" si="71"/>
        <v>8.5225091310724962E-2</v>
      </c>
      <c r="P361" s="300">
        <f t="shared" si="71"/>
        <v>9.8008855007333695E-2</v>
      </c>
      <c r="Q361" s="302">
        <f t="shared" si="71"/>
        <v>0.11271018325843374</v>
      </c>
      <c r="R361" s="303">
        <f t="shared" si="71"/>
        <v>0.1296167107471988</v>
      </c>
      <c r="S361" s="303">
        <f t="shared" si="71"/>
        <v>0.1490592173592786</v>
      </c>
      <c r="T361" s="303">
        <f t="shared" si="71"/>
        <v>0.17141809996317037</v>
      </c>
      <c r="U361" s="303">
        <f t="shared" si="71"/>
        <v>0.19713081495764592</v>
      </c>
      <c r="V361" s="303">
        <f t="shared" si="71"/>
        <v>0.22670043720129282</v>
      </c>
    </row>
    <row r="362" spans="2:22" x14ac:dyDescent="0.25">
      <c r="B362" s="296">
        <v>40</v>
      </c>
      <c r="C362" s="299"/>
      <c r="D362" s="300">
        <f t="shared" si="72"/>
        <v>1.6031902206073052E-2</v>
      </c>
      <c r="E362" s="300">
        <f t="shared" si="72"/>
        <v>1.8436687536984006E-2</v>
      </c>
      <c r="F362" s="300">
        <f t="shared" si="72"/>
        <v>2.1202190667531609E-2</v>
      </c>
      <c r="G362" s="300">
        <f t="shared" si="72"/>
        <v>2.4382519267661353E-2</v>
      </c>
      <c r="H362" s="300">
        <f t="shared" si="72"/>
        <v>2.803989715781055E-2</v>
      </c>
      <c r="I362" s="300">
        <f t="shared" si="72"/>
        <v>3.2245881731482129E-2</v>
      </c>
      <c r="J362" s="300">
        <f t="shared" si="72"/>
        <v>3.7082763991204443E-2</v>
      </c>
      <c r="K362" s="300">
        <f t="shared" si="72"/>
        <v>4.2645178589885105E-2</v>
      </c>
      <c r="L362" s="398">
        <f t="shared" si="71"/>
        <v>4.904195537836787E-2</v>
      </c>
      <c r="M362" s="300">
        <f t="shared" si="71"/>
        <v>5.6398248685123047E-2</v>
      </c>
      <c r="N362" s="300">
        <f t="shared" si="71"/>
        <v>6.4857985987891484E-2</v>
      </c>
      <c r="O362" s="300">
        <f t="shared" si="71"/>
        <v>7.45866838860752E-2</v>
      </c>
      <c r="P362" s="300">
        <f t="shared" si="71"/>
        <v>8.5774686468986477E-2</v>
      </c>
      <c r="Q362" s="302">
        <f t="shared" si="71"/>
        <v>9.8640889439334453E-2</v>
      </c>
      <c r="R362" s="303">
        <f t="shared" si="71"/>
        <v>0.11343702285523459</v>
      </c>
      <c r="S362" s="303">
        <f t="shared" si="71"/>
        <v>0.13045257628351981</v>
      </c>
      <c r="T362" s="303">
        <f t="shared" si="71"/>
        <v>0.15002046272604774</v>
      </c>
      <c r="U362" s="303">
        <f t="shared" si="71"/>
        <v>0.17252353213495489</v>
      </c>
      <c r="V362" s="303">
        <f t="shared" si="71"/>
        <v>0.19840206195519811</v>
      </c>
    </row>
    <row r="363" spans="2:22" x14ac:dyDescent="0.25">
      <c r="B363" s="296">
        <v>50</v>
      </c>
      <c r="C363" s="299"/>
      <c r="D363" s="300">
        <f t="shared" si="72"/>
        <v>1.4582876899284791E-2</v>
      </c>
      <c r="E363" s="300">
        <f t="shared" si="72"/>
        <v>1.6770308434177508E-2</v>
      </c>
      <c r="F363" s="300">
        <f t="shared" si="72"/>
        <v>1.9285854699304134E-2</v>
      </c>
      <c r="G363" s="300">
        <f t="shared" si="72"/>
        <v>2.2178732904199753E-2</v>
      </c>
      <c r="H363" s="300">
        <f t="shared" si="72"/>
        <v>2.5505542839829712E-2</v>
      </c>
      <c r="I363" s="300">
        <f t="shared" si="72"/>
        <v>2.9331374265804171E-2</v>
      </c>
      <c r="J363" s="300">
        <f t="shared" si="72"/>
        <v>3.3731080405674789E-2</v>
      </c>
      <c r="K363" s="300">
        <f t="shared" si="72"/>
        <v>3.8790742466526001E-2</v>
      </c>
      <c r="L363" s="398">
        <f t="shared" si="71"/>
        <v>4.4609353836504904E-2</v>
      </c>
      <c r="M363" s="300">
        <f t="shared" si="71"/>
        <v>5.1300756911980626E-2</v>
      </c>
      <c r="N363" s="300">
        <f t="shared" si="71"/>
        <v>5.8995870448777729E-2</v>
      </c>
      <c r="O363" s="300">
        <f t="shared" si="71"/>
        <v>6.7845251016094385E-2</v>
      </c>
      <c r="P363" s="300">
        <f t="shared" si="71"/>
        <v>7.8022038668508542E-2</v>
      </c>
      <c r="Q363" s="302">
        <f t="shared" si="71"/>
        <v>8.9725344468784829E-2</v>
      </c>
      <c r="R363" s="303">
        <f t="shared" si="71"/>
        <v>0.10318414613910254</v>
      </c>
      <c r="S363" s="303">
        <f t="shared" si="71"/>
        <v>0.11866176805996791</v>
      </c>
      <c r="T363" s="303">
        <f t="shared" si="71"/>
        <v>0.13646103326896306</v>
      </c>
      <c r="U363" s="303">
        <f t="shared" si="71"/>
        <v>0.15693018825930752</v>
      </c>
      <c r="V363" s="303">
        <f t="shared" si="71"/>
        <v>0.18046971649820362</v>
      </c>
    </row>
    <row r="364" spans="2:22" x14ac:dyDescent="0.25">
      <c r="B364" s="296">
        <v>60</v>
      </c>
      <c r="C364" s="299"/>
      <c r="D364" s="300">
        <f t="shared" si="72"/>
        <v>1.3552665727305324E-2</v>
      </c>
      <c r="E364" s="300">
        <f t="shared" si="72"/>
        <v>1.5585565586401121E-2</v>
      </c>
      <c r="F364" s="300">
        <f t="shared" si="72"/>
        <v>1.7923400424361288E-2</v>
      </c>
      <c r="G364" s="300">
        <f t="shared" si="72"/>
        <v>2.0611910488015479E-2</v>
      </c>
      <c r="H364" s="300">
        <f t="shared" si="72"/>
        <v>2.3703697061217801E-2</v>
      </c>
      <c r="I364" s="300">
        <f t="shared" si="72"/>
        <v>2.7259251620400462E-2</v>
      </c>
      <c r="J364" s="300">
        <f t="shared" si="72"/>
        <v>3.134813936346053E-2</v>
      </c>
      <c r="K364" s="300">
        <f t="shared" si="72"/>
        <v>3.6050360267979607E-2</v>
      </c>
      <c r="L364" s="398">
        <f t="shared" si="71"/>
        <v>4.1457914308176545E-2</v>
      </c>
      <c r="M364" s="300">
        <f t="shared" si="71"/>
        <v>4.7676601454403028E-2</v>
      </c>
      <c r="N364" s="300">
        <f t="shared" si="71"/>
        <v>5.4828091672563473E-2</v>
      </c>
      <c r="O364" s="300">
        <f t="shared" si="71"/>
        <v>6.3052305423447988E-2</v>
      </c>
      <c r="P364" s="300">
        <f t="shared" si="71"/>
        <v>7.2510151236965179E-2</v>
      </c>
      <c r="Q364" s="302">
        <f t="shared" si="71"/>
        <v>8.3386673922509952E-2</v>
      </c>
      <c r="R364" s="303">
        <f t="shared" si="71"/>
        <v>9.5894675010886429E-2</v>
      </c>
      <c r="S364" s="303">
        <f t="shared" si="71"/>
        <v>0.11027887626251941</v>
      </c>
      <c r="T364" s="303">
        <f t="shared" si="71"/>
        <v>0.1268207077018973</v>
      </c>
      <c r="U364" s="303">
        <f t="shared" si="71"/>
        <v>0.14584381385718187</v>
      </c>
      <c r="V364" s="303">
        <f t="shared" si="71"/>
        <v>0.16772038593575914</v>
      </c>
    </row>
    <row r="365" spans="2:22" x14ac:dyDescent="0.25">
      <c r="B365" s="310">
        <v>70</v>
      </c>
      <c r="C365" s="311"/>
      <c r="D365" s="312">
        <f t="shared" si="72"/>
        <v>1.2761776918073732E-2</v>
      </c>
      <c r="E365" s="312">
        <f t="shared" si="72"/>
        <v>1.4676043455784792E-2</v>
      </c>
      <c r="F365" s="312">
        <f t="shared" si="72"/>
        <v>1.6877449974152508E-2</v>
      </c>
      <c r="G365" s="312">
        <f t="shared" si="72"/>
        <v>1.9409067470275387E-2</v>
      </c>
      <c r="H365" s="312">
        <f t="shared" si="72"/>
        <v>2.2320427590816691E-2</v>
      </c>
      <c r="I365" s="312">
        <f t="shared" si="72"/>
        <v>2.5668491729439195E-2</v>
      </c>
      <c r="J365" s="312">
        <f t="shared" si="72"/>
        <v>2.951876548885507E-2</v>
      </c>
      <c r="K365" s="312">
        <f t="shared" si="72"/>
        <v>3.3946580312183332E-2</v>
      </c>
      <c r="L365" s="400">
        <f t="shared" si="71"/>
        <v>3.9038567359010824E-2</v>
      </c>
      <c r="M365" s="312">
        <f t="shared" si="71"/>
        <v>4.4894352462862448E-2</v>
      </c>
      <c r="N365" s="312">
        <f t="shared" si="71"/>
        <v>5.162850533229181E-2</v>
      </c>
      <c r="O365" s="312">
        <f t="shared" si="71"/>
        <v>5.9372781132135587E-2</v>
      </c>
      <c r="P365" s="312">
        <f t="shared" si="71"/>
        <v>6.8278698301955917E-2</v>
      </c>
      <c r="Q365" s="314">
        <f t="shared" si="71"/>
        <v>7.8520503047249279E-2</v>
      </c>
      <c r="R365" s="309">
        <f t="shared" si="71"/>
        <v>9.0298578504336688E-2</v>
      </c>
      <c r="S365" s="309">
        <f t="shared" si="71"/>
        <v>0.10384336527998718</v>
      </c>
      <c r="T365" s="309">
        <f t="shared" si="71"/>
        <v>0.11941987007198525</v>
      </c>
      <c r="U365" s="309">
        <f t="shared" si="71"/>
        <v>0.13733285058278302</v>
      </c>
      <c r="V365" s="309">
        <f t="shared" si="71"/>
        <v>0.15793277817020046</v>
      </c>
    </row>
    <row r="366" spans="2:22" x14ac:dyDescent="0.25">
      <c r="D366" s="87"/>
      <c r="E366" s="87"/>
      <c r="F366" s="87"/>
      <c r="G366" s="87"/>
      <c r="H366" s="87"/>
      <c r="I366" s="87"/>
      <c r="J366" s="87"/>
      <c r="K366" s="315"/>
    </row>
    <row r="367" spans="2:22" x14ac:dyDescent="0.25">
      <c r="D367" s="87"/>
      <c r="H367" s="87"/>
      <c r="I367" s="87"/>
      <c r="J367" s="87"/>
      <c r="K367" s="315"/>
      <c r="Q367" s="316"/>
    </row>
    <row r="368" spans="2:22" x14ac:dyDescent="0.25">
      <c r="D368" s="87"/>
      <c r="E368" s="87"/>
      <c r="F368" s="87"/>
      <c r="G368" s="87"/>
      <c r="H368" s="87"/>
      <c r="I368" s="87"/>
      <c r="J368" s="87"/>
      <c r="Q368" s="316"/>
    </row>
    <row r="369" spans="1:19" x14ac:dyDescent="0.25">
      <c r="B369" s="47"/>
      <c r="C369" s="47"/>
      <c r="D369" s="87"/>
      <c r="E369" s="87"/>
      <c r="F369" s="87"/>
      <c r="G369" s="87"/>
      <c r="H369" s="87"/>
      <c r="I369" s="87"/>
      <c r="J369" s="87"/>
      <c r="Q369" s="316"/>
    </row>
    <row r="370" spans="1:19" x14ac:dyDescent="0.25">
      <c r="A370" s="346" t="s">
        <v>28</v>
      </c>
      <c r="B370" s="317" t="s">
        <v>62</v>
      </c>
      <c r="C370" s="318">
        <v>0.9</v>
      </c>
      <c r="D370" s="87"/>
      <c r="E370" s="87"/>
      <c r="F370" s="87"/>
      <c r="G370" s="87"/>
      <c r="H370" s="87"/>
      <c r="I370" s="319" t="s">
        <v>64</v>
      </c>
      <c r="J370" s="320" t="s">
        <v>65</v>
      </c>
      <c r="K370" s="282"/>
      <c r="L370" s="67"/>
      <c r="N370" s="319" t="s">
        <v>66</v>
      </c>
      <c r="O370" s="320" t="s">
        <v>67</v>
      </c>
      <c r="P370" s="67"/>
      <c r="Q370" s="316"/>
    </row>
    <row r="371" spans="1:19" x14ac:dyDescent="0.25">
      <c r="B371" s="321" t="s">
        <v>43</v>
      </c>
      <c r="C371" s="322">
        <v>0.96</v>
      </c>
      <c r="D371" s="87"/>
      <c r="E371" s="76" t="s">
        <v>2</v>
      </c>
      <c r="F371" s="74"/>
      <c r="G371" s="324" t="s">
        <v>6</v>
      </c>
      <c r="I371" s="323" t="s">
        <v>68</v>
      </c>
      <c r="J371" s="182" t="s">
        <v>69</v>
      </c>
      <c r="K371" s="47"/>
      <c r="L371" s="70"/>
      <c r="N371" s="323" t="s">
        <v>70</v>
      </c>
      <c r="O371" s="182" t="s">
        <v>71</v>
      </c>
      <c r="P371" s="78"/>
      <c r="Q371" s="402" t="s">
        <v>166</v>
      </c>
      <c r="S371" s="403" t="s">
        <v>167</v>
      </c>
    </row>
    <row r="372" spans="1:19" x14ac:dyDescent="0.25">
      <c r="B372" s="317" t="s">
        <v>44</v>
      </c>
      <c r="C372" s="318">
        <v>85</v>
      </c>
      <c r="D372" s="87"/>
      <c r="E372" s="76">
        <v>1</v>
      </c>
      <c r="F372" s="234" t="s">
        <v>63</v>
      </c>
      <c r="G372" s="325">
        <f>L354</f>
        <v>0.12839462216094999</v>
      </c>
      <c r="H372" s="404"/>
      <c r="I372" s="327">
        <f>C371*2.20462*25.4*12</f>
        <v>645.0894489599998</v>
      </c>
      <c r="J372" s="325">
        <f>(G372*C$370*SQRT(4*C$372*I$372/32.2)/12)</f>
        <v>0.79474826590470726</v>
      </c>
      <c r="K372" s="47"/>
      <c r="L372" s="70"/>
      <c r="N372" s="328">
        <v>1</v>
      </c>
      <c r="O372" s="329">
        <f t="shared" ref="O372:O383" si="73">N372*J372</f>
        <v>0.79474826590470726</v>
      </c>
      <c r="P372" s="330"/>
      <c r="Q372" s="239">
        <f t="shared" ref="Q372:Q383" si="74">K102</f>
        <v>0.69110181311018137</v>
      </c>
      <c r="S372" s="239">
        <f>O372/Q372</f>
        <v>1.1499727693204616</v>
      </c>
    </row>
    <row r="373" spans="1:19" x14ac:dyDescent="0.25">
      <c r="B373" s="47"/>
      <c r="C373" s="47"/>
      <c r="D373" s="87"/>
      <c r="E373" s="76">
        <v>2</v>
      </c>
      <c r="F373" s="234" t="s">
        <v>63</v>
      </c>
      <c r="G373" s="289">
        <f t="shared" ref="G373:G383" si="75">L355</f>
        <v>0.11958485231619637</v>
      </c>
      <c r="I373" s="255"/>
      <c r="J373" s="289">
        <f t="shared" ref="J373:J383" si="76">(G373*C$370*SQRT(4*C$372*I$372/32.2)/12)</f>
        <v>0.74021678172493621</v>
      </c>
      <c r="K373" s="47"/>
      <c r="L373" s="70"/>
      <c r="N373" s="332">
        <v>2</v>
      </c>
      <c r="O373" s="193">
        <f t="shared" si="73"/>
        <v>1.4804335634498724</v>
      </c>
      <c r="P373" s="330"/>
      <c r="Q373" s="239">
        <f t="shared" si="74"/>
        <v>1.2873640167364016</v>
      </c>
      <c r="S373" s="239">
        <f t="shared" ref="S373:S383" si="77">O373/Q373</f>
        <v>1.1499727693204613</v>
      </c>
    </row>
    <row r="374" spans="1:19" x14ac:dyDescent="0.25">
      <c r="B374" s="47" t="s">
        <v>165</v>
      </c>
      <c r="D374" s="87"/>
      <c r="E374" s="76">
        <v>3</v>
      </c>
      <c r="F374" s="234" t="s">
        <v>63</v>
      </c>
      <c r="G374" s="333">
        <f t="shared" si="75"/>
        <v>0.11466174563824581</v>
      </c>
      <c r="I374" s="255"/>
      <c r="J374" s="333">
        <f t="shared" si="76"/>
        <v>0.70974330527153473</v>
      </c>
      <c r="K374" s="47"/>
      <c r="L374" s="70"/>
      <c r="N374" s="334">
        <v>3</v>
      </c>
      <c r="O374" s="335">
        <f t="shared" si="73"/>
        <v>2.1292299158146042</v>
      </c>
      <c r="P374" s="330"/>
      <c r="Q374" s="239">
        <f t="shared" si="74"/>
        <v>1.8515481171548114</v>
      </c>
      <c r="S374" s="239">
        <f t="shared" si="77"/>
        <v>1.1499727693204611</v>
      </c>
    </row>
    <row r="375" spans="1:19" x14ac:dyDescent="0.25">
      <c r="B375" s="47"/>
      <c r="E375" s="76">
        <v>4</v>
      </c>
      <c r="F375" s="234" t="s">
        <v>63</v>
      </c>
      <c r="G375" s="289">
        <f t="shared" si="75"/>
        <v>0.11071030475199607</v>
      </c>
      <c r="I375" s="255"/>
      <c r="J375" s="289">
        <f t="shared" si="76"/>
        <v>0.68528433074972595</v>
      </c>
      <c r="K375" s="47"/>
      <c r="L375" s="70"/>
      <c r="N375" s="332">
        <v>4</v>
      </c>
      <c r="O375" s="193">
        <f t="shared" si="73"/>
        <v>2.7411373229989038</v>
      </c>
      <c r="P375" s="330"/>
      <c r="Q375" s="239">
        <f t="shared" si="74"/>
        <v>2.3836541143654113</v>
      </c>
      <c r="S375" s="239">
        <f t="shared" si="77"/>
        <v>1.1499727693204613</v>
      </c>
    </row>
    <row r="376" spans="1:19" x14ac:dyDescent="0.25">
      <c r="B376" s="47"/>
      <c r="E376" s="76">
        <v>5</v>
      </c>
      <c r="F376" s="234" t="s">
        <v>63</v>
      </c>
      <c r="G376" s="289">
        <f t="shared" si="75"/>
        <v>0.10714753018242659</v>
      </c>
      <c r="I376" s="255"/>
      <c r="J376" s="289">
        <f t="shared" si="76"/>
        <v>0.66323115700055391</v>
      </c>
      <c r="K376" s="47"/>
      <c r="L376" s="70"/>
      <c r="N376" s="332">
        <v>5</v>
      </c>
      <c r="O376" s="193">
        <f t="shared" si="73"/>
        <v>3.3161557850027696</v>
      </c>
      <c r="P376" s="330"/>
      <c r="Q376" s="239">
        <f t="shared" si="74"/>
        <v>2.8836820083682007</v>
      </c>
      <c r="S376" s="239">
        <f t="shared" si="77"/>
        <v>1.1499727693204613</v>
      </c>
    </row>
    <row r="377" spans="1:19" x14ac:dyDescent="0.25">
      <c r="B377" s="47"/>
      <c r="C377" s="235"/>
      <c r="E377" s="76">
        <v>10</v>
      </c>
      <c r="F377" s="234" t="s">
        <v>63</v>
      </c>
      <c r="G377" s="333">
        <f t="shared" si="75"/>
        <v>9.1082655759640682E-2</v>
      </c>
      <c r="I377" s="255"/>
      <c r="J377" s="333">
        <f t="shared" si="76"/>
        <v>0.56379139173156023</v>
      </c>
      <c r="K377" s="47"/>
      <c r="L377" s="70"/>
      <c r="N377" s="334">
        <v>10</v>
      </c>
      <c r="O377" s="335">
        <f t="shared" si="73"/>
        <v>5.6379139173156023</v>
      </c>
      <c r="P377" s="330"/>
      <c r="Q377" s="239">
        <f t="shared" si="74"/>
        <v>4.9026499302649942</v>
      </c>
      <c r="S377" s="239">
        <f t="shared" si="77"/>
        <v>1.1499727693204613</v>
      </c>
    </row>
    <row r="378" spans="1:19" x14ac:dyDescent="0.25">
      <c r="B378" s="47"/>
      <c r="C378" s="47"/>
      <c r="E378" s="76">
        <v>20</v>
      </c>
      <c r="F378" s="234" t="s">
        <v>63</v>
      </c>
      <c r="G378" s="289">
        <f t="shared" si="75"/>
        <v>6.9437616583905307E-2</v>
      </c>
      <c r="I378" s="255"/>
      <c r="J378" s="289">
        <f t="shared" si="76"/>
        <v>0.42981103444844132</v>
      </c>
      <c r="K378" s="47"/>
      <c r="L378" s="70"/>
      <c r="N378" s="332">
        <v>20</v>
      </c>
      <c r="O378" s="193">
        <f t="shared" si="73"/>
        <v>8.5962206889688257</v>
      </c>
      <c r="P378" s="330"/>
      <c r="Q378" s="239">
        <f t="shared" si="74"/>
        <v>7.475151515151512</v>
      </c>
      <c r="S378" s="239">
        <f t="shared" si="77"/>
        <v>1.1499727693204611</v>
      </c>
    </row>
    <row r="379" spans="1:19" x14ac:dyDescent="0.25">
      <c r="E379" s="76">
        <v>30</v>
      </c>
      <c r="F379" s="234" t="s">
        <v>63</v>
      </c>
      <c r="G379" s="289">
        <f t="shared" si="75"/>
        <v>5.6036880947300069E-2</v>
      </c>
      <c r="I379" s="255"/>
      <c r="J379" s="289">
        <f t="shared" si="76"/>
        <v>0.34686198853210398</v>
      </c>
      <c r="K379" s="47"/>
      <c r="L379" s="70"/>
      <c r="N379" s="332">
        <v>30</v>
      </c>
      <c r="O379" s="193">
        <f t="shared" si="73"/>
        <v>10.40585965596312</v>
      </c>
      <c r="P379" s="330"/>
      <c r="Q379" s="239">
        <f t="shared" si="74"/>
        <v>9.048787878787877</v>
      </c>
      <c r="S379" s="239">
        <f t="shared" si="77"/>
        <v>1.1499727693204616</v>
      </c>
    </row>
    <row r="380" spans="1:19" x14ac:dyDescent="0.25">
      <c r="E380" s="76">
        <v>40</v>
      </c>
      <c r="F380" s="234" t="s">
        <v>63</v>
      </c>
      <c r="G380" s="289">
        <f t="shared" si="75"/>
        <v>4.904195537836787E-2</v>
      </c>
      <c r="I380" s="255"/>
      <c r="J380" s="289">
        <f t="shared" si="76"/>
        <v>0.30356418623729614</v>
      </c>
      <c r="K380" s="47"/>
      <c r="L380" s="70"/>
      <c r="N380" s="332">
        <v>40</v>
      </c>
      <c r="O380" s="193">
        <f t="shared" si="73"/>
        <v>12.142567449491846</v>
      </c>
      <c r="P380" s="330"/>
      <c r="Q380" s="239">
        <f t="shared" si="74"/>
        <v>10.559004329004328</v>
      </c>
      <c r="S380" s="239">
        <f t="shared" si="77"/>
        <v>1.1499727693204613</v>
      </c>
    </row>
    <row r="381" spans="1:19" x14ac:dyDescent="0.25">
      <c r="E381" s="76">
        <v>50</v>
      </c>
      <c r="F381" s="234" t="s">
        <v>63</v>
      </c>
      <c r="G381" s="289">
        <f t="shared" si="75"/>
        <v>4.4609353836504904E-2</v>
      </c>
      <c r="I381" s="255"/>
      <c r="J381" s="289">
        <f t="shared" si="76"/>
        <v>0.27612688139110025</v>
      </c>
      <c r="K381" s="47"/>
      <c r="L381" s="70"/>
      <c r="N381" s="332">
        <v>50</v>
      </c>
      <c r="O381" s="193">
        <f t="shared" si="73"/>
        <v>13.806344069555013</v>
      </c>
      <c r="P381" s="330"/>
      <c r="Q381" s="239">
        <f t="shared" si="74"/>
        <v>12.005800865800865</v>
      </c>
      <c r="S381" s="239">
        <f t="shared" si="77"/>
        <v>1.1499727693204613</v>
      </c>
    </row>
    <row r="382" spans="1:19" x14ac:dyDescent="0.25">
      <c r="E382" s="76">
        <v>60</v>
      </c>
      <c r="F382" s="234" t="s">
        <v>63</v>
      </c>
      <c r="G382" s="289">
        <f t="shared" si="75"/>
        <v>4.1457914308176545E-2</v>
      </c>
      <c r="I382" s="255"/>
      <c r="J382" s="289">
        <f t="shared" si="76"/>
        <v>0.25661982526921029</v>
      </c>
      <c r="K382" s="47"/>
      <c r="L382" s="70"/>
      <c r="N382" s="332">
        <v>60</v>
      </c>
      <c r="O382" s="193">
        <f t="shared" si="73"/>
        <v>15.397189516152617</v>
      </c>
      <c r="P382" s="330"/>
      <c r="Q382" s="239">
        <f t="shared" si="74"/>
        <v>13.389177489177488</v>
      </c>
      <c r="S382" s="239">
        <f t="shared" si="77"/>
        <v>1.1499727693204613</v>
      </c>
    </row>
    <row r="383" spans="1:19" x14ac:dyDescent="0.25">
      <c r="E383" s="76">
        <v>70</v>
      </c>
      <c r="F383" s="234" t="s">
        <v>63</v>
      </c>
      <c r="G383" s="333">
        <f t="shared" si="75"/>
        <v>3.9038567359010824E-2</v>
      </c>
      <c r="I383" s="260"/>
      <c r="J383" s="360">
        <f t="shared" si="76"/>
        <v>0.24164433984692368</v>
      </c>
      <c r="K383" s="145"/>
      <c r="L383" s="337"/>
      <c r="N383" s="338">
        <v>70</v>
      </c>
      <c r="O383" s="339">
        <f t="shared" si="73"/>
        <v>16.915103789284657</v>
      </c>
      <c r="P383" s="340"/>
      <c r="Q383" s="239">
        <f t="shared" si="74"/>
        <v>14.709134199134198</v>
      </c>
      <c r="S383" s="239">
        <f t="shared" si="77"/>
        <v>1.1499727693204611</v>
      </c>
    </row>
    <row r="386" spans="1:22" ht="15.75" thickBot="1" x14ac:dyDescent="0.3">
      <c r="A386" s="268"/>
      <c r="B386" s="268"/>
      <c r="C386" s="268"/>
      <c r="D386" s="268"/>
      <c r="E386" s="268"/>
      <c r="F386" s="268"/>
      <c r="G386" s="268"/>
      <c r="H386" s="268"/>
      <c r="I386" s="268"/>
      <c r="J386" s="268"/>
      <c r="K386" s="268"/>
      <c r="L386" s="268"/>
      <c r="M386" s="268"/>
      <c r="N386" s="268"/>
      <c r="O386" s="268"/>
      <c r="P386" s="268"/>
      <c r="Q386" s="268"/>
      <c r="R386" s="268"/>
      <c r="S386" s="268"/>
      <c r="T386" s="268"/>
      <c r="U386" s="268"/>
      <c r="V386" s="268"/>
    </row>
    <row r="387" spans="1:22" ht="15.75" thickTop="1" x14ac:dyDescent="0.25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</row>
    <row r="388" spans="1:22" ht="15.75" thickBot="1" x14ac:dyDescent="0.3"/>
    <row r="389" spans="1:22" ht="15.75" thickBot="1" x14ac:dyDescent="0.3">
      <c r="C389" s="150" t="s">
        <v>170</v>
      </c>
      <c r="E389" s="411" t="s">
        <v>171</v>
      </c>
      <c r="I389" s="376" t="s">
        <v>223</v>
      </c>
      <c r="J389" s="377"/>
      <c r="K389" s="211"/>
      <c r="L389" s="211"/>
      <c r="M389" s="211"/>
      <c r="N389" s="211"/>
      <c r="O389" s="212"/>
    </row>
    <row r="391" spans="1:22" x14ac:dyDescent="0.25">
      <c r="B391" s="348" t="str">
        <f>A207</f>
        <v>oall</v>
      </c>
      <c r="C391" s="349"/>
      <c r="D391" s="350">
        <f t="shared" ref="D391:P391" si="78">D207</f>
        <v>0</v>
      </c>
      <c r="E391" s="350" t="str">
        <f t="shared" si="78"/>
        <v>soft-6</v>
      </c>
      <c r="F391" s="350" t="str">
        <f t="shared" si="78"/>
        <v>soft-5</v>
      </c>
      <c r="G391" s="350" t="str">
        <f t="shared" si="78"/>
        <v>soft-4</v>
      </c>
      <c r="H391" s="350" t="str">
        <f t="shared" si="78"/>
        <v>soft-3</v>
      </c>
      <c r="I391" s="350" t="str">
        <f t="shared" si="78"/>
        <v>soft-2</v>
      </c>
      <c r="J391" s="350" t="str">
        <f t="shared" si="78"/>
        <v>soft-1</v>
      </c>
      <c r="K391" s="350" t="str">
        <f t="shared" si="78"/>
        <v>soft</v>
      </c>
      <c r="L391" s="350" t="str">
        <f t="shared" si="78"/>
        <v>aver</v>
      </c>
      <c r="M391" s="350" t="str">
        <f t="shared" si="78"/>
        <v xml:space="preserve"> stiff</v>
      </c>
      <c r="N391" s="350" t="str">
        <f t="shared" si="78"/>
        <v xml:space="preserve"> stiff+1</v>
      </c>
      <c r="O391" s="350" t="str">
        <f t="shared" si="78"/>
        <v xml:space="preserve"> stiff+2</v>
      </c>
      <c r="P391" s="350" t="str">
        <f t="shared" si="78"/>
        <v xml:space="preserve"> stiff+3</v>
      </c>
      <c r="Q391" s="351" t="str">
        <f t="shared" ref="Q391" si="79">Q207</f>
        <v xml:space="preserve"> stiff+4</v>
      </c>
    </row>
    <row r="392" spans="1:22" x14ac:dyDescent="0.25">
      <c r="B392" s="348" t="str">
        <f>A208</f>
        <v>co wogas</v>
      </c>
      <c r="C392" s="352" t="str">
        <f t="shared" ref="C392:C404" si="80">B208</f>
        <v>ips</v>
      </c>
      <c r="D392" s="336" t="str">
        <f t="shared" ref="D392:P404" si="81">D208</f>
        <v>c coeff</v>
      </c>
      <c r="E392" s="336" t="str">
        <f t="shared" si="81"/>
        <v>c coeff</v>
      </c>
      <c r="F392" s="336" t="str">
        <f t="shared" si="81"/>
        <v>c coeff</v>
      </c>
      <c r="G392" s="336" t="str">
        <f t="shared" si="81"/>
        <v>c coeff</v>
      </c>
      <c r="H392" s="336" t="str">
        <f t="shared" si="81"/>
        <v>c coeff</v>
      </c>
      <c r="I392" s="336" t="str">
        <f t="shared" si="81"/>
        <v>c coeff</v>
      </c>
      <c r="J392" s="336" t="str">
        <f t="shared" si="81"/>
        <v>c coeff</v>
      </c>
      <c r="K392" s="336" t="str">
        <f t="shared" si="81"/>
        <v>c-zeta</v>
      </c>
      <c r="L392" s="336" t="str">
        <f t="shared" si="81"/>
        <v>c-zeta</v>
      </c>
      <c r="M392" s="336" t="str">
        <f t="shared" si="81"/>
        <v>c-zeta</v>
      </c>
      <c r="N392" s="336" t="str">
        <f t="shared" si="81"/>
        <v>c-zeta</v>
      </c>
      <c r="O392" s="336" t="str">
        <f t="shared" si="81"/>
        <v>c-zeta</v>
      </c>
      <c r="P392" s="336" t="str">
        <f t="shared" si="81"/>
        <v>c-zeta</v>
      </c>
      <c r="Q392" s="353" t="str">
        <f t="shared" ref="Q392" si="82">Q208</f>
        <v>c-zeta</v>
      </c>
    </row>
    <row r="393" spans="1:22" x14ac:dyDescent="0.25">
      <c r="B393" s="348"/>
      <c r="C393" s="412">
        <f t="shared" si="80"/>
        <v>1</v>
      </c>
      <c r="D393" s="355">
        <f t="shared" si="81"/>
        <v>0.37147991154691185</v>
      </c>
      <c r="E393" s="355">
        <f t="shared" si="81"/>
        <v>0.37873689844246533</v>
      </c>
      <c r="F393" s="355">
        <f t="shared" si="81"/>
        <v>0.38708243337235182</v>
      </c>
      <c r="G393" s="355">
        <f t="shared" si="81"/>
        <v>0.3966797985417212</v>
      </c>
      <c r="H393" s="355">
        <f t="shared" si="81"/>
        <v>0.40771676848649613</v>
      </c>
      <c r="I393" s="355">
        <f t="shared" si="81"/>
        <v>0.42040928392298715</v>
      </c>
      <c r="J393" s="355">
        <f t="shared" si="81"/>
        <v>0.43500567667495199</v>
      </c>
      <c r="K393" s="355">
        <f t="shared" si="81"/>
        <v>0.45179152833971142</v>
      </c>
      <c r="L393" s="355">
        <f t="shared" si="81"/>
        <v>0.47109525775418487</v>
      </c>
      <c r="M393" s="355">
        <f t="shared" si="81"/>
        <v>0.49329454658082922</v>
      </c>
      <c r="N393" s="355">
        <f t="shared" si="81"/>
        <v>0.51882372873147031</v>
      </c>
      <c r="O393" s="355">
        <f t="shared" si="81"/>
        <v>0.54818228820470749</v>
      </c>
      <c r="P393" s="355">
        <f t="shared" si="81"/>
        <v>0.5819446315989304</v>
      </c>
      <c r="Q393" s="356">
        <f t="shared" ref="Q393" si="83">Q209</f>
        <v>0.62077132650228661</v>
      </c>
      <c r="R393" s="47"/>
    </row>
    <row r="394" spans="1:22" x14ac:dyDescent="0.25">
      <c r="B394" s="348"/>
      <c r="C394" s="413">
        <f t="shared" si="80"/>
        <v>2</v>
      </c>
      <c r="D394" s="289">
        <f t="shared" si="81"/>
        <v>0.20563061162055737</v>
      </c>
      <c r="E394" s="289">
        <f t="shared" si="81"/>
        <v>0.21224270344539931</v>
      </c>
      <c r="F394" s="289">
        <f t="shared" si="81"/>
        <v>0.21984660904396755</v>
      </c>
      <c r="G394" s="289">
        <f t="shared" si="81"/>
        <v>0.22859110048232104</v>
      </c>
      <c r="H394" s="289">
        <f t="shared" si="81"/>
        <v>0.23864726563642757</v>
      </c>
      <c r="I394" s="289">
        <f t="shared" si="81"/>
        <v>0.25021185556365</v>
      </c>
      <c r="J394" s="289">
        <f t="shared" si="81"/>
        <v>0.26351113397995585</v>
      </c>
      <c r="K394" s="289">
        <f t="shared" si="81"/>
        <v>0.27880530415870752</v>
      </c>
      <c r="L394" s="325">
        <f t="shared" si="81"/>
        <v>0.29639359986427199</v>
      </c>
      <c r="M394" s="289">
        <f t="shared" si="81"/>
        <v>0.31662013992567117</v>
      </c>
      <c r="N394" s="289">
        <f t="shared" si="81"/>
        <v>0.33988066099628012</v>
      </c>
      <c r="O394" s="289">
        <f t="shared" si="81"/>
        <v>0.36663026022748046</v>
      </c>
      <c r="P394" s="289">
        <f t="shared" si="81"/>
        <v>0.3973922993433609</v>
      </c>
      <c r="Q394" s="290">
        <f t="shared" ref="Q394" si="84">Q210</f>
        <v>0.43276864432662338</v>
      </c>
      <c r="R394" s="47"/>
    </row>
    <row r="395" spans="1:22" x14ac:dyDescent="0.25">
      <c r="B395" s="348"/>
      <c r="C395" s="413">
        <f t="shared" si="80"/>
        <v>3</v>
      </c>
      <c r="D395" s="289">
        <f t="shared" si="81"/>
        <v>0.14979076058973576</v>
      </c>
      <c r="E395" s="289">
        <f t="shared" si="81"/>
        <v>0.1561043747327017</v>
      </c>
      <c r="F395" s="289">
        <f t="shared" si="81"/>
        <v>0.1633650309971125</v>
      </c>
      <c r="G395" s="289">
        <f t="shared" si="81"/>
        <v>0.17171478570118495</v>
      </c>
      <c r="H395" s="289">
        <f t="shared" si="81"/>
        <v>0.18131700361086825</v>
      </c>
      <c r="I395" s="289">
        <f t="shared" si="81"/>
        <v>0.19235955420700401</v>
      </c>
      <c r="J395" s="289">
        <f t="shared" si="81"/>
        <v>0.20505848739256016</v>
      </c>
      <c r="K395" s="289">
        <f t="shared" si="81"/>
        <v>0.21966226055594976</v>
      </c>
      <c r="L395" s="325">
        <f t="shared" si="81"/>
        <v>0.23645659969384777</v>
      </c>
      <c r="M395" s="289">
        <f t="shared" si="81"/>
        <v>0.25577008970243054</v>
      </c>
      <c r="N395" s="289">
        <f t="shared" si="81"/>
        <v>0.27798060321230061</v>
      </c>
      <c r="O395" s="289">
        <f t="shared" si="81"/>
        <v>0.30352269374865132</v>
      </c>
      <c r="P395" s="289">
        <f t="shared" si="81"/>
        <v>0.33289609786545449</v>
      </c>
      <c r="Q395" s="290">
        <f t="shared" ref="Q395" si="85">Q211</f>
        <v>0.36667551259977826</v>
      </c>
      <c r="R395" s="47"/>
    </row>
    <row r="396" spans="1:22" x14ac:dyDescent="0.25">
      <c r="B396" s="348"/>
      <c r="C396" s="413">
        <f t="shared" si="80"/>
        <v>4</v>
      </c>
      <c r="D396" s="289">
        <f t="shared" si="81"/>
        <v>0.12145327178279736</v>
      </c>
      <c r="E396" s="289">
        <f t="shared" si="81"/>
        <v>0.12755501259109614</v>
      </c>
      <c r="F396" s="289">
        <f t="shared" si="81"/>
        <v>0.13457201452063974</v>
      </c>
      <c r="G396" s="289">
        <f t="shared" si="81"/>
        <v>0.14264156673961487</v>
      </c>
      <c r="H396" s="289">
        <f t="shared" si="81"/>
        <v>0.15192155179143627</v>
      </c>
      <c r="I396" s="289">
        <f t="shared" si="81"/>
        <v>0.16259353460103088</v>
      </c>
      <c r="J396" s="289">
        <f t="shared" si="81"/>
        <v>0.17486631483206466</v>
      </c>
      <c r="K396" s="289">
        <f t="shared" si="81"/>
        <v>0.1889800120977535</v>
      </c>
      <c r="L396" s="325">
        <f t="shared" si="81"/>
        <v>0.20521076395329568</v>
      </c>
      <c r="M396" s="289">
        <f t="shared" si="81"/>
        <v>0.22387612858716924</v>
      </c>
      <c r="N396" s="289">
        <f t="shared" si="81"/>
        <v>0.2453412979161238</v>
      </c>
      <c r="O396" s="289">
        <f t="shared" si="81"/>
        <v>0.27002624264442149</v>
      </c>
      <c r="P396" s="289">
        <f t="shared" si="81"/>
        <v>0.2984139290819639</v>
      </c>
      <c r="Q396" s="290">
        <f t="shared" ref="Q396" si="86">Q212</f>
        <v>0.33105976848513763</v>
      </c>
      <c r="R396" s="47"/>
    </row>
    <row r="397" spans="1:22" x14ac:dyDescent="0.25">
      <c r="B397" s="348"/>
      <c r="C397" s="413">
        <f t="shared" si="80"/>
        <v>5</v>
      </c>
      <c r="D397" s="289">
        <f t="shared" si="81"/>
        <v>0.10411672786541228</v>
      </c>
      <c r="E397" s="289">
        <f t="shared" si="81"/>
        <v>0.11004123707792744</v>
      </c>
      <c r="F397" s="289">
        <f t="shared" si="81"/>
        <v>0.11685442267231989</v>
      </c>
      <c r="G397" s="289">
        <f t="shared" si="81"/>
        <v>0.12468958610587122</v>
      </c>
      <c r="H397" s="289">
        <f t="shared" si="81"/>
        <v>0.13370002405445522</v>
      </c>
      <c r="I397" s="289">
        <f t="shared" si="81"/>
        <v>0.14406202769532686</v>
      </c>
      <c r="J397" s="289">
        <f t="shared" si="81"/>
        <v>0.15597833188232918</v>
      </c>
      <c r="K397" s="289">
        <f t="shared" si="81"/>
        <v>0.16968208169738189</v>
      </c>
      <c r="L397" s="325">
        <f t="shared" si="81"/>
        <v>0.18544139398469253</v>
      </c>
      <c r="M397" s="289">
        <f t="shared" si="81"/>
        <v>0.20356460311509969</v>
      </c>
      <c r="N397" s="289">
        <f t="shared" si="81"/>
        <v>0.224406293615068</v>
      </c>
      <c r="O397" s="289">
        <f t="shared" si="81"/>
        <v>0.24837423769003153</v>
      </c>
      <c r="P397" s="289">
        <f t="shared" si="81"/>
        <v>0.27593737337623958</v>
      </c>
      <c r="Q397" s="290">
        <f t="shared" ref="Q397" si="87">Q213</f>
        <v>0.30763497941537887</v>
      </c>
      <c r="R397" s="47"/>
    </row>
    <row r="398" spans="1:22" x14ac:dyDescent="0.25">
      <c r="B398" s="348"/>
      <c r="C398" s="414">
        <f t="shared" si="80"/>
        <v>10</v>
      </c>
      <c r="D398" s="333">
        <f t="shared" si="81"/>
        <v>6.6938260281476522E-2</v>
      </c>
      <c r="E398" s="333">
        <f t="shared" si="81"/>
        <v>7.2132499340049658E-2</v>
      </c>
      <c r="F398" s="333">
        <f t="shared" si="81"/>
        <v>7.8105874257408767E-2</v>
      </c>
      <c r="G398" s="333">
        <f t="shared" si="81"/>
        <v>8.4975255412371747E-2</v>
      </c>
      <c r="H398" s="333">
        <f t="shared" si="81"/>
        <v>9.2875043740579186E-2</v>
      </c>
      <c r="I398" s="333">
        <f t="shared" si="81"/>
        <v>0.10195980031801773</v>
      </c>
      <c r="J398" s="333">
        <f t="shared" si="81"/>
        <v>0.11240727038207203</v>
      </c>
      <c r="K398" s="333">
        <f t="shared" si="81"/>
        <v>0.1244218609557345</v>
      </c>
      <c r="L398" s="333">
        <f t="shared" si="81"/>
        <v>0.13823864011544632</v>
      </c>
      <c r="M398" s="333">
        <f t="shared" si="81"/>
        <v>0.15412793614911496</v>
      </c>
      <c r="N398" s="333">
        <f t="shared" si="81"/>
        <v>0.17240062658783387</v>
      </c>
      <c r="O398" s="333">
        <f t="shared" si="81"/>
        <v>0.1934142205923606</v>
      </c>
      <c r="P398" s="333">
        <f t="shared" si="81"/>
        <v>0.21757985369756633</v>
      </c>
      <c r="Q398" s="358">
        <f t="shared" ref="Q398" si="88">Q214</f>
        <v>0.245370331768553</v>
      </c>
      <c r="R398" s="47"/>
    </row>
    <row r="399" spans="1:22" x14ac:dyDescent="0.25">
      <c r="B399" s="348"/>
      <c r="C399" s="413">
        <f t="shared" si="80"/>
        <v>20</v>
      </c>
      <c r="D399" s="289">
        <f t="shared" si="81"/>
        <v>4.4428799130339869E-2</v>
      </c>
      <c r="E399" s="289">
        <f t="shared" si="81"/>
        <v>4.8669869008066691E-2</v>
      </c>
      <c r="F399" s="289">
        <f t="shared" si="81"/>
        <v>5.3547099367452528E-2</v>
      </c>
      <c r="G399" s="289">
        <f t="shared" si="81"/>
        <v>5.9155914280746236E-2</v>
      </c>
      <c r="H399" s="289">
        <f t="shared" si="81"/>
        <v>6.5606051431033999E-2</v>
      </c>
      <c r="I399" s="289">
        <f t="shared" si="81"/>
        <v>7.3023709153864941E-2</v>
      </c>
      <c r="J399" s="289">
        <f t="shared" si="81"/>
        <v>8.1554015535120497E-2</v>
      </c>
      <c r="K399" s="289">
        <f t="shared" si="81"/>
        <v>9.1363867873564403E-2</v>
      </c>
      <c r="L399" s="325">
        <f t="shared" si="81"/>
        <v>0.10264519806277492</v>
      </c>
      <c r="M399" s="289">
        <f t="shared" si="81"/>
        <v>0.11561872778036696</v>
      </c>
      <c r="N399" s="289">
        <f t="shared" si="81"/>
        <v>0.13053828695559783</v>
      </c>
      <c r="O399" s="289">
        <f t="shared" si="81"/>
        <v>0.14769578000711331</v>
      </c>
      <c r="P399" s="289">
        <f t="shared" si="81"/>
        <v>0.16742689701635616</v>
      </c>
      <c r="Q399" s="290">
        <f t="shared" ref="Q399" si="89">Q215</f>
        <v>0.19011768157698541</v>
      </c>
      <c r="R399" s="47"/>
    </row>
    <row r="400" spans="1:22" x14ac:dyDescent="0.25">
      <c r="B400" s="348"/>
      <c r="C400" s="413">
        <f t="shared" si="80"/>
        <v>30</v>
      </c>
      <c r="D400" s="289">
        <f t="shared" si="81"/>
        <v>3.7248199109148845E-2</v>
      </c>
      <c r="E400" s="289">
        <f t="shared" si="81"/>
        <v>4.1219928980971737E-2</v>
      </c>
      <c r="F400" s="289">
        <f t="shared" si="81"/>
        <v>4.5787418333568045E-2</v>
      </c>
      <c r="G400" s="289">
        <f t="shared" si="81"/>
        <v>5.1040031089053799E-2</v>
      </c>
      <c r="H400" s="289">
        <f t="shared" si="81"/>
        <v>5.708053575786242E-2</v>
      </c>
      <c r="I400" s="289">
        <f t="shared" si="81"/>
        <v>6.4027116126992342E-2</v>
      </c>
      <c r="J400" s="289">
        <f t="shared" si="81"/>
        <v>7.2015683551491752E-2</v>
      </c>
      <c r="K400" s="289">
        <f t="shared" si="81"/>
        <v>8.1202536089666058E-2</v>
      </c>
      <c r="L400" s="325">
        <f t="shared" si="81"/>
        <v>9.1767416508566513E-2</v>
      </c>
      <c r="M400" s="289">
        <f t="shared" si="81"/>
        <v>0.10391702899030206</v>
      </c>
      <c r="N400" s="289">
        <f t="shared" si="81"/>
        <v>0.11788908334429789</v>
      </c>
      <c r="O400" s="289">
        <f t="shared" si="81"/>
        <v>0.13395694585139314</v>
      </c>
      <c r="P400" s="289">
        <f t="shared" si="81"/>
        <v>0.15243498773455263</v>
      </c>
      <c r="Q400" s="290">
        <f t="shared" ref="Q400" si="90">Q216</f>
        <v>0.1736847359001861</v>
      </c>
      <c r="R400" s="47"/>
    </row>
    <row r="401" spans="2:18" x14ac:dyDescent="0.25">
      <c r="B401" s="348"/>
      <c r="C401" s="413">
        <f t="shared" si="80"/>
        <v>40</v>
      </c>
      <c r="D401" s="289">
        <f t="shared" si="81"/>
        <v>3.4197196953119624E-2</v>
      </c>
      <c r="E401" s="289">
        <f t="shared" si="81"/>
        <v>3.8115151500175491E-2</v>
      </c>
      <c r="F401" s="289">
        <f t="shared" si="81"/>
        <v>4.2620799229289727E-2</v>
      </c>
      <c r="G401" s="289">
        <f t="shared" si="81"/>
        <v>4.7802294117771101E-2</v>
      </c>
      <c r="H401" s="289">
        <f t="shared" si="81"/>
        <v>5.3761013239524688E-2</v>
      </c>
      <c r="I401" s="289">
        <f t="shared" si="81"/>
        <v>6.0613540229541303E-2</v>
      </c>
      <c r="J401" s="289">
        <f t="shared" si="81"/>
        <v>6.8493946268060407E-2</v>
      </c>
      <c r="K401" s="289">
        <f t="shared" si="81"/>
        <v>7.7556413212357372E-2</v>
      </c>
      <c r="L401" s="325">
        <f t="shared" si="81"/>
        <v>8.7978250198298913E-2</v>
      </c>
      <c r="M401" s="289">
        <f t="shared" si="81"/>
        <v>9.9963362732131647E-2</v>
      </c>
      <c r="N401" s="289">
        <f t="shared" si="81"/>
        <v>0.11374624214603929</v>
      </c>
      <c r="O401" s="289">
        <f t="shared" si="81"/>
        <v>0.12959655347203308</v>
      </c>
      <c r="P401" s="289">
        <f t="shared" si="81"/>
        <v>0.14782441149692596</v>
      </c>
      <c r="Q401" s="290">
        <f t="shared" ref="Q401" si="91">Q217</f>
        <v>0.16878644822555275</v>
      </c>
      <c r="R401" s="47"/>
    </row>
    <row r="402" spans="2:18" x14ac:dyDescent="0.25">
      <c r="B402" s="348"/>
      <c r="C402" s="413">
        <f t="shared" si="80"/>
        <v>50</v>
      </c>
      <c r="D402" s="289">
        <f t="shared" si="81"/>
        <v>3.2798033943155142E-2</v>
      </c>
      <c r="E402" s="289">
        <f t="shared" si="81"/>
        <v>3.6748439037898741E-2</v>
      </c>
      <c r="F402" s="289">
        <f t="shared" si="81"/>
        <v>4.1291404896853887E-2</v>
      </c>
      <c r="G402" s="289">
        <f t="shared" si="81"/>
        <v>4.6515815634652298E-2</v>
      </c>
      <c r="H402" s="289">
        <f t="shared" si="81"/>
        <v>5.2523887983120472E-2</v>
      </c>
      <c r="I402" s="289">
        <f t="shared" si="81"/>
        <v>5.9433171183858866E-2</v>
      </c>
      <c r="J402" s="289">
        <f t="shared" si="81"/>
        <v>6.7378846864708034E-2</v>
      </c>
      <c r="K402" s="289">
        <f t="shared" si="81"/>
        <v>7.6516373897684564E-2</v>
      </c>
      <c r="L402" s="325">
        <f t="shared" si="81"/>
        <v>8.7024529985607571E-2</v>
      </c>
      <c r="M402" s="289">
        <f t="shared" si="81"/>
        <v>9.9108909486719049E-2</v>
      </c>
      <c r="N402" s="289">
        <f t="shared" si="81"/>
        <v>0.11300594591299723</v>
      </c>
      <c r="O402" s="289">
        <f t="shared" si="81"/>
        <v>0.12898753780321714</v>
      </c>
      <c r="P402" s="289">
        <f t="shared" si="81"/>
        <v>0.14736636847697004</v>
      </c>
      <c r="Q402" s="290">
        <f t="shared" ref="Q402" si="92">Q218</f>
        <v>0.16850202375178588</v>
      </c>
      <c r="R402" s="47"/>
    </row>
    <row r="403" spans="2:18" x14ac:dyDescent="0.25">
      <c r="B403" s="348"/>
      <c r="C403" s="413">
        <f t="shared" si="80"/>
        <v>60</v>
      </c>
      <c r="D403" s="289">
        <f t="shared" si="81"/>
        <v>3.2224790506223004E-2</v>
      </c>
      <c r="E403" s="289">
        <f t="shared" si="81"/>
        <v>3.6250759084881741E-2</v>
      </c>
      <c r="F403" s="289">
        <f t="shared" si="81"/>
        <v>4.0880622950339264E-2</v>
      </c>
      <c r="G403" s="289">
        <f t="shared" si="81"/>
        <v>4.6204966395615443E-2</v>
      </c>
      <c r="H403" s="289">
        <f t="shared" si="81"/>
        <v>5.2327961357683035E-2</v>
      </c>
      <c r="I403" s="289">
        <f t="shared" si="81"/>
        <v>5.9369405564060757E-2</v>
      </c>
      <c r="J403" s="289">
        <f t="shared" si="81"/>
        <v>6.7467066401395145E-2</v>
      </c>
      <c r="K403" s="289">
        <f t="shared" si="81"/>
        <v>7.6779376364329674E-2</v>
      </c>
      <c r="L403" s="325">
        <f t="shared" si="81"/>
        <v>8.7488532821704407E-2</v>
      </c>
      <c r="M403" s="289">
        <f t="shared" si="81"/>
        <v>9.9804062747685329E-2</v>
      </c>
      <c r="N403" s="289">
        <f t="shared" si="81"/>
        <v>0.11396692216256343</v>
      </c>
      <c r="O403" s="289">
        <f t="shared" si="81"/>
        <v>0.1302542104896732</v>
      </c>
      <c r="P403" s="289">
        <f t="shared" si="81"/>
        <v>0.14898459206584944</v>
      </c>
      <c r="Q403" s="290">
        <f t="shared" ref="Q403" si="93">Q219</f>
        <v>0.17052453087845212</v>
      </c>
      <c r="R403" s="47"/>
    </row>
    <row r="404" spans="2:18" x14ac:dyDescent="0.25">
      <c r="B404" s="348"/>
      <c r="C404" s="415">
        <f t="shared" si="80"/>
        <v>70</v>
      </c>
      <c r="D404" s="360">
        <f t="shared" si="81"/>
        <v>3.2123501111023654E-2</v>
      </c>
      <c r="E404" s="360">
        <f t="shared" si="81"/>
        <v>3.6249669137156014E-2</v>
      </c>
      <c r="F404" s="360">
        <f t="shared" si="81"/>
        <v>4.0994762367208226E-2</v>
      </c>
      <c r="G404" s="360">
        <f t="shared" si="81"/>
        <v>4.6451619581768258E-2</v>
      </c>
      <c r="H404" s="360">
        <f t="shared" si="81"/>
        <v>5.2727005378512298E-2</v>
      </c>
      <c r="I404" s="360">
        <f t="shared" si="81"/>
        <v>5.9943699044767956E-2</v>
      </c>
      <c r="J404" s="360">
        <f t="shared" si="81"/>
        <v>6.8242896760961971E-2</v>
      </c>
      <c r="K404" s="360">
        <f t="shared" si="81"/>
        <v>7.7786974134585046E-2</v>
      </c>
      <c r="L404" s="360">
        <f t="shared" si="81"/>
        <v>8.8762663114251628E-2</v>
      </c>
      <c r="M404" s="360">
        <f t="shared" si="81"/>
        <v>0.10138470544086817</v>
      </c>
      <c r="N404" s="360">
        <f t="shared" si="81"/>
        <v>0.11590005411647719</v>
      </c>
      <c r="O404" s="360">
        <f t="shared" si="81"/>
        <v>0.13259270509342758</v>
      </c>
      <c r="P404" s="360">
        <f t="shared" si="81"/>
        <v>0.15178925371692051</v>
      </c>
      <c r="Q404" s="361">
        <f t="shared" ref="Q404" si="94">Q220</f>
        <v>0.17386528463393736</v>
      </c>
      <c r="R404" s="47"/>
    </row>
    <row r="405" spans="2:18" x14ac:dyDescent="0.25"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</row>
    <row r="406" spans="2:18" x14ac:dyDescent="0.25"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</row>
    <row r="407" spans="2:18" x14ac:dyDescent="0.25"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</row>
    <row r="408" spans="2:18" x14ac:dyDescent="0.25">
      <c r="B408" s="348" t="str">
        <f>A287</f>
        <v>mv</v>
      </c>
      <c r="C408" s="349"/>
      <c r="D408" s="350">
        <f t="shared" ref="D408:P421" si="95">D287</f>
        <v>0</v>
      </c>
      <c r="E408" s="350" t="str">
        <f t="shared" si="95"/>
        <v>soft-6</v>
      </c>
      <c r="F408" s="350" t="str">
        <f t="shared" si="95"/>
        <v>soft-5</v>
      </c>
      <c r="G408" s="350" t="str">
        <f t="shared" si="95"/>
        <v>soft-4</v>
      </c>
      <c r="H408" s="350" t="str">
        <f t="shared" si="95"/>
        <v>soft-3</v>
      </c>
      <c r="I408" s="350" t="str">
        <f t="shared" si="95"/>
        <v>soft-2</v>
      </c>
      <c r="J408" s="350" t="str">
        <f t="shared" si="95"/>
        <v>soft-1</v>
      </c>
      <c r="K408" s="350" t="str">
        <f t="shared" si="95"/>
        <v>soft</v>
      </c>
      <c r="L408" s="350" t="str">
        <f t="shared" si="95"/>
        <v>aver</v>
      </c>
      <c r="M408" s="350" t="str">
        <f t="shared" si="95"/>
        <v xml:space="preserve"> stiff</v>
      </c>
      <c r="N408" s="350" t="str">
        <f t="shared" si="95"/>
        <v xml:space="preserve"> stiff+1</v>
      </c>
      <c r="O408" s="350" t="str">
        <f t="shared" si="95"/>
        <v xml:space="preserve"> stiff+2</v>
      </c>
      <c r="P408" s="350" t="str">
        <f t="shared" si="95"/>
        <v xml:space="preserve"> stiff+3</v>
      </c>
      <c r="Q408" s="351" t="str">
        <f t="shared" ref="Q408" si="96">Q287</f>
        <v xml:space="preserve"> stiff+4</v>
      </c>
      <c r="R408" s="47"/>
    </row>
    <row r="409" spans="2:18" x14ac:dyDescent="0.25">
      <c r="B409" s="348"/>
      <c r="C409" s="352" t="str">
        <f t="shared" ref="C409:C421" si="97">B288</f>
        <v>ips</v>
      </c>
      <c r="D409" s="336" t="str">
        <f t="shared" si="95"/>
        <v>c coeff</v>
      </c>
      <c r="E409" s="336" t="str">
        <f t="shared" si="95"/>
        <v>c coeff</v>
      </c>
      <c r="F409" s="336" t="str">
        <f t="shared" si="95"/>
        <v>c coeff</v>
      </c>
      <c r="G409" s="336" t="str">
        <f t="shared" si="95"/>
        <v>c coeff</v>
      </c>
      <c r="H409" s="336" t="str">
        <f t="shared" si="95"/>
        <v>c coeff</v>
      </c>
      <c r="I409" s="336" t="str">
        <f t="shared" si="95"/>
        <v>c coeff</v>
      </c>
      <c r="J409" s="336" t="str">
        <f t="shared" si="95"/>
        <v>c coeff</v>
      </c>
      <c r="K409" s="336" t="str">
        <f t="shared" si="95"/>
        <v>c-zeta</v>
      </c>
      <c r="L409" s="336" t="str">
        <f t="shared" si="95"/>
        <v>c-zeta</v>
      </c>
      <c r="M409" s="336" t="str">
        <f t="shared" si="95"/>
        <v>c-zeta</v>
      </c>
      <c r="N409" s="336" t="str">
        <f t="shared" si="95"/>
        <v>c-zeta</v>
      </c>
      <c r="O409" s="336" t="str">
        <f t="shared" si="95"/>
        <v>c-zeta</v>
      </c>
      <c r="P409" s="336" t="str">
        <f t="shared" si="95"/>
        <v>c-zeta</v>
      </c>
      <c r="Q409" s="353" t="str">
        <f t="shared" ref="Q409" si="98">Q288</f>
        <v>c-zeta</v>
      </c>
      <c r="R409" s="47"/>
    </row>
    <row r="410" spans="2:18" x14ac:dyDescent="0.25">
      <c r="B410" s="348"/>
      <c r="C410" s="412">
        <f t="shared" si="97"/>
        <v>1</v>
      </c>
      <c r="D410" s="355">
        <f t="shared" si="95"/>
        <v>6.4074829003001182E-3</v>
      </c>
      <c r="E410" s="355">
        <f t="shared" si="95"/>
        <v>7.3686053353451348E-3</v>
      </c>
      <c r="F410" s="355">
        <f t="shared" si="95"/>
        <v>8.473896135646905E-3</v>
      </c>
      <c r="G410" s="355">
        <f t="shared" si="95"/>
        <v>9.7449805559939387E-3</v>
      </c>
      <c r="H410" s="355">
        <f t="shared" si="95"/>
        <v>1.1206727639393028E-2</v>
      </c>
      <c r="I410" s="355">
        <f t="shared" si="95"/>
        <v>1.2887736785301982E-2</v>
      </c>
      <c r="J410" s="355">
        <f t="shared" si="95"/>
        <v>1.4820897303097276E-2</v>
      </c>
      <c r="K410" s="355">
        <f t="shared" si="95"/>
        <v>1.7044031898561868E-2</v>
      </c>
      <c r="L410" s="355">
        <f t="shared" si="95"/>
        <v>1.9600636683346145E-2</v>
      </c>
      <c r="M410" s="355">
        <f t="shared" si="95"/>
        <v>2.2540732185848063E-2</v>
      </c>
      <c r="N410" s="355">
        <f t="shared" si="95"/>
        <v>2.5921842013725275E-2</v>
      </c>
      <c r="O410" s="355">
        <f t="shared" si="95"/>
        <v>2.9810118315784059E-2</v>
      </c>
      <c r="P410" s="355">
        <f t="shared" si="95"/>
        <v>3.4281636063151669E-2</v>
      </c>
      <c r="Q410" s="356">
        <f t="shared" ref="Q410" si="99">Q289</f>
        <v>3.942388147262442E-2</v>
      </c>
      <c r="R410" s="47"/>
    </row>
    <row r="411" spans="2:18" x14ac:dyDescent="0.25">
      <c r="B411" s="348"/>
      <c r="C411" s="413">
        <f t="shared" si="97"/>
        <v>2</v>
      </c>
      <c r="D411" s="289">
        <f t="shared" si="95"/>
        <v>4.9881118183164423E-3</v>
      </c>
      <c r="E411" s="289">
        <f t="shared" si="95"/>
        <v>5.7363285910639085E-3</v>
      </c>
      <c r="F411" s="289">
        <f t="shared" si="95"/>
        <v>6.5967778797234944E-3</v>
      </c>
      <c r="G411" s="289">
        <f t="shared" si="95"/>
        <v>7.5862945616820172E-3</v>
      </c>
      <c r="H411" s="289">
        <f t="shared" si="95"/>
        <v>8.7242387459343183E-3</v>
      </c>
      <c r="I411" s="289">
        <f t="shared" si="95"/>
        <v>1.0032874557824466E-2</v>
      </c>
      <c r="J411" s="289">
        <f t="shared" si="95"/>
        <v>1.1537805741498135E-2</v>
      </c>
      <c r="K411" s="289">
        <f t="shared" si="95"/>
        <v>1.3268476602722854E-2</v>
      </c>
      <c r="L411" s="325">
        <f t="shared" si="95"/>
        <v>1.525874809313128E-2</v>
      </c>
      <c r="M411" s="289">
        <f t="shared" si="95"/>
        <v>1.754756030710097E-2</v>
      </c>
      <c r="N411" s="289">
        <f t="shared" si="95"/>
        <v>2.0179694353166112E-2</v>
      </c>
      <c r="O411" s="289">
        <f t="shared" si="95"/>
        <v>2.3206648506141028E-2</v>
      </c>
      <c r="P411" s="289">
        <f t="shared" si="95"/>
        <v>2.6687645782062178E-2</v>
      </c>
      <c r="Q411" s="290">
        <f t="shared" ref="Q411" si="100">Q290</f>
        <v>3.0690792649371502E-2</v>
      </c>
      <c r="R411" s="47"/>
    </row>
    <row r="412" spans="2:18" x14ac:dyDescent="0.25">
      <c r="B412" s="348"/>
      <c r="C412" s="413">
        <f t="shared" si="97"/>
        <v>3</v>
      </c>
      <c r="D412" s="289">
        <f t="shared" si="95"/>
        <v>4.6076329116655655E-3</v>
      </c>
      <c r="E412" s="289">
        <f t="shared" si="95"/>
        <v>5.2987778484153997E-3</v>
      </c>
      <c r="F412" s="289">
        <f t="shared" si="95"/>
        <v>6.0935945256777087E-3</v>
      </c>
      <c r="G412" s="289">
        <f t="shared" si="95"/>
        <v>7.0076337045293646E-3</v>
      </c>
      <c r="H412" s="289">
        <f t="shared" si="95"/>
        <v>8.0587787602087683E-3</v>
      </c>
      <c r="I412" s="289">
        <f t="shared" si="95"/>
        <v>9.2675955742400843E-3</v>
      </c>
      <c r="J412" s="289">
        <f t="shared" si="95"/>
        <v>1.0657734910376096E-2</v>
      </c>
      <c r="K412" s="289">
        <f t="shared" si="95"/>
        <v>1.2256395146932509E-2</v>
      </c>
      <c r="L412" s="325">
        <f t="shared" si="95"/>
        <v>1.4094854418972383E-2</v>
      </c>
      <c r="M412" s="289">
        <f t="shared" si="95"/>
        <v>1.6209082581818239E-2</v>
      </c>
      <c r="N412" s="289">
        <f t="shared" si="95"/>
        <v>1.8640444969090973E-2</v>
      </c>
      <c r="O412" s="289">
        <f t="shared" si="95"/>
        <v>2.1436511714454615E-2</v>
      </c>
      <c r="P412" s="289">
        <f t="shared" si="95"/>
        <v>2.4651988471622806E-2</v>
      </c>
      <c r="Q412" s="290">
        <f t="shared" ref="Q412" si="101">Q291</f>
        <v>2.8349786742366222E-2</v>
      </c>
      <c r="R412" s="47"/>
    </row>
    <row r="413" spans="2:18" x14ac:dyDescent="0.25">
      <c r="B413" s="348"/>
      <c r="C413" s="413">
        <f t="shared" si="97"/>
        <v>4</v>
      </c>
      <c r="D413" s="289">
        <f t="shared" si="95"/>
        <v>4.4868770488478886E-3</v>
      </c>
      <c r="E413" s="289">
        <f t="shared" si="95"/>
        <v>5.1599086061750715E-3</v>
      </c>
      <c r="F413" s="289">
        <f t="shared" si="95"/>
        <v>5.9338948971013302E-3</v>
      </c>
      <c r="G413" s="289">
        <f t="shared" si="95"/>
        <v>6.8239791316665284E-3</v>
      </c>
      <c r="H413" s="289">
        <f t="shared" si="95"/>
        <v>7.8475760014165095E-3</v>
      </c>
      <c r="I413" s="289">
        <f t="shared" si="95"/>
        <v>9.0247124016289842E-3</v>
      </c>
      <c r="J413" s="289">
        <f t="shared" si="95"/>
        <v>1.037841926187333E-2</v>
      </c>
      <c r="K413" s="289">
        <f t="shared" si="95"/>
        <v>1.1935182151154329E-2</v>
      </c>
      <c r="L413" s="325">
        <f t="shared" si="95"/>
        <v>1.3725459473827476E-2</v>
      </c>
      <c r="M413" s="289">
        <f t="shared" si="95"/>
        <v>1.5784278394901596E-2</v>
      </c>
      <c r="N413" s="289">
        <f t="shared" si="95"/>
        <v>1.8151920154136834E-2</v>
      </c>
      <c r="O413" s="289">
        <f t="shared" si="95"/>
        <v>2.0874708177257357E-2</v>
      </c>
      <c r="P413" s="289">
        <f t="shared" si="95"/>
        <v>2.400591440384596E-2</v>
      </c>
      <c r="Q413" s="290">
        <f t="shared" ref="Q413" si="102">Q292</f>
        <v>2.7606801564422852E-2</v>
      </c>
      <c r="R413" s="47"/>
    </row>
    <row r="414" spans="2:18" x14ac:dyDescent="0.25">
      <c r="B414" s="348"/>
      <c r="C414" s="413">
        <f t="shared" si="97"/>
        <v>5</v>
      </c>
      <c r="D414" s="289">
        <f t="shared" si="95"/>
        <v>4.4700104035634881E-3</v>
      </c>
      <c r="E414" s="289">
        <f t="shared" si="95"/>
        <v>5.140511964098011E-3</v>
      </c>
      <c r="F414" s="289">
        <f t="shared" si="95"/>
        <v>5.9115887587127122E-3</v>
      </c>
      <c r="G414" s="289">
        <f t="shared" si="95"/>
        <v>6.7983270725196195E-3</v>
      </c>
      <c r="H414" s="289">
        <f t="shared" si="95"/>
        <v>7.8180761333975623E-3</v>
      </c>
      <c r="I414" s="289">
        <f t="shared" si="95"/>
        <v>8.9907875534071952E-3</v>
      </c>
      <c r="J414" s="289">
        <f t="shared" si="95"/>
        <v>1.0339405686418276E-2</v>
      </c>
      <c r="K414" s="289">
        <f t="shared" si="95"/>
        <v>1.1890316539381017E-2</v>
      </c>
      <c r="L414" s="325">
        <f t="shared" si="95"/>
        <v>1.3673864020288166E-2</v>
      </c>
      <c r="M414" s="289">
        <f t="shared" si="95"/>
        <v>1.5724943623331392E-2</v>
      </c>
      <c r="N414" s="289">
        <f t="shared" si="95"/>
        <v>1.8083685166831096E-2</v>
      </c>
      <c r="O414" s="289">
        <f t="shared" si="95"/>
        <v>2.0796237941855759E-2</v>
      </c>
      <c r="P414" s="289">
        <f t="shared" si="95"/>
        <v>2.391567363313412E-2</v>
      </c>
      <c r="Q414" s="290">
        <f t="shared" ref="Q414" si="103">Q293</f>
        <v>2.7503024678104237E-2</v>
      </c>
      <c r="R414" s="47"/>
    </row>
    <row r="415" spans="2:18" x14ac:dyDescent="0.25">
      <c r="B415" s="348"/>
      <c r="C415" s="414">
        <f t="shared" si="97"/>
        <v>10</v>
      </c>
      <c r="D415" s="333">
        <f t="shared" si="95"/>
        <v>4.8531786560412583E-3</v>
      </c>
      <c r="E415" s="333">
        <f t="shared" si="95"/>
        <v>5.5811554544474475E-3</v>
      </c>
      <c r="F415" s="333">
        <f t="shared" si="95"/>
        <v>6.4183287726145644E-3</v>
      </c>
      <c r="G415" s="333">
        <f t="shared" si="95"/>
        <v>7.3810780885067472E-3</v>
      </c>
      <c r="H415" s="333">
        <f t="shared" si="95"/>
        <v>8.4882398017827581E-3</v>
      </c>
      <c r="I415" s="333">
        <f t="shared" si="95"/>
        <v>9.7614757720501707E-3</v>
      </c>
      <c r="J415" s="333">
        <f t="shared" si="95"/>
        <v>1.1225697137857696E-2</v>
      </c>
      <c r="K415" s="333">
        <f t="shared" si="95"/>
        <v>1.2909551708536349E-2</v>
      </c>
      <c r="L415" s="333">
        <f t="shared" si="95"/>
        <v>1.4845984464816803E-2</v>
      </c>
      <c r="M415" s="333">
        <f t="shared" si="95"/>
        <v>1.7072882134539318E-2</v>
      </c>
      <c r="N415" s="333">
        <f t="shared" si="95"/>
        <v>1.9633814454720216E-2</v>
      </c>
      <c r="O415" s="333">
        <f t="shared" si="95"/>
        <v>2.257888662292825E-2</v>
      </c>
      <c r="P415" s="333">
        <f t="shared" si="95"/>
        <v>2.596571961636748E-2</v>
      </c>
      <c r="Q415" s="358">
        <f t="shared" ref="Q415" si="104">Q294</f>
        <v>2.9860577558822602E-2</v>
      </c>
      <c r="R415" s="47"/>
    </row>
    <row r="416" spans="2:18" x14ac:dyDescent="0.25">
      <c r="B416" s="348"/>
      <c r="C416" s="413">
        <f t="shared" si="97"/>
        <v>20</v>
      </c>
      <c r="D416" s="289">
        <f t="shared" si="95"/>
        <v>5.5745191519167379E-3</v>
      </c>
      <c r="E416" s="289">
        <f t="shared" si="95"/>
        <v>6.4106970247042481E-3</v>
      </c>
      <c r="F416" s="289">
        <f t="shared" si="95"/>
        <v>7.3723015784098863E-3</v>
      </c>
      <c r="G416" s="289">
        <f t="shared" si="95"/>
        <v>8.4781468151713668E-3</v>
      </c>
      <c r="H416" s="289">
        <f t="shared" si="95"/>
        <v>9.7498688374470718E-3</v>
      </c>
      <c r="I416" s="289">
        <f t="shared" si="95"/>
        <v>1.1212349163064132E-2</v>
      </c>
      <c r="J416" s="289">
        <f t="shared" si="95"/>
        <v>1.2894201537523752E-2</v>
      </c>
      <c r="K416" s="289">
        <f t="shared" si="95"/>
        <v>1.4828331768152313E-2</v>
      </c>
      <c r="L416" s="325">
        <f t="shared" si="95"/>
        <v>1.7052581533375157E-2</v>
      </c>
      <c r="M416" s="289">
        <f t="shared" si="95"/>
        <v>1.9610468763381426E-2</v>
      </c>
      <c r="N416" s="289">
        <f t="shared" si="95"/>
        <v>2.2552039077888643E-2</v>
      </c>
      <c r="O416" s="289">
        <f t="shared" si="95"/>
        <v>2.5934844939571933E-2</v>
      </c>
      <c r="P416" s="289">
        <f t="shared" si="95"/>
        <v>2.9825071680507721E-2</v>
      </c>
      <c r="Q416" s="290">
        <f t="shared" ref="Q416" si="105">Q295</f>
        <v>3.429883243258388E-2</v>
      </c>
      <c r="R416" s="47"/>
    </row>
    <row r="417" spans="2:18" x14ac:dyDescent="0.25">
      <c r="B417" s="348"/>
      <c r="C417" s="413">
        <f t="shared" si="97"/>
        <v>30</v>
      </c>
      <c r="D417" s="289">
        <f t="shared" si="95"/>
        <v>8.1596433630069937E-3</v>
      </c>
      <c r="E417" s="289">
        <f t="shared" si="95"/>
        <v>9.3835898674580406E-3</v>
      </c>
      <c r="F417" s="289">
        <f t="shared" si="95"/>
        <v>1.0791128347576746E-2</v>
      </c>
      <c r="G417" s="289">
        <f t="shared" si="95"/>
        <v>1.2409797599713257E-2</v>
      </c>
      <c r="H417" s="289">
        <f t="shared" si="95"/>
        <v>1.4271267239670244E-2</v>
      </c>
      <c r="I417" s="289">
        <f t="shared" si="95"/>
        <v>1.6411957325620782E-2</v>
      </c>
      <c r="J417" s="289">
        <f t="shared" si="95"/>
        <v>1.8873750924463896E-2</v>
      </c>
      <c r="K417" s="289">
        <f t="shared" si="95"/>
        <v>2.1704813563133477E-2</v>
      </c>
      <c r="L417" s="325">
        <f t="shared" si="95"/>
        <v>2.4960535597603497E-2</v>
      </c>
      <c r="M417" s="289">
        <f t="shared" si="95"/>
        <v>2.8704615937244018E-2</v>
      </c>
      <c r="N417" s="289">
        <f t="shared" si="95"/>
        <v>3.3010308327830619E-2</v>
      </c>
      <c r="O417" s="289">
        <f t="shared" si="95"/>
        <v>3.7961854577005211E-2</v>
      </c>
      <c r="P417" s="289">
        <f t="shared" si="95"/>
        <v>4.365613276355599E-2</v>
      </c>
      <c r="Q417" s="290">
        <f t="shared" ref="Q417" si="106">Q296</f>
        <v>5.0204552678089383E-2</v>
      </c>
      <c r="R417" s="47"/>
    </row>
    <row r="418" spans="2:18" x14ac:dyDescent="0.25">
      <c r="B418" s="348"/>
      <c r="C418" s="413">
        <f t="shared" si="97"/>
        <v>40</v>
      </c>
      <c r="D418" s="289">
        <f t="shared" si="95"/>
        <v>1.0087794774299361E-2</v>
      </c>
      <c r="E418" s="289">
        <f t="shared" si="95"/>
        <v>1.1600963990444265E-2</v>
      </c>
      <c r="F418" s="289">
        <f t="shared" si="95"/>
        <v>1.3341108589010903E-2</v>
      </c>
      <c r="G418" s="289">
        <f t="shared" si="95"/>
        <v>1.5342274877362536E-2</v>
      </c>
      <c r="H418" s="289">
        <f t="shared" si="95"/>
        <v>1.7643616108966916E-2</v>
      </c>
      <c r="I418" s="289">
        <f t="shared" si="95"/>
        <v>2.0290158525311953E-2</v>
      </c>
      <c r="J418" s="289">
        <f t="shared" si="95"/>
        <v>2.3333682304108747E-2</v>
      </c>
      <c r="K418" s="289">
        <f t="shared" si="95"/>
        <v>2.6833734649725056E-2</v>
      </c>
      <c r="L418" s="325">
        <f t="shared" si="95"/>
        <v>3.0858794847183811E-2</v>
      </c>
      <c r="M418" s="289">
        <f t="shared" si="95"/>
        <v>3.5487614074261382E-2</v>
      </c>
      <c r="N418" s="289">
        <f t="shared" si="95"/>
        <v>4.0810756185400587E-2</v>
      </c>
      <c r="O418" s="289">
        <f t="shared" si="95"/>
        <v>4.6932369613210664E-2</v>
      </c>
      <c r="P418" s="289">
        <f t="shared" si="95"/>
        <v>5.3972225055192252E-2</v>
      </c>
      <c r="Q418" s="290">
        <f t="shared" ref="Q418" si="107">Q297</f>
        <v>6.2068058813471091E-2</v>
      </c>
      <c r="R418" s="47"/>
    </row>
    <row r="419" spans="2:18" x14ac:dyDescent="0.25">
      <c r="B419" s="348"/>
      <c r="C419" s="413">
        <f t="shared" si="97"/>
        <v>50</v>
      </c>
      <c r="D419" s="289">
        <f t="shared" si="95"/>
        <v>1.1753157065672575E-2</v>
      </c>
      <c r="E419" s="289">
        <f t="shared" si="95"/>
        <v>1.3516130625523459E-2</v>
      </c>
      <c r="F419" s="289">
        <f t="shared" si="95"/>
        <v>1.5543550219351974E-2</v>
      </c>
      <c r="G419" s="289">
        <f t="shared" si="95"/>
        <v>1.7875082752254773E-2</v>
      </c>
      <c r="H419" s="289">
        <f t="shared" si="95"/>
        <v>2.0556345165092992E-2</v>
      </c>
      <c r="I419" s="289">
        <f t="shared" si="95"/>
        <v>2.363979693985693E-2</v>
      </c>
      <c r="J419" s="289">
        <f t="shared" si="95"/>
        <v>2.7185766480835472E-2</v>
      </c>
      <c r="K419" s="289">
        <f t="shared" si="95"/>
        <v>3.1263631452960787E-2</v>
      </c>
      <c r="L419" s="325">
        <f t="shared" si="95"/>
        <v>3.5953176170904905E-2</v>
      </c>
      <c r="M419" s="289">
        <f t="shared" si="95"/>
        <v>4.1346152596540633E-2</v>
      </c>
      <c r="N419" s="289">
        <f t="shared" si="95"/>
        <v>4.7548075486021725E-2</v>
      </c>
      <c r="O419" s="289">
        <f t="shared" si="95"/>
        <v>5.4680286808924984E-2</v>
      </c>
      <c r="P419" s="289">
        <f t="shared" si="95"/>
        <v>6.2882329830263733E-2</v>
      </c>
      <c r="Q419" s="290">
        <f t="shared" ref="Q419" si="108">Q298</f>
        <v>7.2314679304803287E-2</v>
      </c>
      <c r="R419" s="47"/>
    </row>
    <row r="420" spans="2:18" x14ac:dyDescent="0.25">
      <c r="B420" s="348"/>
      <c r="C420" s="413">
        <f t="shared" si="97"/>
        <v>60</v>
      </c>
      <c r="D420" s="289">
        <f t="shared" si="95"/>
        <v>1.3287124797086207E-2</v>
      </c>
      <c r="E420" s="289">
        <f t="shared" si="95"/>
        <v>1.5280193516649138E-2</v>
      </c>
      <c r="F420" s="289">
        <f t="shared" si="95"/>
        <v>1.7572222544146504E-2</v>
      </c>
      <c r="G420" s="289">
        <f t="shared" si="95"/>
        <v>2.0208055925768478E-2</v>
      </c>
      <c r="H420" s="289">
        <f t="shared" si="95"/>
        <v>2.3239264314633745E-2</v>
      </c>
      <c r="I420" s="289">
        <f t="shared" si="95"/>
        <v>2.6725153961828813E-2</v>
      </c>
      <c r="J420" s="289">
        <f t="shared" si="95"/>
        <v>3.073392705610313E-2</v>
      </c>
      <c r="K420" s="289">
        <f t="shared" si="95"/>
        <v>3.5344016114518595E-2</v>
      </c>
      <c r="L420" s="325">
        <f t="shared" si="95"/>
        <v>4.0645618531696383E-2</v>
      </c>
      <c r="M420" s="289">
        <f t="shared" si="95"/>
        <v>4.6742461311450843E-2</v>
      </c>
      <c r="N420" s="289">
        <f t="shared" si="95"/>
        <v>5.3753830508168454E-2</v>
      </c>
      <c r="O420" s="289">
        <f t="shared" si="95"/>
        <v>6.1816905084393726E-2</v>
      </c>
      <c r="P420" s="289">
        <f t="shared" si="95"/>
        <v>7.1089440847052779E-2</v>
      </c>
      <c r="Q420" s="290">
        <f t="shared" ref="Q420" si="109">Q299</f>
        <v>8.175285697411068E-2</v>
      </c>
      <c r="R420" s="47"/>
    </row>
    <row r="421" spans="2:18" x14ac:dyDescent="0.25">
      <c r="B421" s="348"/>
      <c r="C421" s="415">
        <f t="shared" si="97"/>
        <v>70</v>
      </c>
      <c r="D421" s="360">
        <f t="shared" si="95"/>
        <v>1.4746009922808655E-2</v>
      </c>
      <c r="E421" s="360">
        <f t="shared" si="95"/>
        <v>1.6957911411229952E-2</v>
      </c>
      <c r="F421" s="360">
        <f t="shared" si="95"/>
        <v>1.9501598122914444E-2</v>
      </c>
      <c r="G421" s="360">
        <f t="shared" si="95"/>
        <v>2.2426837841351605E-2</v>
      </c>
      <c r="H421" s="360">
        <f t="shared" si="95"/>
        <v>2.5790863517554347E-2</v>
      </c>
      <c r="I421" s="360">
        <f t="shared" si="95"/>
        <v>2.9659493045187502E-2</v>
      </c>
      <c r="J421" s="360">
        <f t="shared" si="95"/>
        <v>3.4108417001965617E-2</v>
      </c>
      <c r="K421" s="360">
        <f t="shared" si="95"/>
        <v>3.9224679552260458E-2</v>
      </c>
      <c r="L421" s="360">
        <f t="shared" si="95"/>
        <v>4.5108381485099526E-2</v>
      </c>
      <c r="M421" s="360">
        <f t="shared" si="95"/>
        <v>5.1874638707864455E-2</v>
      </c>
      <c r="N421" s="360">
        <f t="shared" si="95"/>
        <v>5.9655834514044118E-2</v>
      </c>
      <c r="O421" s="360">
        <f t="shared" si="95"/>
        <v>6.8604209691150733E-2</v>
      </c>
      <c r="P421" s="360">
        <f t="shared" si="95"/>
        <v>7.8894841144823341E-2</v>
      </c>
      <c r="Q421" s="361">
        <f t="shared" ref="Q421" si="110">Q300</f>
        <v>9.0729067316546813E-2</v>
      </c>
      <c r="R421" s="47"/>
    </row>
    <row r="422" spans="2:18" x14ac:dyDescent="0.25"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</row>
    <row r="423" spans="2:18" x14ac:dyDescent="0.25"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</row>
    <row r="424" spans="2:18" x14ac:dyDescent="0.25"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</row>
    <row r="425" spans="2:18" x14ac:dyDescent="0.25">
      <c r="B425" s="348" t="str">
        <f>A352</f>
        <v>bv</v>
      </c>
      <c r="C425" s="349"/>
      <c r="D425" s="350">
        <f t="shared" ref="D425:P425" si="111">D352</f>
        <v>0</v>
      </c>
      <c r="E425" s="350" t="str">
        <f t="shared" si="111"/>
        <v>soft-6</v>
      </c>
      <c r="F425" s="350" t="str">
        <f t="shared" si="111"/>
        <v>soft-5</v>
      </c>
      <c r="G425" s="350" t="str">
        <f t="shared" si="111"/>
        <v>soft-4</v>
      </c>
      <c r="H425" s="350" t="str">
        <f t="shared" si="111"/>
        <v>soft-3</v>
      </c>
      <c r="I425" s="350" t="str">
        <f t="shared" si="111"/>
        <v>soft-2</v>
      </c>
      <c r="J425" s="350" t="str">
        <f t="shared" si="111"/>
        <v>soft-1</v>
      </c>
      <c r="K425" s="350" t="str">
        <f t="shared" si="111"/>
        <v>soft</v>
      </c>
      <c r="L425" s="350" t="str">
        <f t="shared" si="111"/>
        <v>aver</v>
      </c>
      <c r="M425" s="350" t="str">
        <f t="shared" si="111"/>
        <v xml:space="preserve"> stiff</v>
      </c>
      <c r="N425" s="350" t="str">
        <f t="shared" si="111"/>
        <v xml:space="preserve"> stiff+1</v>
      </c>
      <c r="O425" s="350" t="str">
        <f t="shared" si="111"/>
        <v xml:space="preserve"> stiff+2</v>
      </c>
      <c r="P425" s="350" t="str">
        <f t="shared" si="111"/>
        <v xml:space="preserve"> stiff+3</v>
      </c>
      <c r="Q425" s="351" t="str">
        <f t="shared" ref="Q425" si="112">Q352</f>
        <v xml:space="preserve"> stiff+4</v>
      </c>
      <c r="R425" s="47"/>
    </row>
    <row r="426" spans="2:18" x14ac:dyDescent="0.25">
      <c r="B426" s="348"/>
      <c r="C426" s="352" t="str">
        <f t="shared" ref="C426:C438" si="113">B353</f>
        <v>ips</v>
      </c>
      <c r="D426" s="336" t="str">
        <f t="shared" ref="D426:P438" si="114">D353</f>
        <v>c coeff</v>
      </c>
      <c r="E426" s="336" t="str">
        <f t="shared" si="114"/>
        <v>c coeff</v>
      </c>
      <c r="F426" s="336" t="str">
        <f t="shared" si="114"/>
        <v>c coeff</v>
      </c>
      <c r="G426" s="336" t="str">
        <f t="shared" si="114"/>
        <v>c coeff</v>
      </c>
      <c r="H426" s="336" t="str">
        <f t="shared" si="114"/>
        <v>c coeff</v>
      </c>
      <c r="I426" s="336" t="str">
        <f t="shared" si="114"/>
        <v>c coeff</v>
      </c>
      <c r="J426" s="336" t="str">
        <f t="shared" si="114"/>
        <v>c coeff</v>
      </c>
      <c r="K426" s="336" t="str">
        <f t="shared" si="114"/>
        <v>c-zeta</v>
      </c>
      <c r="L426" s="336" t="str">
        <f t="shared" si="114"/>
        <v>c-zeta</v>
      </c>
      <c r="M426" s="336" t="str">
        <f t="shared" si="114"/>
        <v>c-zeta</v>
      </c>
      <c r="N426" s="336" t="str">
        <f t="shared" si="114"/>
        <v>c-zeta</v>
      </c>
      <c r="O426" s="336" t="str">
        <f t="shared" si="114"/>
        <v>c-zeta</v>
      </c>
      <c r="P426" s="336" t="str">
        <f t="shared" si="114"/>
        <v>c-zeta</v>
      </c>
      <c r="Q426" s="353" t="str">
        <f t="shared" ref="Q426" si="115">Q353</f>
        <v>c-zeta</v>
      </c>
      <c r="R426" s="47"/>
    </row>
    <row r="427" spans="2:18" x14ac:dyDescent="0.25">
      <c r="B427" s="348"/>
      <c r="C427" s="412">
        <f t="shared" si="113"/>
        <v>1</v>
      </c>
      <c r="D427" s="355">
        <f t="shared" si="114"/>
        <v>4.1972429736723001E-2</v>
      </c>
      <c r="E427" s="355">
        <f t="shared" si="114"/>
        <v>4.8268294197231443E-2</v>
      </c>
      <c r="F427" s="355">
        <f t="shared" si="114"/>
        <v>5.5508538326816154E-2</v>
      </c>
      <c r="G427" s="355">
        <f t="shared" si="114"/>
        <v>6.3834819075838573E-2</v>
      </c>
      <c r="H427" s="355">
        <f t="shared" si="114"/>
        <v>7.3410041937214343E-2</v>
      </c>
      <c r="I427" s="355">
        <f t="shared" si="114"/>
        <v>8.4421548227796489E-2</v>
      </c>
      <c r="J427" s="355">
        <f t="shared" si="114"/>
        <v>9.7084780461965975E-2</v>
      </c>
      <c r="K427" s="355">
        <f t="shared" si="114"/>
        <v>0.11164749753126087</v>
      </c>
      <c r="L427" s="355">
        <f t="shared" si="114"/>
        <v>0.12839462216094999</v>
      </c>
      <c r="M427" s="355">
        <f t="shared" si="114"/>
        <v>0.14765381548509246</v>
      </c>
      <c r="N427" s="355">
        <f t="shared" si="114"/>
        <v>0.16980188780785635</v>
      </c>
      <c r="O427" s="355">
        <f t="shared" si="114"/>
        <v>0.19527217097903479</v>
      </c>
      <c r="P427" s="355">
        <f t="shared" si="114"/>
        <v>0.22456299662588999</v>
      </c>
      <c r="Q427" s="356">
        <f t="shared" ref="Q427" si="116">Q354</f>
        <v>0.25824744611977346</v>
      </c>
      <c r="R427" s="47"/>
    </row>
    <row r="428" spans="2:18" x14ac:dyDescent="0.25">
      <c r="B428" s="348"/>
      <c r="C428" s="413">
        <f t="shared" si="113"/>
        <v>2</v>
      </c>
      <c r="D428" s="289">
        <f t="shared" si="114"/>
        <v>3.9092500347296562E-2</v>
      </c>
      <c r="E428" s="289">
        <f t="shared" si="114"/>
        <v>4.4956375399391048E-2</v>
      </c>
      <c r="F428" s="289">
        <f t="shared" si="114"/>
        <v>5.1699831709299697E-2</v>
      </c>
      <c r="G428" s="289">
        <f t="shared" si="114"/>
        <v>5.9454806465694648E-2</v>
      </c>
      <c r="H428" s="289">
        <f t="shared" si="114"/>
        <v>6.837302743554885E-2</v>
      </c>
      <c r="I428" s="289">
        <f t="shared" si="114"/>
        <v>7.8628981550881175E-2</v>
      </c>
      <c r="J428" s="289">
        <f t="shared" si="114"/>
        <v>9.0423328783513335E-2</v>
      </c>
      <c r="K428" s="289">
        <f t="shared" si="114"/>
        <v>0.10398682810104033</v>
      </c>
      <c r="L428" s="325">
        <f t="shared" si="114"/>
        <v>0.11958485231619637</v>
      </c>
      <c r="M428" s="289">
        <f t="shared" si="114"/>
        <v>0.13752258016362581</v>
      </c>
      <c r="N428" s="289">
        <f t="shared" si="114"/>
        <v>0.15815096718816965</v>
      </c>
      <c r="O428" s="289">
        <f t="shared" si="114"/>
        <v>0.18187361226639509</v>
      </c>
      <c r="P428" s="289">
        <f t="shared" si="114"/>
        <v>0.20915465410635434</v>
      </c>
      <c r="Q428" s="290">
        <f t="shared" ref="Q428" si="117">Q355</f>
        <v>0.24052785222230749</v>
      </c>
      <c r="R428" s="47"/>
    </row>
    <row r="429" spans="2:18" x14ac:dyDescent="0.25">
      <c r="B429" s="348"/>
      <c r="C429" s="413">
        <f t="shared" si="113"/>
        <v>3</v>
      </c>
      <c r="D429" s="289">
        <f t="shared" si="114"/>
        <v>3.7483128041440619E-2</v>
      </c>
      <c r="E429" s="289">
        <f t="shared" si="114"/>
        <v>4.310559724765671E-2</v>
      </c>
      <c r="F429" s="289">
        <f t="shared" si="114"/>
        <v>4.9571436834805208E-2</v>
      </c>
      <c r="G429" s="289">
        <f t="shared" si="114"/>
        <v>5.7007152360025994E-2</v>
      </c>
      <c r="H429" s="289">
        <f t="shared" si="114"/>
        <v>6.5558225214029889E-2</v>
      </c>
      <c r="I429" s="289">
        <f t="shared" si="114"/>
        <v>7.5391958996134364E-2</v>
      </c>
      <c r="J429" s="289">
        <f t="shared" si="114"/>
        <v>8.6700752845554507E-2</v>
      </c>
      <c r="K429" s="289">
        <f t="shared" si="114"/>
        <v>9.9705865772387686E-2</v>
      </c>
      <c r="L429" s="325">
        <f t="shared" si="114"/>
        <v>0.11466174563824581</v>
      </c>
      <c r="M429" s="289">
        <f t="shared" si="114"/>
        <v>0.13186100748398272</v>
      </c>
      <c r="N429" s="289">
        <f t="shared" si="114"/>
        <v>0.15164015860658009</v>
      </c>
      <c r="O429" s="289">
        <f t="shared" si="114"/>
        <v>0.17438618239756706</v>
      </c>
      <c r="P429" s="289">
        <f t="shared" si="114"/>
        <v>0.20054410975720213</v>
      </c>
      <c r="Q429" s="290">
        <f t="shared" ref="Q429" si="118">Q356</f>
        <v>0.2306257262207824</v>
      </c>
      <c r="R429" s="47"/>
    </row>
    <row r="430" spans="2:18" x14ac:dyDescent="0.25">
      <c r="B430" s="348"/>
      <c r="C430" s="413">
        <f t="shared" si="113"/>
        <v>4</v>
      </c>
      <c r="D430" s="289">
        <f t="shared" si="114"/>
        <v>3.6191395006477299E-2</v>
      </c>
      <c r="E430" s="289">
        <f t="shared" si="114"/>
        <v>4.1620104257448894E-2</v>
      </c>
      <c r="F430" s="289">
        <f t="shared" si="114"/>
        <v>4.7863119896066231E-2</v>
      </c>
      <c r="G430" s="289">
        <f t="shared" si="114"/>
        <v>5.5042587880476154E-2</v>
      </c>
      <c r="H430" s="289">
        <f t="shared" si="114"/>
        <v>6.3298976062547571E-2</v>
      </c>
      <c r="I430" s="289">
        <f t="shared" si="114"/>
        <v>7.2793822471929698E-2</v>
      </c>
      <c r="J430" s="289">
        <f t="shared" si="114"/>
        <v>8.3712895842719154E-2</v>
      </c>
      <c r="K430" s="289">
        <f t="shared" si="114"/>
        <v>9.6269830219127009E-2</v>
      </c>
      <c r="L430" s="325">
        <f t="shared" si="114"/>
        <v>0.11071030475199607</v>
      </c>
      <c r="M430" s="289">
        <f t="shared" si="114"/>
        <v>0.12731685046479546</v>
      </c>
      <c r="N430" s="289">
        <f t="shared" si="114"/>
        <v>0.14641437803451476</v>
      </c>
      <c r="O430" s="289">
        <f t="shared" si="114"/>
        <v>0.168376534739692</v>
      </c>
      <c r="P430" s="289">
        <f t="shared" si="114"/>
        <v>0.19363301495064572</v>
      </c>
      <c r="Q430" s="290">
        <f t="shared" ref="Q430" si="119">Q357</f>
        <v>0.22267796719324259</v>
      </c>
      <c r="R430" s="47"/>
    </row>
    <row r="431" spans="2:18" x14ac:dyDescent="0.25">
      <c r="B431" s="348"/>
      <c r="C431" s="413">
        <f t="shared" si="113"/>
        <v>5</v>
      </c>
      <c r="D431" s="289">
        <f t="shared" si="114"/>
        <v>3.502671767987104E-2</v>
      </c>
      <c r="E431" s="289">
        <f t="shared" si="114"/>
        <v>4.0280725331851681E-2</v>
      </c>
      <c r="F431" s="289">
        <f t="shared" si="114"/>
        <v>4.632283413162943E-2</v>
      </c>
      <c r="G431" s="289">
        <f t="shared" si="114"/>
        <v>5.3271259251373847E-2</v>
      </c>
      <c r="H431" s="289">
        <f t="shared" si="114"/>
        <v>6.1261948139079918E-2</v>
      </c>
      <c r="I431" s="289">
        <f t="shared" si="114"/>
        <v>7.0451240359941894E-2</v>
      </c>
      <c r="J431" s="289">
        <f t="shared" si="114"/>
        <v>8.1018926413933171E-2</v>
      </c>
      <c r="K431" s="289">
        <f t="shared" si="114"/>
        <v>9.3171765376023133E-2</v>
      </c>
      <c r="L431" s="325">
        <f t="shared" si="114"/>
        <v>0.10714753018242659</v>
      </c>
      <c r="M431" s="289">
        <f t="shared" si="114"/>
        <v>0.12321965970979058</v>
      </c>
      <c r="N431" s="289">
        <f t="shared" si="114"/>
        <v>0.14170260866625917</v>
      </c>
      <c r="O431" s="289">
        <f t="shared" si="114"/>
        <v>0.16295799996619803</v>
      </c>
      <c r="P431" s="289">
        <f t="shared" si="114"/>
        <v>0.18740169996112774</v>
      </c>
      <c r="Q431" s="290">
        <f t="shared" ref="Q431" si="120">Q358</f>
        <v>0.21551195495529687</v>
      </c>
      <c r="R431" s="47"/>
    </row>
    <row r="432" spans="2:18" x14ac:dyDescent="0.25">
      <c r="B432" s="348"/>
      <c r="C432" s="414">
        <f t="shared" si="113"/>
        <v>10</v>
      </c>
      <c r="D432" s="333">
        <f t="shared" si="114"/>
        <v>2.9775081734446381E-2</v>
      </c>
      <c r="E432" s="333">
        <f t="shared" si="114"/>
        <v>3.4241343994613337E-2</v>
      </c>
      <c r="F432" s="333">
        <f t="shared" si="114"/>
        <v>3.9377545593805331E-2</v>
      </c>
      <c r="G432" s="333">
        <f t="shared" si="114"/>
        <v>4.5284177432876126E-2</v>
      </c>
      <c r="H432" s="333">
        <f t="shared" si="114"/>
        <v>5.2076804047807547E-2</v>
      </c>
      <c r="I432" s="333">
        <f t="shared" si="114"/>
        <v>5.9888324654978675E-2</v>
      </c>
      <c r="J432" s="333">
        <f t="shared" si="114"/>
        <v>6.8871573353225468E-2</v>
      </c>
      <c r="K432" s="333">
        <f t="shared" si="114"/>
        <v>7.9202309356209283E-2</v>
      </c>
      <c r="L432" s="333">
        <f t="shared" si="114"/>
        <v>9.1082655759640682E-2</v>
      </c>
      <c r="M432" s="333">
        <f t="shared" si="114"/>
        <v>0.10474505412358677</v>
      </c>
      <c r="N432" s="333">
        <f t="shared" si="114"/>
        <v>0.12045681224212478</v>
      </c>
      <c r="O432" s="333">
        <f t="shared" si="114"/>
        <v>0.13852533407844347</v>
      </c>
      <c r="P432" s="333">
        <f t="shared" si="114"/>
        <v>0.15930413419021</v>
      </c>
      <c r="Q432" s="358">
        <f t="shared" ref="Q432" si="121">Q359</f>
        <v>0.1831997543187415</v>
      </c>
      <c r="R432" s="47"/>
    </row>
    <row r="433" spans="2:18" x14ac:dyDescent="0.25">
      <c r="B433" s="348"/>
      <c r="C433" s="413">
        <f t="shared" si="113"/>
        <v>20</v>
      </c>
      <c r="D433" s="289">
        <f t="shared" si="114"/>
        <v>2.2699280032928697E-2</v>
      </c>
      <c r="E433" s="289">
        <f t="shared" si="114"/>
        <v>2.6104172037868002E-2</v>
      </c>
      <c r="F433" s="289">
        <f t="shared" si="114"/>
        <v>3.0019797843548204E-2</v>
      </c>
      <c r="G433" s="289">
        <f t="shared" si="114"/>
        <v>3.4522767520080433E-2</v>
      </c>
      <c r="H433" s="289">
        <f t="shared" si="114"/>
        <v>3.9701182648092491E-2</v>
      </c>
      <c r="I433" s="289">
        <f t="shared" si="114"/>
        <v>4.5656360045306363E-2</v>
      </c>
      <c r="J433" s="289">
        <f t="shared" si="114"/>
        <v>5.2504814052102319E-2</v>
      </c>
      <c r="K433" s="289">
        <f t="shared" si="114"/>
        <v>6.0380536159917668E-2</v>
      </c>
      <c r="L433" s="325">
        <f t="shared" si="114"/>
        <v>6.9437616583905307E-2</v>
      </c>
      <c r="M433" s="289">
        <f t="shared" si="114"/>
        <v>7.9853259071491101E-2</v>
      </c>
      <c r="N433" s="289">
        <f t="shared" si="114"/>
        <v>9.1831247932214755E-2</v>
      </c>
      <c r="O433" s="289">
        <f t="shared" si="114"/>
        <v>0.10560593512204697</v>
      </c>
      <c r="P433" s="289">
        <f t="shared" si="114"/>
        <v>0.12144682539035401</v>
      </c>
      <c r="Q433" s="290">
        <f t="shared" ref="Q433" si="122">Q360</f>
        <v>0.13966384919890709</v>
      </c>
      <c r="R433" s="47"/>
    </row>
    <row r="434" spans="2:18" x14ac:dyDescent="0.25">
      <c r="B434" s="348"/>
      <c r="C434" s="413">
        <f t="shared" si="113"/>
        <v>30</v>
      </c>
      <c r="D434" s="289">
        <f t="shared" si="114"/>
        <v>1.8318555782478898E-2</v>
      </c>
      <c r="E434" s="289">
        <f t="shared" si="114"/>
        <v>2.1066339149850732E-2</v>
      </c>
      <c r="F434" s="289">
        <f t="shared" si="114"/>
        <v>2.4226290022328338E-2</v>
      </c>
      <c r="G434" s="289">
        <f t="shared" si="114"/>
        <v>2.7860233525677583E-2</v>
      </c>
      <c r="H434" s="289">
        <f t="shared" si="114"/>
        <v>3.2039268554529224E-2</v>
      </c>
      <c r="I434" s="289">
        <f t="shared" si="114"/>
        <v>3.6845158837708607E-2</v>
      </c>
      <c r="J434" s="289">
        <f t="shared" si="114"/>
        <v>4.2371932663364885E-2</v>
      </c>
      <c r="K434" s="289">
        <f t="shared" si="114"/>
        <v>4.8727722562869627E-2</v>
      </c>
      <c r="L434" s="325">
        <f t="shared" si="114"/>
        <v>5.6036880947300069E-2</v>
      </c>
      <c r="M434" s="289">
        <f t="shared" si="114"/>
        <v>6.4442413089395065E-2</v>
      </c>
      <c r="N434" s="289">
        <f t="shared" si="114"/>
        <v>7.4108775052804318E-2</v>
      </c>
      <c r="O434" s="289">
        <f t="shared" si="114"/>
        <v>8.5225091310724962E-2</v>
      </c>
      <c r="P434" s="289">
        <f t="shared" si="114"/>
        <v>9.8008855007333695E-2</v>
      </c>
      <c r="Q434" s="290">
        <f t="shared" ref="Q434" si="123">Q361</f>
        <v>0.11271018325843374</v>
      </c>
      <c r="R434" s="47"/>
    </row>
    <row r="435" spans="2:18" x14ac:dyDescent="0.25">
      <c r="B435" s="348"/>
      <c r="C435" s="413">
        <f t="shared" si="113"/>
        <v>40</v>
      </c>
      <c r="D435" s="289">
        <f t="shared" si="114"/>
        <v>1.6031902206073052E-2</v>
      </c>
      <c r="E435" s="289">
        <f t="shared" si="114"/>
        <v>1.8436687536984006E-2</v>
      </c>
      <c r="F435" s="289">
        <f t="shared" si="114"/>
        <v>2.1202190667531609E-2</v>
      </c>
      <c r="G435" s="289">
        <f t="shared" si="114"/>
        <v>2.4382519267661353E-2</v>
      </c>
      <c r="H435" s="289">
        <f t="shared" si="114"/>
        <v>2.803989715781055E-2</v>
      </c>
      <c r="I435" s="289">
        <f t="shared" si="114"/>
        <v>3.2245881731482129E-2</v>
      </c>
      <c r="J435" s="289">
        <f t="shared" si="114"/>
        <v>3.7082763991204443E-2</v>
      </c>
      <c r="K435" s="289">
        <f t="shared" si="114"/>
        <v>4.2645178589885105E-2</v>
      </c>
      <c r="L435" s="325">
        <f t="shared" si="114"/>
        <v>4.904195537836787E-2</v>
      </c>
      <c r="M435" s="289">
        <f t="shared" si="114"/>
        <v>5.6398248685123047E-2</v>
      </c>
      <c r="N435" s="289">
        <f t="shared" si="114"/>
        <v>6.4857985987891484E-2</v>
      </c>
      <c r="O435" s="289">
        <f t="shared" si="114"/>
        <v>7.45866838860752E-2</v>
      </c>
      <c r="P435" s="289">
        <f t="shared" si="114"/>
        <v>8.5774686468986477E-2</v>
      </c>
      <c r="Q435" s="290">
        <f t="shared" ref="Q435" si="124">Q362</f>
        <v>9.8640889439334453E-2</v>
      </c>
      <c r="R435" s="47"/>
    </row>
    <row r="436" spans="2:18" x14ac:dyDescent="0.25">
      <c r="B436" s="348"/>
      <c r="C436" s="413">
        <f t="shared" si="113"/>
        <v>50</v>
      </c>
      <c r="D436" s="289">
        <f t="shared" si="114"/>
        <v>1.4582876899284791E-2</v>
      </c>
      <c r="E436" s="289">
        <f t="shared" si="114"/>
        <v>1.6770308434177508E-2</v>
      </c>
      <c r="F436" s="289">
        <f t="shared" si="114"/>
        <v>1.9285854699304134E-2</v>
      </c>
      <c r="G436" s="289">
        <f t="shared" si="114"/>
        <v>2.2178732904199753E-2</v>
      </c>
      <c r="H436" s="289">
        <f t="shared" si="114"/>
        <v>2.5505542839829712E-2</v>
      </c>
      <c r="I436" s="289">
        <f t="shared" si="114"/>
        <v>2.9331374265804171E-2</v>
      </c>
      <c r="J436" s="289">
        <f t="shared" si="114"/>
        <v>3.3731080405674789E-2</v>
      </c>
      <c r="K436" s="289">
        <f t="shared" si="114"/>
        <v>3.8790742466526001E-2</v>
      </c>
      <c r="L436" s="325">
        <f t="shared" si="114"/>
        <v>4.4609353836504904E-2</v>
      </c>
      <c r="M436" s="289">
        <f t="shared" si="114"/>
        <v>5.1300756911980626E-2</v>
      </c>
      <c r="N436" s="289">
        <f t="shared" si="114"/>
        <v>5.8995870448777729E-2</v>
      </c>
      <c r="O436" s="289">
        <f t="shared" si="114"/>
        <v>6.7845251016094385E-2</v>
      </c>
      <c r="P436" s="289">
        <f t="shared" si="114"/>
        <v>7.8022038668508542E-2</v>
      </c>
      <c r="Q436" s="290">
        <f t="shared" ref="Q436" si="125">Q363</f>
        <v>8.9725344468784829E-2</v>
      </c>
      <c r="R436" s="47"/>
    </row>
    <row r="437" spans="2:18" x14ac:dyDescent="0.25">
      <c r="B437" s="348"/>
      <c r="C437" s="413">
        <f t="shared" si="113"/>
        <v>60</v>
      </c>
      <c r="D437" s="289">
        <f t="shared" si="114"/>
        <v>1.3552665727305324E-2</v>
      </c>
      <c r="E437" s="289">
        <f t="shared" si="114"/>
        <v>1.5585565586401121E-2</v>
      </c>
      <c r="F437" s="289">
        <f t="shared" si="114"/>
        <v>1.7923400424361288E-2</v>
      </c>
      <c r="G437" s="289">
        <f t="shared" si="114"/>
        <v>2.0611910488015479E-2</v>
      </c>
      <c r="H437" s="289">
        <f t="shared" si="114"/>
        <v>2.3703697061217801E-2</v>
      </c>
      <c r="I437" s="289">
        <f t="shared" si="114"/>
        <v>2.7259251620400462E-2</v>
      </c>
      <c r="J437" s="289">
        <f t="shared" si="114"/>
        <v>3.134813936346053E-2</v>
      </c>
      <c r="K437" s="289">
        <f t="shared" si="114"/>
        <v>3.6050360267979607E-2</v>
      </c>
      <c r="L437" s="325">
        <f t="shared" si="114"/>
        <v>4.1457914308176545E-2</v>
      </c>
      <c r="M437" s="289">
        <f t="shared" si="114"/>
        <v>4.7676601454403028E-2</v>
      </c>
      <c r="N437" s="289">
        <f t="shared" si="114"/>
        <v>5.4828091672563473E-2</v>
      </c>
      <c r="O437" s="289">
        <f t="shared" si="114"/>
        <v>6.3052305423447988E-2</v>
      </c>
      <c r="P437" s="289">
        <f t="shared" si="114"/>
        <v>7.2510151236965179E-2</v>
      </c>
      <c r="Q437" s="290">
        <f t="shared" ref="Q437" si="126">Q364</f>
        <v>8.3386673922509952E-2</v>
      </c>
      <c r="R437" s="47"/>
    </row>
    <row r="438" spans="2:18" x14ac:dyDescent="0.25">
      <c r="B438" s="348"/>
      <c r="C438" s="415">
        <f t="shared" si="113"/>
        <v>70</v>
      </c>
      <c r="D438" s="360">
        <f t="shared" si="114"/>
        <v>1.2761776918073732E-2</v>
      </c>
      <c r="E438" s="360">
        <f t="shared" si="114"/>
        <v>1.4676043455784792E-2</v>
      </c>
      <c r="F438" s="360">
        <f t="shared" si="114"/>
        <v>1.6877449974152508E-2</v>
      </c>
      <c r="G438" s="360">
        <f t="shared" si="114"/>
        <v>1.9409067470275387E-2</v>
      </c>
      <c r="H438" s="360">
        <f t="shared" si="114"/>
        <v>2.2320427590816691E-2</v>
      </c>
      <c r="I438" s="360">
        <f t="shared" si="114"/>
        <v>2.5668491729439195E-2</v>
      </c>
      <c r="J438" s="360">
        <f t="shared" si="114"/>
        <v>2.951876548885507E-2</v>
      </c>
      <c r="K438" s="360">
        <f t="shared" si="114"/>
        <v>3.3946580312183332E-2</v>
      </c>
      <c r="L438" s="360">
        <f t="shared" si="114"/>
        <v>3.9038567359010824E-2</v>
      </c>
      <c r="M438" s="360">
        <f t="shared" si="114"/>
        <v>4.4894352462862448E-2</v>
      </c>
      <c r="N438" s="360">
        <f t="shared" si="114"/>
        <v>5.162850533229181E-2</v>
      </c>
      <c r="O438" s="360">
        <f t="shared" si="114"/>
        <v>5.9372781132135587E-2</v>
      </c>
      <c r="P438" s="360">
        <f t="shared" si="114"/>
        <v>6.8278698301955917E-2</v>
      </c>
      <c r="Q438" s="361">
        <f t="shared" ref="Q438" si="127">Q365</f>
        <v>7.8520503047249279E-2</v>
      </c>
      <c r="R438" s="47"/>
    </row>
    <row r="439" spans="2:18" x14ac:dyDescent="0.25"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</row>
    <row r="440" spans="2:18" x14ac:dyDescent="0.25"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</row>
    <row r="441" spans="2:18" x14ac:dyDescent="0.25"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</row>
    <row r="442" spans="2:18" x14ac:dyDescent="0.25"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</row>
    <row r="443" spans="2:18" x14ac:dyDescent="0.25"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</row>
    <row r="444" spans="2:18" x14ac:dyDescent="0.25"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</row>
    <row r="445" spans="2:18" x14ac:dyDescent="0.25"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</row>
    <row r="446" spans="2:18" x14ac:dyDescent="0.25"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</row>
    <row r="461" spans="1:1" x14ac:dyDescent="0.25">
      <c r="A461" s="42" t="s">
        <v>12</v>
      </c>
    </row>
  </sheetData>
  <pageMargins left="0.5" right="0.45" top="0.75" bottom="0.75" header="0.3" footer="0.3"/>
  <pageSetup scale="78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pageSetUpPr fitToPage="1"/>
  </sheetPr>
  <dimension ref="A2:CL463"/>
  <sheetViews>
    <sheetView showGridLines="0" zoomScale="80" zoomScaleNormal="80" workbookViewId="0"/>
  </sheetViews>
  <sheetFormatPr defaultRowHeight="15" x14ac:dyDescent="0.25"/>
  <cols>
    <col min="1" max="1" width="12" style="42" customWidth="1"/>
    <col min="2" max="2" width="10.85546875" style="42" customWidth="1"/>
    <col min="3" max="3" width="11.7109375" style="42" customWidth="1"/>
    <col min="4" max="22" width="9.7109375" style="42" customWidth="1"/>
    <col min="23" max="29" width="11.7109375" style="42" customWidth="1"/>
    <col min="30" max="30" width="10.7109375" style="42" customWidth="1"/>
    <col min="31" max="31" width="11.5703125" style="42" customWidth="1"/>
    <col min="32" max="32" width="11.28515625" style="42" customWidth="1"/>
    <col min="33" max="33" width="12" style="42" customWidth="1"/>
    <col min="34" max="47" width="10.7109375" style="42" customWidth="1"/>
    <col min="48" max="16384" width="9.140625" style="42"/>
  </cols>
  <sheetData>
    <row r="2" spans="1:17" x14ac:dyDescent="0.25">
      <c r="B2" s="604" t="s">
        <v>307</v>
      </c>
      <c r="C2" s="605" t="s">
        <v>308</v>
      </c>
      <c r="D2"/>
    </row>
    <row r="3" spans="1:17" x14ac:dyDescent="0.25">
      <c r="B3" s="626" t="s">
        <v>298</v>
      </c>
      <c r="C3" s="627" t="s">
        <v>299</v>
      </c>
      <c r="D3"/>
    </row>
    <row r="4" spans="1:17" s="417" customFormat="1" x14ac:dyDescent="0.25">
      <c r="B4" s="418" t="s">
        <v>235</v>
      </c>
    </row>
    <row r="5" spans="1:17" x14ac:dyDescent="0.25">
      <c r="B5" s="41" t="s">
        <v>236</v>
      </c>
    </row>
    <row r="6" spans="1:17" x14ac:dyDescent="0.25">
      <c r="B6" s="43" t="s">
        <v>237</v>
      </c>
    </row>
    <row r="7" spans="1:17" x14ac:dyDescent="0.25">
      <c r="B7" s="41"/>
      <c r="C7" s="416" t="s">
        <v>230</v>
      </c>
    </row>
    <row r="8" spans="1:17" x14ac:dyDescent="0.25">
      <c r="B8" s="41"/>
      <c r="C8" s="416" t="s">
        <v>231</v>
      </c>
    </row>
    <row r="9" spans="1:17" x14ac:dyDescent="0.25">
      <c r="B9" s="41"/>
      <c r="C9" s="43" t="s">
        <v>232</v>
      </c>
    </row>
    <row r="10" spans="1:17" s="417" customFormat="1" x14ac:dyDescent="0.25">
      <c r="B10" s="41"/>
      <c r="C10" s="42" t="s">
        <v>233</v>
      </c>
      <c r="G10" s="1"/>
    </row>
    <row r="11" spans="1:17" s="417" customFormat="1" x14ac:dyDescent="0.25">
      <c r="B11" s="41"/>
      <c r="C11" s="417" t="s">
        <v>234</v>
      </c>
      <c r="G11" s="1"/>
    </row>
    <row r="12" spans="1:17" s="417" customFormat="1" x14ac:dyDescent="0.25">
      <c r="B12" s="41"/>
      <c r="G12" s="1"/>
    </row>
    <row r="13" spans="1:17" s="417" customFormat="1" x14ac:dyDescent="0.25">
      <c r="A13" s="417" t="s">
        <v>314</v>
      </c>
      <c r="B13" s="41"/>
      <c r="G13" s="1"/>
      <c r="Q13" s="419"/>
    </row>
    <row r="14" spans="1:17" x14ac:dyDescent="0.25">
      <c r="A14" s="41" t="s">
        <v>194</v>
      </c>
    </row>
    <row r="15" spans="1:17" x14ac:dyDescent="0.25">
      <c r="A15" s="41" t="s">
        <v>227</v>
      </c>
    </row>
    <row r="16" spans="1:17" x14ac:dyDescent="0.25">
      <c r="A16" s="43" t="s">
        <v>218</v>
      </c>
      <c r="P16" s="44">
        <v>1</v>
      </c>
    </row>
    <row r="17" spans="1:90" x14ac:dyDescent="0.25">
      <c r="A17" s="41" t="s">
        <v>202</v>
      </c>
      <c r="O17" s="42">
        <v>1</v>
      </c>
      <c r="P17" s="45">
        <f t="shared" ref="P17:P28" si="0">G39*P$16</f>
        <v>1.02</v>
      </c>
    </row>
    <row r="18" spans="1:90" x14ac:dyDescent="0.25">
      <c r="A18" s="46" t="s">
        <v>200</v>
      </c>
      <c r="O18" s="47">
        <v>2</v>
      </c>
      <c r="P18" s="45">
        <f t="shared" si="0"/>
        <v>1.8</v>
      </c>
    </row>
    <row r="19" spans="1:90" x14ac:dyDescent="0.2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>
        <v>3</v>
      </c>
      <c r="P19" s="45">
        <f t="shared" si="0"/>
        <v>2.8</v>
      </c>
      <c r="Q19" s="47"/>
      <c r="R19" s="47"/>
      <c r="S19" s="47"/>
      <c r="T19" s="47"/>
      <c r="U19" s="47"/>
      <c r="AM19" s="48" t="s">
        <v>108</v>
      </c>
      <c r="CL19" s="42" t="s">
        <v>12</v>
      </c>
    </row>
    <row r="20" spans="1:90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9">
        <v>4</v>
      </c>
      <c r="P20" s="45">
        <f t="shared" si="0"/>
        <v>3.9</v>
      </c>
      <c r="Q20" s="47"/>
      <c r="R20" s="47"/>
      <c r="S20" s="47"/>
      <c r="T20" s="47"/>
      <c r="AM20" s="50" t="s">
        <v>95</v>
      </c>
      <c r="AN20" s="51"/>
    </row>
    <row r="21" spans="1:90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9">
        <v>5</v>
      </c>
      <c r="P21" s="45">
        <f t="shared" si="0"/>
        <v>4.5999999999999996</v>
      </c>
      <c r="Q21" s="47"/>
      <c r="R21" s="47"/>
      <c r="S21" s="41" t="s">
        <v>192</v>
      </c>
      <c r="T21" s="47"/>
      <c r="AL21" s="52">
        <v>0.40500000000000003</v>
      </c>
      <c r="AM21" s="52">
        <v>0.40500000000000003</v>
      </c>
      <c r="AN21" s="52">
        <v>0.40500000000000003</v>
      </c>
    </row>
    <row r="22" spans="1:90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9">
        <v>10</v>
      </c>
      <c r="P22" s="45">
        <f t="shared" si="0"/>
        <v>6.7</v>
      </c>
      <c r="Q22" s="47"/>
      <c r="R22" s="47"/>
      <c r="S22" s="47"/>
      <c r="T22" s="47"/>
      <c r="AD22" s="53" t="s">
        <v>97</v>
      </c>
      <c r="AL22" s="54">
        <v>1.1399999999999999</v>
      </c>
      <c r="AM22" s="54">
        <v>1.1399999999999999</v>
      </c>
      <c r="AN22" s="54">
        <v>1.1399999999999999</v>
      </c>
    </row>
    <row r="23" spans="1:90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9">
        <v>20</v>
      </c>
      <c r="P23" s="45">
        <f t="shared" si="0"/>
        <v>9.4</v>
      </c>
      <c r="Q23" s="47"/>
      <c r="R23" s="47"/>
      <c r="S23" s="47"/>
      <c r="T23" s="47"/>
      <c r="AD23" s="55" t="s">
        <v>98</v>
      </c>
      <c r="AL23" s="56">
        <v>1.85</v>
      </c>
      <c r="AM23" s="56">
        <v>1.86</v>
      </c>
      <c r="AN23" s="56">
        <v>1.86</v>
      </c>
    </row>
    <row r="24" spans="1:90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9">
        <v>30</v>
      </c>
      <c r="P24" s="45">
        <f t="shared" si="0"/>
        <v>11.2</v>
      </c>
      <c r="R24" s="57" t="s">
        <v>201</v>
      </c>
      <c r="S24" s="47"/>
      <c r="T24" s="47"/>
      <c r="AD24" s="53" t="s">
        <v>99</v>
      </c>
      <c r="AL24" s="58">
        <v>2.5099999999999998</v>
      </c>
      <c r="AM24" s="58">
        <v>2.54</v>
      </c>
      <c r="AN24" s="58">
        <v>2.54</v>
      </c>
    </row>
    <row r="25" spans="1:90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9">
        <v>40</v>
      </c>
      <c r="P25" s="45">
        <f t="shared" si="0"/>
        <v>13</v>
      </c>
      <c r="Q25" s="47"/>
      <c r="R25" s="47"/>
      <c r="S25" s="47"/>
      <c r="T25" s="47"/>
      <c r="AD25" s="53" t="s">
        <v>102</v>
      </c>
      <c r="AL25" s="58">
        <v>3.1150000000000002</v>
      </c>
      <c r="AM25" s="58">
        <v>3.16</v>
      </c>
      <c r="AN25" s="58">
        <v>3.16</v>
      </c>
    </row>
    <row r="26" spans="1:90" x14ac:dyDescent="0.25"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9">
        <v>50</v>
      </c>
      <c r="P26" s="45">
        <f t="shared" si="0"/>
        <v>14.7</v>
      </c>
      <c r="Q26" s="47"/>
      <c r="R26" s="47"/>
      <c r="S26" s="47"/>
      <c r="T26" s="47"/>
      <c r="AL26" s="56">
        <v>4.95</v>
      </c>
      <c r="AM26" s="56">
        <v>5.0999999999999996</v>
      </c>
      <c r="AN26" s="56">
        <v>5.0999999999999996</v>
      </c>
    </row>
    <row r="27" spans="1:90" x14ac:dyDescent="0.25">
      <c r="C27" s="47"/>
      <c r="D27" s="47"/>
      <c r="E27" s="47"/>
      <c r="F27" s="47"/>
      <c r="G27" s="47"/>
      <c r="I27" s="47"/>
      <c r="J27" s="47"/>
      <c r="K27" s="47"/>
      <c r="M27" s="47"/>
      <c r="O27" s="49">
        <v>60</v>
      </c>
      <c r="P27" s="45">
        <f t="shared" si="0"/>
        <v>16</v>
      </c>
      <c r="Q27" s="47"/>
      <c r="R27" s="47"/>
      <c r="S27" s="47"/>
      <c r="T27" s="47"/>
      <c r="AL27" s="58">
        <v>7.5</v>
      </c>
      <c r="AM27" s="58">
        <v>7.6</v>
      </c>
      <c r="AN27" s="58">
        <v>7.6</v>
      </c>
    </row>
    <row r="28" spans="1:90" x14ac:dyDescent="0.25">
      <c r="O28" s="49">
        <v>70</v>
      </c>
      <c r="P28" s="45">
        <f t="shared" si="0"/>
        <v>17.399999999999999</v>
      </c>
      <c r="AL28" s="58">
        <v>9.3800000000000008</v>
      </c>
      <c r="AM28" s="58">
        <v>9.3800000000000008</v>
      </c>
      <c r="AN28" s="58">
        <v>9.3800000000000008</v>
      </c>
    </row>
    <row r="29" spans="1:90" x14ac:dyDescent="0.25">
      <c r="A29" s="59" t="s">
        <v>34</v>
      </c>
      <c r="B29" s="60" t="s">
        <v>120</v>
      </c>
      <c r="AL29" s="54">
        <v>11</v>
      </c>
      <c r="AM29" s="54">
        <v>10.98</v>
      </c>
      <c r="AN29" s="54">
        <v>10.98</v>
      </c>
    </row>
    <row r="30" spans="1:90" x14ac:dyDescent="0.25">
      <c r="A30" s="59"/>
      <c r="B30" s="60"/>
      <c r="AI30" s="61">
        <v>0.55420999999999998</v>
      </c>
      <c r="AJ30" s="61"/>
      <c r="AK30" s="61"/>
      <c r="AL30" s="54">
        <v>12.5</v>
      </c>
      <c r="AM30" s="54">
        <v>12.48</v>
      </c>
      <c r="AN30" s="54">
        <v>12.48</v>
      </c>
    </row>
    <row r="31" spans="1:90" x14ac:dyDescent="0.25">
      <c r="B31" s="60"/>
      <c r="L31" s="43" t="s">
        <v>51</v>
      </c>
      <c r="AI31" s="61">
        <v>0.13580999999999999</v>
      </c>
      <c r="AJ31" s="61"/>
      <c r="AK31" s="61"/>
      <c r="AL31" s="54">
        <v>13.85</v>
      </c>
      <c r="AM31" s="54">
        <v>13.85</v>
      </c>
      <c r="AN31" s="54">
        <v>13.85</v>
      </c>
    </row>
    <row r="32" spans="1:90" x14ac:dyDescent="0.25">
      <c r="A32" s="62" t="s">
        <v>169</v>
      </c>
      <c r="B32" s="60"/>
      <c r="E32" s="63" t="s">
        <v>29</v>
      </c>
      <c r="O32" s="64"/>
      <c r="AF32" s="42" t="s">
        <v>109</v>
      </c>
      <c r="AL32" s="56">
        <v>15.08</v>
      </c>
      <c r="AM32" s="56">
        <v>15.08</v>
      </c>
      <c r="AN32" s="56">
        <v>15.08</v>
      </c>
    </row>
    <row r="33" spans="1:41" x14ac:dyDescent="0.25">
      <c r="E33" s="64" t="s">
        <v>119</v>
      </c>
      <c r="AF33" s="42" t="s">
        <v>110</v>
      </c>
      <c r="AI33" s="61"/>
      <c r="AJ33" s="61">
        <v>0.62882000000000005</v>
      </c>
      <c r="AK33" s="61"/>
      <c r="AL33" s="58">
        <v>16.2</v>
      </c>
      <c r="AM33" s="58">
        <v>16.2</v>
      </c>
      <c r="AN33" s="58">
        <v>16.18</v>
      </c>
    </row>
    <row r="34" spans="1:41" x14ac:dyDescent="0.25">
      <c r="I34" s="65">
        <f>INDEX(LINEST(E$39:E$44,($D$39:$D$44)^{1,2}),1)</f>
        <v>-5.9588563458856325E-2</v>
      </c>
      <c r="J34" s="66">
        <f>INDEX(LINEST(E$45:E$53,($D$45:$D$53)^{1,2}),1)</f>
        <v>1.3636363636364041E-4</v>
      </c>
      <c r="K34" s="67"/>
      <c r="L34" s="65">
        <f>INDEX(LINEST(F$39:F$44,($D$39:$D$44)^{1,2}),1)</f>
        <v>3.0753138075313934E-3</v>
      </c>
      <c r="M34" s="66">
        <f>INDEX(LINEST(F$45:F$53,($D$45:$D$53)^{1,2}),1)</f>
        <v>6.2878787878788134E-4</v>
      </c>
      <c r="N34" s="67"/>
      <c r="O34" s="65">
        <f>INDEX(LINEST(G$39:G$44,($D$39:$D$44)^{1,2}),1)</f>
        <v>-5.3542538354253773E-2</v>
      </c>
      <c r="P34" s="66">
        <f>INDEX(LINEST(G$45:G$53,($D$45:$D$53)^{1,2}),1)</f>
        <v>-7.3917748917748903E-4</v>
      </c>
      <c r="Q34" s="67"/>
      <c r="AF34" s="42" t="s">
        <v>87</v>
      </c>
      <c r="AI34" s="61"/>
      <c r="AJ34" s="61">
        <v>8.2460000000000006E-2</v>
      </c>
      <c r="AK34" s="61"/>
      <c r="AL34" s="58">
        <v>17.11</v>
      </c>
      <c r="AM34" s="58">
        <v>17.11</v>
      </c>
      <c r="AN34" s="58">
        <v>17.149999999999999</v>
      </c>
    </row>
    <row r="35" spans="1:41" ht="15.75" thickBot="1" x14ac:dyDescent="0.3">
      <c r="I35" s="68">
        <f>INDEX(LINEST(E$39:E$44,($D$39:$D$44)^{1,2}),2)</f>
        <v>1.4795746164574615</v>
      </c>
      <c r="J35" s="69">
        <f>INDEX(LINEST(E$45:E$53,($D$45:$D$53)^{1,2}),2)</f>
        <v>0.49363636363636332</v>
      </c>
      <c r="K35" s="70"/>
      <c r="L35" s="68">
        <f>INDEX(LINEST(F$39:F$44,($D$39:$D$44)^{1,2}),2)</f>
        <v>0.1291255230125522</v>
      </c>
      <c r="M35" s="69">
        <f>INDEX(LINEST(F$45:F$53,($D$45:$D$53)^{1,2}),2)</f>
        <v>0.28737878787878762</v>
      </c>
      <c r="N35" s="70"/>
      <c r="O35" s="68">
        <f>INDEX(LINEST(G$39:G$44,($D$39:$D$44)^{1,2}),2)</f>
        <v>1.2369846582984652</v>
      </c>
      <c r="P35" s="69">
        <f>INDEX(LINEST(G$45:G$53,($D$45:$D$53)^{1,2}),2)</f>
        <v>0.22553463203463206</v>
      </c>
      <c r="Q35" s="70"/>
      <c r="AF35" s="42" t="s">
        <v>88</v>
      </c>
      <c r="AI35" s="71"/>
      <c r="AJ35" s="71"/>
      <c r="AK35" s="71"/>
      <c r="AL35" s="72">
        <v>17.95</v>
      </c>
      <c r="AM35" s="72">
        <v>17.95</v>
      </c>
      <c r="AN35" s="72">
        <v>18</v>
      </c>
    </row>
    <row r="36" spans="1:41" ht="15.75" thickBot="1" x14ac:dyDescent="0.3">
      <c r="B36" s="73" t="s">
        <v>85</v>
      </c>
      <c r="D36" s="74"/>
      <c r="E36" s="74" t="s">
        <v>26</v>
      </c>
      <c r="F36" s="74"/>
      <c r="I36" s="68">
        <f>INDEX(LINEST(E$39:E$44,($D$39:$D$44)^{1,2}),3)</f>
        <v>1.2744769874476982</v>
      </c>
      <c r="J36" s="69">
        <f>INDEX(LINEST(E$45:E$53,($D$45:$D$53)^{1,2}),3)</f>
        <v>5.1666666666666616</v>
      </c>
      <c r="K36" s="70"/>
      <c r="L36" s="68">
        <f>INDEX(LINEST(F$39:F$44,($D$39:$D$44)^{1,2}),3)</f>
        <v>-0.10246861924686188</v>
      </c>
      <c r="M36" s="69">
        <f>INDEX(LINEST(F$45:F$53,($D$45:$D$53)^{1,2}),3)</f>
        <v>-2.3533333333333291</v>
      </c>
      <c r="N36" s="70"/>
      <c r="O36" s="68">
        <f>INDEX(LINEST(G$39:G$44,($D$39:$D$44)^{1,2}),3)</f>
        <v>-0.30092050209204935</v>
      </c>
      <c r="P36" s="69">
        <f>INDEX(LINEST(G$45:G$53,($D$45:$D$53)^{1,2}),3)</f>
        <v>5.166190476190474</v>
      </c>
      <c r="Q36" s="70"/>
      <c r="R36" s="74" t="s">
        <v>49</v>
      </c>
      <c r="U36" s="75" t="s">
        <v>219</v>
      </c>
      <c r="AF36" s="42" t="s">
        <v>89</v>
      </c>
      <c r="AI36" s="61"/>
      <c r="AJ36" s="61"/>
      <c r="AK36" s="61">
        <v>0.69896999999999998</v>
      </c>
      <c r="AL36" s="61"/>
    </row>
    <row r="37" spans="1:41" x14ac:dyDescent="0.25">
      <c r="A37" s="76">
        <v>2151</v>
      </c>
      <c r="B37" s="76">
        <v>2151</v>
      </c>
      <c r="C37" s="76">
        <v>2151</v>
      </c>
      <c r="D37" s="76"/>
      <c r="E37" s="76">
        <v>2151</v>
      </c>
      <c r="F37" s="76">
        <v>2151</v>
      </c>
      <c r="G37" s="76">
        <v>2151</v>
      </c>
      <c r="I37" s="77" t="s">
        <v>19</v>
      </c>
      <c r="J37" s="69"/>
      <c r="K37" s="78" t="s">
        <v>30</v>
      </c>
      <c r="L37" s="79" t="s">
        <v>1</v>
      </c>
      <c r="M37" s="69"/>
      <c r="N37" s="78" t="s">
        <v>30</v>
      </c>
      <c r="O37" s="77" t="s">
        <v>0</v>
      </c>
      <c r="P37" s="69"/>
      <c r="Q37" s="78" t="s">
        <v>30</v>
      </c>
      <c r="R37" s="80">
        <v>2</v>
      </c>
      <c r="S37" s="76"/>
      <c r="T37" s="76">
        <v>2151</v>
      </c>
      <c r="U37" s="76">
        <v>2151</v>
      </c>
      <c r="AF37" s="42" t="s">
        <v>11</v>
      </c>
      <c r="AI37" s="61"/>
      <c r="AJ37" s="61"/>
      <c r="AK37" s="61">
        <v>5.1429999999999997E-2</v>
      </c>
      <c r="AL37" s="61"/>
    </row>
    <row r="38" spans="1:41" x14ac:dyDescent="0.25">
      <c r="A38" s="76" t="s">
        <v>19</v>
      </c>
      <c r="B38" s="81" t="s">
        <v>27</v>
      </c>
      <c r="C38" s="76" t="s">
        <v>28</v>
      </c>
      <c r="D38" s="76" t="s">
        <v>2</v>
      </c>
      <c r="E38" s="76" t="s">
        <v>19</v>
      </c>
      <c r="F38" s="81" t="s">
        <v>27</v>
      </c>
      <c r="G38" s="76" t="s">
        <v>28</v>
      </c>
      <c r="H38" s="82">
        <v>2</v>
      </c>
      <c r="I38" s="68"/>
      <c r="J38" s="69"/>
      <c r="K38" s="78" t="s">
        <v>31</v>
      </c>
      <c r="L38" s="69"/>
      <c r="M38" s="69"/>
      <c r="N38" s="78" t="s">
        <v>32</v>
      </c>
      <c r="O38" s="68"/>
      <c r="P38" s="69"/>
      <c r="Q38" s="78" t="s">
        <v>32</v>
      </c>
      <c r="S38" s="76" t="s">
        <v>2</v>
      </c>
      <c r="T38" s="76" t="s">
        <v>19</v>
      </c>
      <c r="U38" s="76" t="s">
        <v>28</v>
      </c>
      <c r="V38" s="74"/>
    </row>
    <row r="39" spans="1:41" x14ac:dyDescent="0.25">
      <c r="A39" s="83">
        <v>2.8</v>
      </c>
      <c r="B39" s="84">
        <v>0</v>
      </c>
      <c r="C39" s="85">
        <v>0.8</v>
      </c>
      <c r="D39" s="76">
        <v>1</v>
      </c>
      <c r="E39" s="86">
        <v>2.8</v>
      </c>
      <c r="F39" s="86">
        <v>0</v>
      </c>
      <c r="G39" s="86">
        <v>1.02</v>
      </c>
      <c r="H39" s="87">
        <f>(F39+G39)+$H$38</f>
        <v>3.02</v>
      </c>
      <c r="I39" s="88">
        <f t="shared" ref="I39:I44" si="1">($I$34*(D39)^2)+($I$35*(D39)^1)+($I$36)</f>
        <v>2.6944630404463035</v>
      </c>
      <c r="J39" s="89">
        <f t="shared" ref="J39:J44" si="2">I39</f>
        <v>2.6944630404463035</v>
      </c>
      <c r="K39" s="90">
        <v>3</v>
      </c>
      <c r="L39" s="91">
        <f t="shared" ref="L39:L44" si="3">($L$34*(D39)^2)+($L$35*(D39)^1)+($L$36)</f>
        <v>2.9732217573221725E-2</v>
      </c>
      <c r="M39" s="92">
        <f t="shared" ref="M39:M44" si="4">L39</f>
        <v>2.9732217573221725E-2</v>
      </c>
      <c r="N39" s="78"/>
      <c r="O39" s="88">
        <f t="shared" ref="O39:O44" si="5">($O$34*(D39)^2)+($O$35*(D39)^1)+($O$36)</f>
        <v>0.88252161785216199</v>
      </c>
      <c r="P39" s="92">
        <f t="shared" ref="P39:P44" si="6">O39</f>
        <v>0.88252161785216199</v>
      </c>
      <c r="Q39" s="78"/>
      <c r="R39" s="93">
        <f>M39+P39+$R$37</f>
        <v>2.9122538354253837</v>
      </c>
      <c r="S39" s="76">
        <v>1</v>
      </c>
      <c r="T39" s="84">
        <f>R39</f>
        <v>2.9122538354253837</v>
      </c>
      <c r="U39" s="86">
        <v>0.8</v>
      </c>
      <c r="V39" s="94"/>
      <c r="AE39" s="50" t="s">
        <v>86</v>
      </c>
      <c r="AF39" s="50"/>
      <c r="AH39" s="95"/>
      <c r="AI39" s="96" t="s">
        <v>104</v>
      </c>
      <c r="AJ39" s="96" t="s">
        <v>104</v>
      </c>
      <c r="AK39" s="96" t="s">
        <v>104</v>
      </c>
      <c r="AL39" s="96" t="s">
        <v>104</v>
      </c>
      <c r="AM39" s="97"/>
      <c r="AN39" s="97" t="s">
        <v>108</v>
      </c>
    </row>
    <row r="40" spans="1:41" x14ac:dyDescent="0.25">
      <c r="A40" s="82">
        <v>3.9</v>
      </c>
      <c r="B40" s="98">
        <v>0.2</v>
      </c>
      <c r="C40" s="93">
        <v>1.8</v>
      </c>
      <c r="D40" s="76">
        <v>2</v>
      </c>
      <c r="E40" s="99">
        <v>3.9</v>
      </c>
      <c r="F40" s="99">
        <v>0.2</v>
      </c>
      <c r="G40" s="99">
        <v>1.8</v>
      </c>
      <c r="H40" s="87">
        <f>(F40+G40)+$H$38</f>
        <v>4</v>
      </c>
      <c r="I40" s="100">
        <f t="shared" si="1"/>
        <v>3.9952719665271959</v>
      </c>
      <c r="J40" s="101">
        <f t="shared" si="2"/>
        <v>3.9952719665271959</v>
      </c>
      <c r="K40" s="78">
        <v>4.0999999999999996</v>
      </c>
      <c r="L40" s="100">
        <f t="shared" si="3"/>
        <v>0.16808368200836812</v>
      </c>
      <c r="M40" s="102">
        <f t="shared" si="4"/>
        <v>0.16808368200836812</v>
      </c>
      <c r="N40" s="78"/>
      <c r="O40" s="100">
        <f t="shared" si="5"/>
        <v>1.9588786610878657</v>
      </c>
      <c r="P40" s="102">
        <f>O40</f>
        <v>1.9588786610878657</v>
      </c>
      <c r="Q40" s="78"/>
      <c r="R40" s="93">
        <f t="shared" ref="R40:R53" si="7">M40+P40+$R$37</f>
        <v>4.1269623430962339</v>
      </c>
      <c r="S40" s="76">
        <v>2</v>
      </c>
      <c r="T40" s="98">
        <f t="shared" ref="T40:T53" si="8">R40</f>
        <v>4.1269623430962339</v>
      </c>
      <c r="U40" s="99">
        <v>1.8</v>
      </c>
      <c r="V40" s="94"/>
      <c r="AD40" s="74" t="s">
        <v>2</v>
      </c>
      <c r="AE40" s="50" t="s">
        <v>101</v>
      </c>
      <c r="AF40" s="50" t="s">
        <v>95</v>
      </c>
      <c r="AH40" s="95" t="s">
        <v>82</v>
      </c>
      <c r="AI40" s="103" t="s">
        <v>107</v>
      </c>
      <c r="AJ40" s="103" t="s">
        <v>107</v>
      </c>
      <c r="AK40" s="103" t="s">
        <v>107</v>
      </c>
      <c r="AL40" s="103" t="s">
        <v>107</v>
      </c>
      <c r="AM40" s="97" t="s">
        <v>103</v>
      </c>
      <c r="AN40" s="97" t="s">
        <v>103</v>
      </c>
    </row>
    <row r="41" spans="1:41" x14ac:dyDescent="0.25">
      <c r="A41" s="104">
        <v>5</v>
      </c>
      <c r="B41" s="105">
        <v>0.34</v>
      </c>
      <c r="C41" s="106">
        <v>2.8</v>
      </c>
      <c r="D41" s="76">
        <v>3</v>
      </c>
      <c r="E41" s="107">
        <v>5</v>
      </c>
      <c r="F41" s="107">
        <v>0.34</v>
      </c>
      <c r="G41" s="107">
        <v>2.8</v>
      </c>
      <c r="H41" s="87">
        <f>(F41+G41)+$H$38</f>
        <v>5.14</v>
      </c>
      <c r="I41" s="108">
        <f t="shared" si="1"/>
        <v>5.1769037656903762</v>
      </c>
      <c r="J41" s="109">
        <f t="shared" si="2"/>
        <v>5.1769037656903762</v>
      </c>
      <c r="K41" s="110">
        <v>5.0999999999999996</v>
      </c>
      <c r="L41" s="108">
        <f t="shared" si="3"/>
        <v>0.31258577405857724</v>
      </c>
      <c r="M41" s="111">
        <f t="shared" si="4"/>
        <v>0.31258577405857724</v>
      </c>
      <c r="N41" s="110">
        <v>0.5</v>
      </c>
      <c r="O41" s="108">
        <f t="shared" si="5"/>
        <v>2.9281506276150622</v>
      </c>
      <c r="P41" s="111">
        <f t="shared" si="6"/>
        <v>2.9281506276150622</v>
      </c>
      <c r="Q41" s="110">
        <v>2.5</v>
      </c>
      <c r="R41" s="93">
        <f t="shared" si="7"/>
        <v>5.2407364016736393</v>
      </c>
      <c r="S41" s="76">
        <v>3</v>
      </c>
      <c r="T41" s="105">
        <f t="shared" si="8"/>
        <v>5.2407364016736393</v>
      </c>
      <c r="U41" s="107">
        <v>2.8</v>
      </c>
      <c r="V41" s="94"/>
      <c r="AD41" s="112">
        <v>1</v>
      </c>
      <c r="AE41" s="113">
        <f t="shared" ref="AE41:AE55" si="9">P39</f>
        <v>0.88252161785216199</v>
      </c>
      <c r="AF41" s="52">
        <v>0.40500000000000003</v>
      </c>
      <c r="AG41" s="94">
        <f>1/AH41</f>
        <v>2.1790657230917576</v>
      </c>
      <c r="AH41" s="114">
        <f>AF41/AE41</f>
        <v>0.45891227116415489</v>
      </c>
      <c r="AI41" s="114">
        <f>AI$30*(AD41)^AI$31</f>
        <v>0.55420999999999998</v>
      </c>
      <c r="AJ41" s="114"/>
      <c r="AK41" s="114"/>
      <c r="AL41" s="114">
        <f>AI41</f>
        <v>0.55420999999999998</v>
      </c>
      <c r="AM41" s="115">
        <f>AE41*AL41</f>
        <v>0.48910230582984665</v>
      </c>
      <c r="AN41" s="115">
        <v>0.44085621663179964</v>
      </c>
      <c r="AO41" s="116">
        <f t="shared" ref="AO41:AO55" si="10">AM41/AN41</f>
        <v>1.1094372436588364</v>
      </c>
    </row>
    <row r="42" spans="1:41" x14ac:dyDescent="0.25">
      <c r="A42" s="82">
        <v>6.4</v>
      </c>
      <c r="B42" s="98">
        <v>0.45</v>
      </c>
      <c r="C42" s="93">
        <v>3.9</v>
      </c>
      <c r="D42" s="76">
        <v>4</v>
      </c>
      <c r="E42" s="99">
        <v>6.4</v>
      </c>
      <c r="F42" s="99">
        <v>0.45</v>
      </c>
      <c r="G42" s="99">
        <v>3.9</v>
      </c>
      <c r="H42" s="87">
        <f>(F42+G42)+$H$38</f>
        <v>6.35</v>
      </c>
      <c r="I42" s="100">
        <f t="shared" si="1"/>
        <v>6.2393584379358433</v>
      </c>
      <c r="J42" s="101">
        <f t="shared" si="2"/>
        <v>6.2393584379358433</v>
      </c>
      <c r="K42" s="78">
        <v>6</v>
      </c>
      <c r="L42" s="100">
        <f t="shared" si="3"/>
        <v>0.46323849372384918</v>
      </c>
      <c r="M42" s="102">
        <f t="shared" si="4"/>
        <v>0.46323849372384918</v>
      </c>
      <c r="N42" s="78"/>
      <c r="O42" s="100">
        <f t="shared" si="5"/>
        <v>3.790337517433751</v>
      </c>
      <c r="P42" s="102">
        <f t="shared" si="6"/>
        <v>3.790337517433751</v>
      </c>
      <c r="Q42" s="78"/>
      <c r="R42" s="93">
        <f t="shared" si="7"/>
        <v>6.2535760111576</v>
      </c>
      <c r="S42" s="76">
        <v>4</v>
      </c>
      <c r="T42" s="98">
        <f t="shared" si="8"/>
        <v>6.2535760111576</v>
      </c>
      <c r="U42" s="99">
        <v>3.9</v>
      </c>
      <c r="V42" s="94"/>
      <c r="AD42" s="117">
        <v>2</v>
      </c>
      <c r="AE42" s="118">
        <f t="shared" si="9"/>
        <v>1.9588786610878657</v>
      </c>
      <c r="AF42" s="54">
        <v>1.1399999999999999</v>
      </c>
      <c r="AG42" s="94">
        <f t="shared" ref="AG42:AG55" si="11">1/AH42</f>
        <v>1.718314614989356</v>
      </c>
      <c r="AH42" s="119">
        <f t="shared" ref="AH42:AH55" si="12">AF42/AE42</f>
        <v>0.58196560238544814</v>
      </c>
      <c r="AI42" s="119">
        <f t="shared" ref="AI42:AI45" si="13">AI$30*(AD42)^AI$31</f>
        <v>0.60891579767143778</v>
      </c>
      <c r="AJ42" s="119"/>
      <c r="AK42" s="119"/>
      <c r="AL42" s="119">
        <f t="shared" ref="AL42:AL45" si="14">AI42</f>
        <v>0.60891579767143778</v>
      </c>
      <c r="AM42" s="120">
        <f t="shared" ref="AM42:AM55" si="15">AE42*AL42</f>
        <v>1.1927921624578757</v>
      </c>
      <c r="AN42" s="120">
        <v>1.203765922481195</v>
      </c>
      <c r="AO42" s="116">
        <f t="shared" si="10"/>
        <v>0.99088380903764062</v>
      </c>
    </row>
    <row r="43" spans="1:41" x14ac:dyDescent="0.25">
      <c r="A43" s="82">
        <v>7.2</v>
      </c>
      <c r="B43" s="98">
        <v>0.6</v>
      </c>
      <c r="C43" s="93">
        <v>4.5999999999999996</v>
      </c>
      <c r="D43" s="76">
        <v>5</v>
      </c>
      <c r="E43" s="99">
        <v>7.2</v>
      </c>
      <c r="F43" s="99">
        <v>0.6</v>
      </c>
      <c r="G43" s="99">
        <v>4.5999999999999996</v>
      </c>
      <c r="H43" s="87">
        <f t="shared" ref="H43:H53" si="16">(F43+G43)+$H$38</f>
        <v>7.1999999999999993</v>
      </c>
      <c r="I43" s="100">
        <f t="shared" si="1"/>
        <v>7.182635983263598</v>
      </c>
      <c r="J43" s="101">
        <f t="shared" si="2"/>
        <v>7.182635983263598</v>
      </c>
      <c r="K43" s="78">
        <v>6.9</v>
      </c>
      <c r="L43" s="100">
        <f t="shared" si="3"/>
        <v>0.62004184100418391</v>
      </c>
      <c r="M43" s="102">
        <f t="shared" si="4"/>
        <v>0.62004184100418391</v>
      </c>
      <c r="N43" s="78"/>
      <c r="O43" s="100">
        <f t="shared" si="5"/>
        <v>4.5454393305439318</v>
      </c>
      <c r="P43" s="102">
        <f t="shared" si="6"/>
        <v>4.5454393305439318</v>
      </c>
      <c r="Q43" s="78"/>
      <c r="R43" s="93">
        <f t="shared" si="7"/>
        <v>7.1654811715481159</v>
      </c>
      <c r="S43" s="76">
        <v>5</v>
      </c>
      <c r="T43" s="98">
        <f t="shared" si="8"/>
        <v>7.1654811715481159</v>
      </c>
      <c r="U43" s="99">
        <v>4.5999999999999996</v>
      </c>
      <c r="V43" s="94"/>
      <c r="AD43" s="121">
        <v>3</v>
      </c>
      <c r="AE43" s="122">
        <f t="shared" si="9"/>
        <v>2.9281506276150622</v>
      </c>
      <c r="AF43" s="56">
        <v>1.86</v>
      </c>
      <c r="AG43" s="94">
        <f t="shared" si="11"/>
        <v>1.5742745309758397</v>
      </c>
      <c r="AH43" s="123">
        <f t="shared" si="12"/>
        <v>0.63521322382071044</v>
      </c>
      <c r="AI43" s="123">
        <f t="shared" si="13"/>
        <v>0.64338687246579385</v>
      </c>
      <c r="AJ43" s="123"/>
      <c r="AK43" s="123"/>
      <c r="AL43" s="123">
        <f t="shared" si="14"/>
        <v>0.64338687246579385</v>
      </c>
      <c r="AM43" s="124">
        <f t="shared" si="15"/>
        <v>1.8839336744100061</v>
      </c>
      <c r="AN43" s="124">
        <v>1.9285293856386292</v>
      </c>
      <c r="AO43" s="116">
        <f t="shared" si="10"/>
        <v>0.97687579377285183</v>
      </c>
    </row>
    <row r="44" spans="1:41" x14ac:dyDescent="0.25">
      <c r="A44" s="104">
        <v>10.1</v>
      </c>
      <c r="B44" s="106">
        <v>1.5</v>
      </c>
      <c r="C44" s="106">
        <v>6.7</v>
      </c>
      <c r="D44" s="76">
        <v>10</v>
      </c>
      <c r="E44" s="107">
        <v>10.1</v>
      </c>
      <c r="F44" s="107">
        <v>1.5</v>
      </c>
      <c r="G44" s="107">
        <v>6.7</v>
      </c>
      <c r="H44" s="87">
        <f t="shared" si="16"/>
        <v>10.199999999999999</v>
      </c>
      <c r="I44" s="108">
        <f t="shared" si="1"/>
        <v>10.111366806136681</v>
      </c>
      <c r="J44" s="109">
        <f t="shared" si="2"/>
        <v>10.111366806136681</v>
      </c>
      <c r="K44" s="110">
        <v>10</v>
      </c>
      <c r="L44" s="108">
        <f t="shared" si="3"/>
        <v>1.4963179916317997</v>
      </c>
      <c r="M44" s="111">
        <f t="shared" si="4"/>
        <v>1.4963179916317997</v>
      </c>
      <c r="N44" s="110">
        <v>1.5</v>
      </c>
      <c r="O44" s="108">
        <f t="shared" si="5"/>
        <v>6.7146722454672245</v>
      </c>
      <c r="P44" s="111">
        <f t="shared" si="6"/>
        <v>6.7146722454672245</v>
      </c>
      <c r="Q44" s="110">
        <v>6.5</v>
      </c>
      <c r="R44" s="93">
        <f t="shared" si="7"/>
        <v>10.210990237099024</v>
      </c>
      <c r="S44" s="76">
        <v>10</v>
      </c>
      <c r="T44" s="105">
        <f t="shared" si="8"/>
        <v>10.210990237099024</v>
      </c>
      <c r="U44" s="107">
        <v>6.7</v>
      </c>
      <c r="V44" s="94"/>
      <c r="AD44" s="74">
        <v>4</v>
      </c>
      <c r="AE44" s="125">
        <f t="shared" si="9"/>
        <v>3.790337517433751</v>
      </c>
      <c r="AF44" s="58">
        <v>2.54</v>
      </c>
      <c r="AG44" s="94">
        <f t="shared" si="11"/>
        <v>1.4922588651313979</v>
      </c>
      <c r="AH44" s="126">
        <f t="shared" si="12"/>
        <v>0.67012501876606168</v>
      </c>
      <c r="AI44" s="126">
        <f t="shared" si="13"/>
        <v>0.66902157783844274</v>
      </c>
      <c r="AJ44" s="126"/>
      <c r="AK44" s="126"/>
      <c r="AL44" s="126">
        <f t="shared" si="14"/>
        <v>0.66902157783844274</v>
      </c>
      <c r="AM44" s="127">
        <f t="shared" si="15"/>
        <v>2.5358175864537742</v>
      </c>
      <c r="AN44" s="127">
        <v>2.5940195296704904</v>
      </c>
      <c r="AO44" s="116">
        <f t="shared" si="10"/>
        <v>0.97756302813028184</v>
      </c>
    </row>
    <row r="45" spans="1:41" x14ac:dyDescent="0.25">
      <c r="A45" s="82">
        <v>15.1</v>
      </c>
      <c r="B45" s="93">
        <v>3.7</v>
      </c>
      <c r="C45" s="93">
        <v>9.4</v>
      </c>
      <c r="D45" s="76">
        <v>20</v>
      </c>
      <c r="E45" s="99">
        <v>15.1</v>
      </c>
      <c r="F45" s="99">
        <v>3.7</v>
      </c>
      <c r="G45" s="99">
        <v>9.4</v>
      </c>
      <c r="H45" s="87">
        <f t="shared" si="16"/>
        <v>15.100000000000001</v>
      </c>
      <c r="I45" s="100"/>
      <c r="J45" s="101">
        <f>($J$34*(D45)^2)+($J$35*(D45)^1)+($J$36)</f>
        <v>15.093939393939383</v>
      </c>
      <c r="K45" s="78">
        <v>15</v>
      </c>
      <c r="L45" s="101"/>
      <c r="M45" s="102">
        <f>($M$34*(D45)^2)+($M$35*(D45)^1)+($M$36)</f>
        <v>3.6457575757575764</v>
      </c>
      <c r="N45" s="78">
        <v>3.5</v>
      </c>
      <c r="O45" s="100"/>
      <c r="P45" s="102">
        <f t="shared" ref="P45:P53" si="17">($P$34*(D45)^2)+($P$35*(D45)^1)+($P$36)</f>
        <v>9.3812121212121191</v>
      </c>
      <c r="Q45" s="78">
        <v>9.6999999999999993</v>
      </c>
      <c r="R45" s="93">
        <f t="shared" si="7"/>
        <v>15.026969696969696</v>
      </c>
      <c r="S45" s="76">
        <v>20</v>
      </c>
      <c r="T45" s="98">
        <f t="shared" si="8"/>
        <v>15.026969696969696</v>
      </c>
      <c r="U45" s="99">
        <v>9.4</v>
      </c>
      <c r="V45" s="94"/>
      <c r="AD45" s="74">
        <v>5</v>
      </c>
      <c r="AE45" s="125">
        <f t="shared" si="9"/>
        <v>4.5454393305439318</v>
      </c>
      <c r="AF45" s="58">
        <v>3.16</v>
      </c>
      <c r="AG45" s="94">
        <f t="shared" si="11"/>
        <v>1.4384301678936493</v>
      </c>
      <c r="AH45" s="126">
        <f t="shared" si="12"/>
        <v>0.69520232703707818</v>
      </c>
      <c r="AI45" s="126">
        <f t="shared" si="13"/>
        <v>0.6896067028285191</v>
      </c>
      <c r="AJ45" s="126"/>
      <c r="AK45" s="126"/>
      <c r="AL45" s="126">
        <f t="shared" si="14"/>
        <v>0.6896067028285191</v>
      </c>
      <c r="AM45" s="127">
        <f t="shared" si="15"/>
        <v>3.1345654296434722</v>
      </c>
      <c r="AN45" s="127">
        <v>3.1898560410802141</v>
      </c>
      <c r="AO45" s="116">
        <f t="shared" si="10"/>
        <v>0.98266673770706647</v>
      </c>
    </row>
    <row r="46" spans="1:41" x14ac:dyDescent="0.25">
      <c r="A46" s="82">
        <v>20.100000000000001</v>
      </c>
      <c r="B46" s="93">
        <v>6.8</v>
      </c>
      <c r="C46" s="93">
        <v>11.2</v>
      </c>
      <c r="D46" s="76">
        <v>30</v>
      </c>
      <c r="E46" s="99">
        <v>20.100000000000001</v>
      </c>
      <c r="F46" s="99">
        <v>6.8</v>
      </c>
      <c r="G46" s="99">
        <v>11.2</v>
      </c>
      <c r="H46" s="87">
        <f t="shared" si="16"/>
        <v>20</v>
      </c>
      <c r="I46" s="68"/>
      <c r="J46" s="101">
        <f t="shared" ref="J46:J53" si="18">($J$34*(D46)^2)+($J$35*(D46)^1)+($J$36)</f>
        <v>20.098484848484837</v>
      </c>
      <c r="K46" s="78">
        <v>20</v>
      </c>
      <c r="L46" s="69"/>
      <c r="M46" s="102">
        <f t="shared" ref="M46:M52" si="19">($M$34*(D46)^2)+($M$35*(D46)^1)+($M$36)</f>
        <v>6.8339393939393931</v>
      </c>
      <c r="N46" s="78"/>
      <c r="O46" s="68"/>
      <c r="P46" s="102">
        <f t="shared" si="17"/>
        <v>11.266969696969696</v>
      </c>
      <c r="Q46" s="78"/>
      <c r="R46" s="93">
        <f t="shared" si="7"/>
        <v>20.100909090909088</v>
      </c>
      <c r="S46" s="76">
        <v>30</v>
      </c>
      <c r="T46" s="98">
        <f t="shared" si="8"/>
        <v>20.100909090909088</v>
      </c>
      <c r="U46" s="99">
        <v>11.2</v>
      </c>
      <c r="V46" s="94"/>
      <c r="AD46" s="121">
        <v>10</v>
      </c>
      <c r="AE46" s="122">
        <f t="shared" si="9"/>
        <v>6.7146722454672245</v>
      </c>
      <c r="AF46" s="56">
        <v>5.0999999999999996</v>
      </c>
      <c r="AG46" s="94">
        <f t="shared" si="11"/>
        <v>1.3166024010720048</v>
      </c>
      <c r="AH46" s="123">
        <f t="shared" si="12"/>
        <v>0.75953074305939239</v>
      </c>
      <c r="AI46" s="126">
        <f>AI$30*(AD46)^AI$31</f>
        <v>0.75767744272459514</v>
      </c>
      <c r="AJ46" s="126">
        <f>AJ$33*(AD46)^AJ$34</f>
        <v>0.76030237347695939</v>
      </c>
      <c r="AK46" s="126"/>
      <c r="AL46" s="126">
        <f t="shared" ref="AL46" si="20">(AI46+AJ46)/2</f>
        <v>0.75898990810077727</v>
      </c>
      <c r="AM46" s="124">
        <f t="shared" si="15"/>
        <v>5.0963684705140082</v>
      </c>
      <c r="AN46" s="124">
        <v>4.9503188379920582</v>
      </c>
      <c r="AO46" s="116">
        <f t="shared" si="10"/>
        <v>1.0295030759233259</v>
      </c>
    </row>
    <row r="47" spans="1:41" x14ac:dyDescent="0.25">
      <c r="A47" s="82">
        <v>25.1</v>
      </c>
      <c r="B47" s="93">
        <v>9.9</v>
      </c>
      <c r="C47" s="93">
        <v>13</v>
      </c>
      <c r="D47" s="76">
        <v>40</v>
      </c>
      <c r="E47" s="99">
        <v>25.1</v>
      </c>
      <c r="F47" s="99">
        <v>10.11</v>
      </c>
      <c r="G47" s="99">
        <v>13</v>
      </c>
      <c r="H47" s="87">
        <f t="shared" si="16"/>
        <v>25.11</v>
      </c>
      <c r="I47" s="68"/>
      <c r="J47" s="101">
        <f t="shared" si="18"/>
        <v>25.130303030303018</v>
      </c>
      <c r="K47" s="78">
        <v>25</v>
      </c>
      <c r="L47" s="69"/>
      <c r="M47" s="102">
        <f t="shared" si="19"/>
        <v>10.147878787878785</v>
      </c>
      <c r="N47" s="78"/>
      <c r="O47" s="68"/>
      <c r="P47" s="102">
        <f t="shared" si="17"/>
        <v>13.004891774891773</v>
      </c>
      <c r="Q47" s="78"/>
      <c r="R47" s="93">
        <f t="shared" si="7"/>
        <v>25.152770562770556</v>
      </c>
      <c r="S47" s="76">
        <v>40</v>
      </c>
      <c r="T47" s="98">
        <f t="shared" si="8"/>
        <v>25.152770562770556</v>
      </c>
      <c r="U47" s="99">
        <v>13</v>
      </c>
      <c r="V47" s="94"/>
      <c r="AD47" s="74">
        <v>20</v>
      </c>
      <c r="AE47" s="125">
        <f t="shared" si="9"/>
        <v>9.3812121212121191</v>
      </c>
      <c r="AF47" s="58">
        <v>7.55</v>
      </c>
      <c r="AG47" s="94">
        <f t="shared" si="11"/>
        <v>1.2425446518161747</v>
      </c>
      <c r="AH47" s="126">
        <f t="shared" si="12"/>
        <v>0.80480005168292545</v>
      </c>
      <c r="AI47" s="126"/>
      <c r="AJ47" s="126">
        <f t="shared" ref="AJ47:AJ48" si="21">AJ$33*(AD47)^AJ$34</f>
        <v>0.80502483711548867</v>
      </c>
      <c r="AK47" s="126"/>
      <c r="AL47" s="126">
        <f>AJ47</f>
        <v>0.80502483711548867</v>
      </c>
      <c r="AM47" s="127">
        <f t="shared" si="15"/>
        <v>7.5521087598246339</v>
      </c>
      <c r="AN47" s="127">
        <v>7.8358755920669143</v>
      </c>
      <c r="AO47" s="116">
        <f t="shared" si="10"/>
        <v>0.96378619990731251</v>
      </c>
    </row>
    <row r="48" spans="1:41" x14ac:dyDescent="0.25">
      <c r="A48" s="82">
        <v>30.2</v>
      </c>
      <c r="B48" s="93">
        <v>13.6</v>
      </c>
      <c r="C48" s="93">
        <v>14.7</v>
      </c>
      <c r="D48" s="76">
        <v>50</v>
      </c>
      <c r="E48" s="99">
        <v>30.2</v>
      </c>
      <c r="F48" s="99">
        <v>13.56</v>
      </c>
      <c r="G48" s="99">
        <v>14.7</v>
      </c>
      <c r="H48" s="87">
        <f t="shared" si="16"/>
        <v>30.259999999999998</v>
      </c>
      <c r="I48" s="68"/>
      <c r="J48" s="101">
        <f t="shared" si="18"/>
        <v>30.189393939393927</v>
      </c>
      <c r="K48" s="78">
        <v>30.1</v>
      </c>
      <c r="L48" s="69"/>
      <c r="M48" s="102">
        <f t="shared" si="19"/>
        <v>13.587575757575756</v>
      </c>
      <c r="N48" s="78"/>
      <c r="O48" s="68"/>
      <c r="P48" s="102">
        <f t="shared" si="17"/>
        <v>14.594978354978354</v>
      </c>
      <c r="Q48" s="78"/>
      <c r="R48" s="93">
        <f t="shared" si="7"/>
        <v>30.182554112554108</v>
      </c>
      <c r="S48" s="76">
        <v>50</v>
      </c>
      <c r="T48" s="98">
        <f t="shared" si="8"/>
        <v>30.182554112554108</v>
      </c>
      <c r="U48" s="99">
        <v>14.7</v>
      </c>
      <c r="V48" s="94"/>
      <c r="AD48" s="74">
        <v>30</v>
      </c>
      <c r="AE48" s="125">
        <f t="shared" si="9"/>
        <v>11.266969696969696</v>
      </c>
      <c r="AF48" s="58">
        <v>9.3800000000000008</v>
      </c>
      <c r="AG48" s="94">
        <f t="shared" si="11"/>
        <v>1.2011694772888801</v>
      </c>
      <c r="AH48" s="126">
        <f>AF48/AE48</f>
        <v>0.83252198703638969</v>
      </c>
      <c r="AI48" s="126"/>
      <c r="AJ48" s="126">
        <f t="shared" si="21"/>
        <v>0.83239557896664229</v>
      </c>
      <c r="AK48" s="126">
        <f t="shared" ref="AK48:AK54" si="22">AK$36*(AD48)^AK$37</f>
        <v>0.83258174081251568</v>
      </c>
      <c r="AL48" s="126">
        <f>(AJ48+AK48)/2</f>
        <v>0.83248865988957899</v>
      </c>
      <c r="AM48" s="127">
        <f t="shared" si="15"/>
        <v>9.3796245040467987</v>
      </c>
      <c r="AN48" s="127">
        <v>9.647135981954678</v>
      </c>
      <c r="AO48" s="116">
        <f t="shared" si="10"/>
        <v>0.97227037346542333</v>
      </c>
    </row>
    <row r="49" spans="1:41" x14ac:dyDescent="0.25">
      <c r="A49" s="82">
        <v>35.299999999999997</v>
      </c>
      <c r="B49" s="93">
        <v>17.3</v>
      </c>
      <c r="C49" s="93">
        <v>16</v>
      </c>
      <c r="D49" s="76">
        <v>60</v>
      </c>
      <c r="E49" s="99">
        <v>35.299999999999997</v>
      </c>
      <c r="F49" s="99">
        <v>17.14</v>
      </c>
      <c r="G49" s="99">
        <v>16</v>
      </c>
      <c r="H49" s="87">
        <f t="shared" si="16"/>
        <v>35.14</v>
      </c>
      <c r="I49" s="68"/>
      <c r="J49" s="101">
        <f t="shared" si="18"/>
        <v>35.275757575757567</v>
      </c>
      <c r="K49" s="78">
        <v>35.200000000000003</v>
      </c>
      <c r="L49" s="69"/>
      <c r="M49" s="102">
        <f t="shared" si="19"/>
        <v>17.153030303030302</v>
      </c>
      <c r="N49" s="78"/>
      <c r="O49" s="68"/>
      <c r="P49" s="102">
        <f t="shared" si="17"/>
        <v>16.037229437229438</v>
      </c>
      <c r="Q49" s="78"/>
      <c r="R49" s="93">
        <f t="shared" si="7"/>
        <v>35.190259740259741</v>
      </c>
      <c r="S49" s="76">
        <v>60</v>
      </c>
      <c r="T49" s="98">
        <f t="shared" si="8"/>
        <v>35.190259740259741</v>
      </c>
      <c r="U49" s="99">
        <v>16</v>
      </c>
      <c r="V49" s="94"/>
      <c r="AD49" s="74">
        <v>40</v>
      </c>
      <c r="AE49" s="125">
        <f t="shared" si="9"/>
        <v>13.004891774891773</v>
      </c>
      <c r="AF49" s="54">
        <v>10.98</v>
      </c>
      <c r="AG49" s="94">
        <f t="shared" si="11"/>
        <v>1.1844163729409629</v>
      </c>
      <c r="AH49" s="126">
        <f t="shared" si="12"/>
        <v>0.84429768352235102</v>
      </c>
      <c r="AI49" s="126"/>
      <c r="AJ49" s="126"/>
      <c r="AK49" s="126">
        <f t="shared" si="22"/>
        <v>0.84499177466279829</v>
      </c>
      <c r="AL49" s="126">
        <f>AK49</f>
        <v>0.84499177466279829</v>
      </c>
      <c r="AM49" s="127">
        <f t="shared" si="15"/>
        <v>10.989026580163427</v>
      </c>
      <c r="AN49" s="127">
        <v>11.332722954616905</v>
      </c>
      <c r="AO49" s="116">
        <f t="shared" si="10"/>
        <v>0.96967221595111375</v>
      </c>
    </row>
    <row r="50" spans="1:41" x14ac:dyDescent="0.25">
      <c r="A50" s="104">
        <v>40.4</v>
      </c>
      <c r="B50" s="106">
        <v>21.2</v>
      </c>
      <c r="C50" s="106">
        <v>17.399999999999999</v>
      </c>
      <c r="D50" s="76">
        <v>70</v>
      </c>
      <c r="E50" s="107">
        <v>40.4</v>
      </c>
      <c r="F50" s="107">
        <v>20.87</v>
      </c>
      <c r="G50" s="107">
        <v>17.399999999999999</v>
      </c>
      <c r="H50" s="87">
        <f t="shared" si="16"/>
        <v>40.269999999999996</v>
      </c>
      <c r="I50" s="68"/>
      <c r="J50" s="109">
        <f t="shared" si="18"/>
        <v>40.389393939393933</v>
      </c>
      <c r="K50" s="110">
        <v>40.5</v>
      </c>
      <c r="L50" s="69"/>
      <c r="M50" s="111">
        <f t="shared" si="19"/>
        <v>20.844242424242424</v>
      </c>
      <c r="N50" s="110">
        <v>21</v>
      </c>
      <c r="O50" s="68"/>
      <c r="P50" s="111">
        <f t="shared" si="17"/>
        <v>17.331645021645024</v>
      </c>
      <c r="Q50" s="110">
        <v>17</v>
      </c>
      <c r="R50" s="93">
        <f t="shared" si="7"/>
        <v>40.175887445887447</v>
      </c>
      <c r="S50" s="76">
        <v>70</v>
      </c>
      <c r="T50" s="105">
        <f t="shared" si="8"/>
        <v>40.175887445887447</v>
      </c>
      <c r="U50" s="107">
        <v>17.399999999999999</v>
      </c>
      <c r="V50" s="94"/>
      <c r="AD50" s="74">
        <v>50</v>
      </c>
      <c r="AE50" s="125">
        <f t="shared" si="9"/>
        <v>14.594978354978354</v>
      </c>
      <c r="AF50" s="54">
        <v>12.48</v>
      </c>
      <c r="AG50" s="94">
        <f t="shared" si="11"/>
        <v>1.1694694194694193</v>
      </c>
      <c r="AH50" s="126">
        <f t="shared" si="12"/>
        <v>0.85508862681821429</v>
      </c>
      <c r="AI50" s="126"/>
      <c r="AJ50" s="126"/>
      <c r="AK50" s="126">
        <f t="shared" si="22"/>
        <v>0.85474498904931817</v>
      </c>
      <c r="AL50" s="126">
        <f>AK50</f>
        <v>0.85474498904931817</v>
      </c>
      <c r="AM50" s="127">
        <f t="shared" si="15"/>
        <v>12.474984614201009</v>
      </c>
      <c r="AN50" s="127">
        <v>12.893004218368146</v>
      </c>
      <c r="AO50" s="116">
        <f t="shared" si="10"/>
        <v>0.96757779668049737</v>
      </c>
    </row>
    <row r="51" spans="1:41" x14ac:dyDescent="0.25">
      <c r="A51" s="82">
        <v>45.5</v>
      </c>
      <c r="B51" s="93">
        <v>24.9</v>
      </c>
      <c r="C51" s="93">
        <v>18.399999999999999</v>
      </c>
      <c r="D51" s="76">
        <v>80</v>
      </c>
      <c r="E51" s="99">
        <v>45.5</v>
      </c>
      <c r="F51" s="99">
        <v>24.7</v>
      </c>
      <c r="G51" s="99">
        <v>18.399999999999999</v>
      </c>
      <c r="H51" s="87">
        <f t="shared" si="16"/>
        <v>45.099999999999994</v>
      </c>
      <c r="I51" s="68"/>
      <c r="J51" s="101">
        <f t="shared" si="18"/>
        <v>45.530303030303024</v>
      </c>
      <c r="K51" s="78">
        <v>45.8</v>
      </c>
      <c r="L51" s="69"/>
      <c r="M51" s="102">
        <f t="shared" si="19"/>
        <v>24.661212121212124</v>
      </c>
      <c r="N51" s="78"/>
      <c r="O51" s="68"/>
      <c r="P51" s="102">
        <f t="shared" si="17"/>
        <v>18.478225108225107</v>
      </c>
      <c r="Q51" s="78"/>
      <c r="R51" s="93">
        <f t="shared" si="7"/>
        <v>45.139437229437235</v>
      </c>
      <c r="S51" s="76">
        <v>80</v>
      </c>
      <c r="T51" s="98">
        <f t="shared" si="8"/>
        <v>45.139437229437235</v>
      </c>
      <c r="U51" s="99">
        <v>18.399999999999999</v>
      </c>
      <c r="V51" s="94"/>
      <c r="AD51" s="74">
        <v>60</v>
      </c>
      <c r="AE51" s="125">
        <f t="shared" si="9"/>
        <v>16.037229437229438</v>
      </c>
      <c r="AF51" s="54">
        <v>13.85</v>
      </c>
      <c r="AG51" s="94">
        <f t="shared" si="11"/>
        <v>1.1579227030490569</v>
      </c>
      <c r="AH51" s="126">
        <f t="shared" si="12"/>
        <v>0.8636155050477784</v>
      </c>
      <c r="AI51" s="126"/>
      <c r="AJ51" s="126"/>
      <c r="AK51" s="126">
        <f t="shared" si="22"/>
        <v>0.86279745403447672</v>
      </c>
      <c r="AL51" s="126">
        <f t="shared" ref="AL51:AL55" si="23">AK51</f>
        <v>0.86279745403447672</v>
      </c>
      <c r="AM51" s="127">
        <f t="shared" si="15"/>
        <v>13.836880728208323</v>
      </c>
      <c r="AN51" s="127">
        <v>14.325822629114592</v>
      </c>
      <c r="AO51" s="116">
        <f t="shared" si="10"/>
        <v>0.96586989008836499</v>
      </c>
    </row>
    <row r="52" spans="1:41" x14ac:dyDescent="0.25">
      <c r="A52" s="82">
        <v>50.7</v>
      </c>
      <c r="B52" s="93">
        <v>29.2</v>
      </c>
      <c r="C52" s="93">
        <v>19.399999999999999</v>
      </c>
      <c r="D52" s="76">
        <v>90</v>
      </c>
      <c r="E52" s="99">
        <v>50.7</v>
      </c>
      <c r="F52" s="99">
        <v>28.67</v>
      </c>
      <c r="G52" s="99">
        <v>19.399999999999999</v>
      </c>
      <c r="H52" s="87">
        <f t="shared" si="16"/>
        <v>50.07</v>
      </c>
      <c r="I52" s="68"/>
      <c r="J52" s="101">
        <f t="shared" si="18"/>
        <v>50.698484848484853</v>
      </c>
      <c r="K52" s="78">
        <v>51.2</v>
      </c>
      <c r="L52" s="69"/>
      <c r="M52" s="102">
        <f t="shared" si="19"/>
        <v>28.603939393939399</v>
      </c>
      <c r="N52" s="78"/>
      <c r="O52" s="68"/>
      <c r="P52" s="102">
        <f t="shared" si="17"/>
        <v>19.476969696969697</v>
      </c>
      <c r="Q52" s="78"/>
      <c r="R52" s="93">
        <f t="shared" si="7"/>
        <v>50.080909090909095</v>
      </c>
      <c r="S52" s="76">
        <v>90</v>
      </c>
      <c r="T52" s="98">
        <f t="shared" si="8"/>
        <v>50.080909090909095</v>
      </c>
      <c r="U52" s="99">
        <v>19.399999999999999</v>
      </c>
      <c r="V52" s="94"/>
      <c r="AD52" s="121">
        <v>70</v>
      </c>
      <c r="AE52" s="122">
        <f t="shared" si="9"/>
        <v>17.331645021645024</v>
      </c>
      <c r="AF52" s="56">
        <v>15.08</v>
      </c>
      <c r="AG52" s="94">
        <f t="shared" si="11"/>
        <v>1.1493133303478131</v>
      </c>
      <c r="AH52" s="123">
        <f t="shared" si="12"/>
        <v>0.8700847485144656</v>
      </c>
      <c r="AI52" s="123"/>
      <c r="AJ52" s="123"/>
      <c r="AK52" s="123">
        <f t="shared" si="22"/>
        <v>0.86966487227470168</v>
      </c>
      <c r="AL52" s="123">
        <f t="shared" si="23"/>
        <v>0.86966487227470168</v>
      </c>
      <c r="AM52" s="124">
        <f t="shared" si="15"/>
        <v>15.072722854059389</v>
      </c>
      <c r="AN52" s="124">
        <v>15.628662060354767</v>
      </c>
      <c r="AO52" s="116">
        <f t="shared" si="10"/>
        <v>0.96442822781960147</v>
      </c>
    </row>
    <row r="53" spans="1:41" x14ac:dyDescent="0.25">
      <c r="A53" s="104">
        <v>55.9</v>
      </c>
      <c r="B53" s="106">
        <v>33.700000000000003</v>
      </c>
      <c r="C53" s="106">
        <v>20.399999999999999</v>
      </c>
      <c r="D53" s="76">
        <v>100</v>
      </c>
      <c r="E53" s="107">
        <v>55.9</v>
      </c>
      <c r="F53" s="107">
        <v>32.6</v>
      </c>
      <c r="G53" s="107">
        <v>20.399999999999999</v>
      </c>
      <c r="H53" s="87">
        <f t="shared" si="16"/>
        <v>55</v>
      </c>
      <c r="I53" s="128"/>
      <c r="J53" s="129">
        <f t="shared" si="18"/>
        <v>55.893939393939398</v>
      </c>
      <c r="K53" s="130">
        <v>56.7</v>
      </c>
      <c r="L53" s="131"/>
      <c r="M53" s="132">
        <f>($M$34*(D53)^2)+($M$35*(D53)^1)+($M$36)</f>
        <v>32.672424242424249</v>
      </c>
      <c r="N53" s="130">
        <v>34</v>
      </c>
      <c r="O53" s="128"/>
      <c r="P53" s="132">
        <f t="shared" si="17"/>
        <v>20.327878787878788</v>
      </c>
      <c r="Q53" s="130">
        <v>21</v>
      </c>
      <c r="R53" s="93">
        <f t="shared" si="7"/>
        <v>55.000303030303037</v>
      </c>
      <c r="S53" s="76">
        <v>100</v>
      </c>
      <c r="T53" s="105">
        <f t="shared" si="8"/>
        <v>55.000303030303037</v>
      </c>
      <c r="U53" s="107">
        <v>20.399999999999999</v>
      </c>
      <c r="V53" s="94"/>
      <c r="AD53" s="74">
        <v>80</v>
      </c>
      <c r="AE53" s="125">
        <f t="shared" si="9"/>
        <v>18.478225108225107</v>
      </c>
      <c r="AF53" s="58">
        <v>16.18</v>
      </c>
      <c r="AG53" s="94">
        <f t="shared" si="11"/>
        <v>1.1420411068124294</v>
      </c>
      <c r="AH53" s="126">
        <f t="shared" si="12"/>
        <v>0.87562522402640763</v>
      </c>
      <c r="AI53" s="126"/>
      <c r="AJ53" s="126"/>
      <c r="AK53" s="126">
        <f t="shared" si="22"/>
        <v>0.87565786771596843</v>
      </c>
      <c r="AL53" s="126">
        <f t="shared" si="23"/>
        <v>0.87565786771596843</v>
      </c>
      <c r="AM53" s="127">
        <f t="shared" si="15"/>
        <v>16.180603197444068</v>
      </c>
      <c r="AN53" s="127">
        <v>16.79912789153164</v>
      </c>
      <c r="AO53" s="116">
        <f t="shared" si="10"/>
        <v>0.96318114261161336</v>
      </c>
    </row>
    <row r="54" spans="1:41" x14ac:dyDescent="0.25">
      <c r="F54" s="87"/>
      <c r="AD54" s="74">
        <v>90</v>
      </c>
      <c r="AE54" s="125">
        <f t="shared" si="9"/>
        <v>19.476969696969697</v>
      </c>
      <c r="AF54" s="58">
        <v>17.149999999999999</v>
      </c>
      <c r="AG54" s="94">
        <f t="shared" si="11"/>
        <v>1.1356833642547928</v>
      </c>
      <c r="AH54" s="126">
        <f t="shared" si="12"/>
        <v>0.88052711827488561</v>
      </c>
      <c r="AI54" s="126"/>
      <c r="AJ54" s="126"/>
      <c r="AK54" s="126">
        <f t="shared" si="22"/>
        <v>0.88097833494940481</v>
      </c>
      <c r="AL54" s="126">
        <f t="shared" si="23"/>
        <v>0.88097833494940481</v>
      </c>
      <c r="AM54" s="127">
        <f t="shared" si="15"/>
        <v>17.158788333496378</v>
      </c>
      <c r="AN54" s="127">
        <v>17.835049276531986</v>
      </c>
      <c r="AO54" s="116">
        <f t="shared" si="10"/>
        <v>0.96208247409075243</v>
      </c>
    </row>
    <row r="55" spans="1:41" x14ac:dyDescent="0.25">
      <c r="F55" s="87"/>
      <c r="N55" s="133"/>
      <c r="AD55" s="121">
        <v>100</v>
      </c>
      <c r="AE55" s="134">
        <f t="shared" si="9"/>
        <v>20.327878787878788</v>
      </c>
      <c r="AF55" s="72">
        <v>18</v>
      </c>
      <c r="AG55" s="94">
        <f t="shared" si="11"/>
        <v>1.1293265993265993</v>
      </c>
      <c r="AH55" s="135">
        <f t="shared" si="12"/>
        <v>0.88548343818013775</v>
      </c>
      <c r="AI55" s="135"/>
      <c r="AJ55" s="135"/>
      <c r="AK55" s="135">
        <f>AK$36*(AD55)^AK$37</f>
        <v>0.88576504173725967</v>
      </c>
      <c r="AL55" s="135">
        <f t="shared" si="23"/>
        <v>0.88576504173725967</v>
      </c>
      <c r="AM55" s="136">
        <f t="shared" si="15"/>
        <v>18.00572440297541</v>
      </c>
      <c r="AN55" s="136">
        <v>18.734481815136029</v>
      </c>
      <c r="AO55" s="116">
        <f t="shared" si="10"/>
        <v>0.96110074357264375</v>
      </c>
    </row>
    <row r="56" spans="1:41" x14ac:dyDescent="0.25">
      <c r="F56" s="87"/>
      <c r="O56" s="42" t="s">
        <v>215</v>
      </c>
      <c r="AE56" s="94"/>
      <c r="AF56" s="94"/>
    </row>
    <row r="57" spans="1:41" x14ac:dyDescent="0.25">
      <c r="F57" s="87"/>
    </row>
    <row r="58" spans="1:41" x14ac:dyDescent="0.25">
      <c r="F58" s="87"/>
      <c r="O58" s="76"/>
      <c r="P58" s="76">
        <v>2151</v>
      </c>
      <c r="Q58" s="76">
        <v>2151</v>
      </c>
      <c r="R58" s="76">
        <v>2151</v>
      </c>
      <c r="AF58" s="137">
        <f>AE52/AF52</f>
        <v>1.1493133303478131</v>
      </c>
    </row>
    <row r="59" spans="1:41" x14ac:dyDescent="0.25">
      <c r="F59" s="87"/>
      <c r="O59" s="76" t="s">
        <v>2</v>
      </c>
      <c r="P59" s="76" t="s">
        <v>19</v>
      </c>
      <c r="Q59" s="81" t="s">
        <v>27</v>
      </c>
      <c r="R59" s="76" t="s">
        <v>28</v>
      </c>
    </row>
    <row r="60" spans="1:41" x14ac:dyDescent="0.25">
      <c r="F60" s="87"/>
      <c r="O60" s="76">
        <v>1</v>
      </c>
      <c r="P60" s="86">
        <v>2.8</v>
      </c>
      <c r="Q60" s="86">
        <v>0</v>
      </c>
      <c r="R60" s="86">
        <v>0.8</v>
      </c>
    </row>
    <row r="61" spans="1:41" x14ac:dyDescent="0.25">
      <c r="F61" s="87"/>
      <c r="O61" s="76">
        <v>2</v>
      </c>
      <c r="P61" s="99">
        <v>3.9</v>
      </c>
      <c r="Q61" s="99">
        <v>0.2</v>
      </c>
      <c r="R61" s="99">
        <v>1.8</v>
      </c>
    </row>
    <row r="62" spans="1:41" x14ac:dyDescent="0.25">
      <c r="F62" s="87"/>
      <c r="O62" s="76">
        <v>3</v>
      </c>
      <c r="P62" s="107">
        <v>5</v>
      </c>
      <c r="Q62" s="107">
        <v>0.34</v>
      </c>
      <c r="R62" s="107">
        <v>2.8</v>
      </c>
    </row>
    <row r="63" spans="1:41" x14ac:dyDescent="0.25">
      <c r="F63" s="87"/>
      <c r="O63" s="76">
        <v>4</v>
      </c>
      <c r="P63" s="99">
        <v>6.4</v>
      </c>
      <c r="Q63" s="99">
        <v>0.45</v>
      </c>
      <c r="R63" s="99">
        <v>3.9</v>
      </c>
      <c r="AD63" s="138" t="s">
        <v>100</v>
      </c>
      <c r="AF63" s="94"/>
      <c r="AG63" s="74"/>
      <c r="AH63" s="94"/>
    </row>
    <row r="64" spans="1:41" x14ac:dyDescent="0.25">
      <c r="F64" s="87"/>
      <c r="O64" s="76">
        <v>5</v>
      </c>
      <c r="P64" s="99">
        <v>7.2</v>
      </c>
      <c r="Q64" s="99">
        <v>0.6</v>
      </c>
      <c r="R64" s="99">
        <v>4.5999999999999996</v>
      </c>
    </row>
    <row r="65" spans="1:34" x14ac:dyDescent="0.25">
      <c r="F65" s="87"/>
      <c r="O65" s="76">
        <v>10</v>
      </c>
      <c r="P65" s="107">
        <v>10.1</v>
      </c>
      <c r="Q65" s="107">
        <v>1.5</v>
      </c>
      <c r="R65" s="107">
        <v>6.7</v>
      </c>
      <c r="AD65" s="74"/>
      <c r="AE65" s="139" t="s">
        <v>92</v>
      </c>
      <c r="AF65" s="140"/>
      <c r="AG65" s="74"/>
      <c r="AH65" s="94"/>
    </row>
    <row r="66" spans="1:34" x14ac:dyDescent="0.25">
      <c r="F66" s="87"/>
      <c r="O66" s="76">
        <v>20</v>
      </c>
      <c r="P66" s="99">
        <v>15.1</v>
      </c>
      <c r="Q66" s="99">
        <v>3.7</v>
      </c>
      <c r="R66" s="99">
        <v>9.4</v>
      </c>
      <c r="AD66" s="141"/>
      <c r="AE66" s="141" t="s">
        <v>46</v>
      </c>
      <c r="AF66" s="142" t="s">
        <v>47</v>
      </c>
      <c r="AG66" s="141"/>
      <c r="AH66" s="142"/>
    </row>
    <row r="67" spans="1:34" x14ac:dyDescent="0.25">
      <c r="F67" s="87"/>
      <c r="O67" s="76">
        <v>30</v>
      </c>
      <c r="P67" s="99">
        <v>20.100000000000001</v>
      </c>
      <c r="Q67" s="99">
        <v>6.8</v>
      </c>
      <c r="R67" s="99">
        <v>11.2</v>
      </c>
      <c r="AD67" s="141" t="s">
        <v>2</v>
      </c>
      <c r="AE67" s="141" t="s">
        <v>90</v>
      </c>
      <c r="AF67" s="142" t="s">
        <v>86</v>
      </c>
      <c r="AG67" s="141" t="s">
        <v>91</v>
      </c>
      <c r="AH67" s="142"/>
    </row>
    <row r="68" spans="1:34" x14ac:dyDescent="0.25">
      <c r="F68" s="87"/>
      <c r="O68" s="76">
        <v>40</v>
      </c>
      <c r="P68" s="99">
        <v>25.1</v>
      </c>
      <c r="Q68" s="99">
        <v>10.11</v>
      </c>
      <c r="R68" s="99">
        <v>13</v>
      </c>
      <c r="AD68" s="112">
        <v>1</v>
      </c>
      <c r="AE68" s="143">
        <f t="shared" ref="AE68:AE82" si="24">M39</f>
        <v>2.9732217573221725E-2</v>
      </c>
      <c r="AF68" s="143">
        <f t="shared" ref="AF68:AF82" si="25">P39</f>
        <v>0.88252161785216199</v>
      </c>
      <c r="AG68" s="74">
        <v>2</v>
      </c>
      <c r="AH68" s="143">
        <f>SUM(AE68:AG68)</f>
        <v>2.9122538354253837</v>
      </c>
    </row>
    <row r="69" spans="1:34" x14ac:dyDescent="0.25">
      <c r="O69" s="76">
        <v>50</v>
      </c>
      <c r="P69" s="99">
        <v>30.2</v>
      </c>
      <c r="Q69" s="99">
        <v>13.56</v>
      </c>
      <c r="R69" s="99">
        <v>14.7</v>
      </c>
      <c r="AD69" s="117">
        <v>2</v>
      </c>
      <c r="AE69" s="144">
        <f t="shared" si="24"/>
        <v>0.16808368200836812</v>
      </c>
      <c r="AF69" s="144">
        <f t="shared" si="25"/>
        <v>1.9588786610878657</v>
      </c>
      <c r="AG69" s="74">
        <v>2</v>
      </c>
      <c r="AH69" s="144">
        <f t="shared" ref="AH69:AH82" si="26">SUM(AE69:AG69)</f>
        <v>4.1269623430962339</v>
      </c>
    </row>
    <row r="70" spans="1:34" x14ac:dyDescent="0.25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76">
        <v>60</v>
      </c>
      <c r="P70" s="99">
        <v>35.299999999999997</v>
      </c>
      <c r="Q70" s="99">
        <v>17.14</v>
      </c>
      <c r="R70" s="99">
        <v>16</v>
      </c>
      <c r="S70" s="145"/>
      <c r="T70" s="145"/>
      <c r="AD70" s="121">
        <v>3</v>
      </c>
      <c r="AE70" s="146">
        <f t="shared" si="24"/>
        <v>0.31258577405857724</v>
      </c>
      <c r="AF70" s="146">
        <f t="shared" si="25"/>
        <v>2.9281506276150622</v>
      </c>
      <c r="AG70" s="74">
        <v>2</v>
      </c>
      <c r="AH70" s="146">
        <f t="shared" si="26"/>
        <v>5.2407364016736393</v>
      </c>
    </row>
    <row r="71" spans="1:34" x14ac:dyDescent="0.25">
      <c r="H71" s="60"/>
      <c r="O71" s="76">
        <v>70</v>
      </c>
      <c r="P71" s="107">
        <v>40.4</v>
      </c>
      <c r="Q71" s="107">
        <v>20.87</v>
      </c>
      <c r="R71" s="107">
        <v>17.399999999999999</v>
      </c>
      <c r="AD71" s="74">
        <v>4</v>
      </c>
      <c r="AE71" s="94">
        <f t="shared" si="24"/>
        <v>0.46323849372384918</v>
      </c>
      <c r="AF71" s="94">
        <f t="shared" si="25"/>
        <v>3.790337517433751</v>
      </c>
      <c r="AG71" s="74">
        <v>2</v>
      </c>
      <c r="AH71" s="94">
        <f t="shared" si="26"/>
        <v>6.2535760111576</v>
      </c>
    </row>
    <row r="72" spans="1:34" x14ac:dyDescent="0.25">
      <c r="A72" s="147"/>
      <c r="B72" s="60"/>
      <c r="H72" s="147"/>
      <c r="I72" s="60"/>
      <c r="O72" s="76">
        <v>80</v>
      </c>
      <c r="P72" s="99">
        <v>45.5</v>
      </c>
      <c r="Q72" s="99">
        <v>24.7</v>
      </c>
      <c r="R72" s="99">
        <v>18.399999999999999</v>
      </c>
      <c r="AD72" s="74">
        <v>5</v>
      </c>
      <c r="AE72" s="94">
        <f t="shared" si="24"/>
        <v>0.62004184100418391</v>
      </c>
      <c r="AF72" s="94">
        <f t="shared" si="25"/>
        <v>4.5454393305439318</v>
      </c>
      <c r="AG72" s="74">
        <v>2</v>
      </c>
      <c r="AH72" s="94">
        <f t="shared" si="26"/>
        <v>7.1654811715481159</v>
      </c>
    </row>
    <row r="73" spans="1:34" x14ac:dyDescent="0.25">
      <c r="I73" s="148"/>
      <c r="J73" s="149"/>
      <c r="O73" s="76">
        <v>90</v>
      </c>
      <c r="P73" s="99">
        <v>50.7</v>
      </c>
      <c r="Q73" s="99">
        <v>28.67</v>
      </c>
      <c r="R73" s="99">
        <v>19.399999999999999</v>
      </c>
      <c r="AD73" s="121">
        <v>10</v>
      </c>
      <c r="AE73" s="146">
        <f t="shared" si="24"/>
        <v>1.4963179916317997</v>
      </c>
      <c r="AF73" s="146">
        <f t="shared" si="25"/>
        <v>6.7146722454672245</v>
      </c>
      <c r="AG73" s="74">
        <v>2</v>
      </c>
      <c r="AH73" s="146">
        <f t="shared" si="26"/>
        <v>10.210990237099024</v>
      </c>
    </row>
    <row r="74" spans="1:34" x14ac:dyDescent="0.25">
      <c r="I74" s="148"/>
      <c r="J74" s="149"/>
      <c r="O74" s="76">
        <v>100</v>
      </c>
      <c r="P74" s="107">
        <v>55.9</v>
      </c>
      <c r="Q74" s="107">
        <v>32.6</v>
      </c>
      <c r="R74" s="107">
        <v>20.399999999999999</v>
      </c>
      <c r="AD74" s="74">
        <v>20</v>
      </c>
      <c r="AE74" s="94">
        <f t="shared" si="24"/>
        <v>3.6457575757575764</v>
      </c>
      <c r="AF74" s="94">
        <f t="shared" si="25"/>
        <v>9.3812121212121191</v>
      </c>
      <c r="AG74" s="74">
        <v>2</v>
      </c>
      <c r="AH74" s="94">
        <f t="shared" si="26"/>
        <v>15.026969696969696</v>
      </c>
    </row>
    <row r="75" spans="1:34" x14ac:dyDescent="0.25">
      <c r="J75" s="149"/>
      <c r="AD75" s="74">
        <v>30</v>
      </c>
      <c r="AE75" s="94">
        <f t="shared" si="24"/>
        <v>6.8339393939393931</v>
      </c>
      <c r="AF75" s="94">
        <f t="shared" si="25"/>
        <v>11.266969696969696</v>
      </c>
      <c r="AG75" s="74">
        <v>2</v>
      </c>
      <c r="AH75" s="94">
        <f t="shared" si="26"/>
        <v>20.100909090909088</v>
      </c>
    </row>
    <row r="76" spans="1:34" x14ac:dyDescent="0.25">
      <c r="B76" s="60"/>
      <c r="J76" s="60"/>
      <c r="AD76" s="74">
        <v>40</v>
      </c>
      <c r="AE76" s="94">
        <f t="shared" si="24"/>
        <v>10.147878787878785</v>
      </c>
      <c r="AF76" s="94">
        <f t="shared" si="25"/>
        <v>13.004891774891773</v>
      </c>
      <c r="AG76" s="74">
        <v>2</v>
      </c>
      <c r="AH76" s="94">
        <f t="shared" si="26"/>
        <v>25.152770562770556</v>
      </c>
    </row>
    <row r="77" spans="1:34" x14ac:dyDescent="0.25">
      <c r="A77" s="150" t="s">
        <v>50</v>
      </c>
      <c r="B77" s="60"/>
      <c r="J77" s="60"/>
      <c r="AD77" s="74">
        <v>50</v>
      </c>
      <c r="AE77" s="94">
        <f t="shared" si="24"/>
        <v>13.587575757575756</v>
      </c>
      <c r="AF77" s="94">
        <f t="shared" si="25"/>
        <v>14.594978354978354</v>
      </c>
      <c r="AG77" s="74">
        <v>2</v>
      </c>
      <c r="AH77" s="94">
        <f t="shared" si="26"/>
        <v>30.182554112554108</v>
      </c>
    </row>
    <row r="78" spans="1:34" x14ac:dyDescent="0.25">
      <c r="B78" s="60"/>
      <c r="J78" s="60"/>
      <c r="AD78" s="74">
        <v>60</v>
      </c>
      <c r="AE78" s="140">
        <f t="shared" si="24"/>
        <v>17.153030303030302</v>
      </c>
      <c r="AF78" s="140">
        <f t="shared" si="25"/>
        <v>16.037229437229438</v>
      </c>
      <c r="AG78" s="74">
        <v>2</v>
      </c>
      <c r="AH78" s="94">
        <f t="shared" si="26"/>
        <v>35.190259740259741</v>
      </c>
    </row>
    <row r="79" spans="1:34" x14ac:dyDescent="0.25">
      <c r="B79" s="42" t="s">
        <v>56</v>
      </c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AD79" s="121">
        <v>70</v>
      </c>
      <c r="AE79" s="146">
        <f t="shared" si="24"/>
        <v>20.844242424242424</v>
      </c>
      <c r="AF79" s="146">
        <f t="shared" si="25"/>
        <v>17.331645021645024</v>
      </c>
      <c r="AG79" s="74">
        <v>2</v>
      </c>
      <c r="AH79" s="146">
        <f t="shared" si="26"/>
        <v>40.175887445887447</v>
      </c>
    </row>
    <row r="80" spans="1:34" x14ac:dyDescent="0.25">
      <c r="AD80" s="74">
        <v>80</v>
      </c>
      <c r="AE80" s="94">
        <f t="shared" si="24"/>
        <v>24.661212121212124</v>
      </c>
      <c r="AF80" s="94">
        <f t="shared" si="25"/>
        <v>18.478225108225107</v>
      </c>
      <c r="AG80" s="74">
        <v>2</v>
      </c>
      <c r="AH80" s="94">
        <f t="shared" si="26"/>
        <v>45.139437229437235</v>
      </c>
    </row>
    <row r="81" spans="2:34" x14ac:dyDescent="0.25">
      <c r="B81" s="151" t="s">
        <v>52</v>
      </c>
      <c r="C81" s="151"/>
      <c r="D81" s="151"/>
      <c r="E81" s="152"/>
      <c r="F81" s="152"/>
      <c r="G81" s="152"/>
      <c r="H81" s="152"/>
      <c r="I81" s="152"/>
      <c r="K81" s="82">
        <v>1.1499999999999999</v>
      </c>
      <c r="L81" s="42" t="s">
        <v>1</v>
      </c>
      <c r="Z81" s="98">
        <v>1.2</v>
      </c>
      <c r="AD81" s="74">
        <v>90</v>
      </c>
      <c r="AE81" s="94">
        <f t="shared" si="24"/>
        <v>28.603939393939399</v>
      </c>
      <c r="AF81" s="94">
        <f t="shared" si="25"/>
        <v>19.476969696969697</v>
      </c>
      <c r="AG81" s="74">
        <v>2</v>
      </c>
      <c r="AH81" s="94">
        <f t="shared" si="26"/>
        <v>50.080909090909095</v>
      </c>
    </row>
    <row r="82" spans="2:34" x14ac:dyDescent="0.25">
      <c r="B82" s="76" t="s">
        <v>2</v>
      </c>
      <c r="C82" s="153" t="s">
        <v>33</v>
      </c>
      <c r="D82" s="81" t="s">
        <v>16</v>
      </c>
      <c r="E82" s="81" t="s">
        <v>15</v>
      </c>
      <c r="F82" s="76" t="s">
        <v>14</v>
      </c>
      <c r="G82" s="76" t="s">
        <v>13</v>
      </c>
      <c r="H82" s="76" t="s">
        <v>3</v>
      </c>
      <c r="I82" s="76" t="s">
        <v>4</v>
      </c>
      <c r="J82" s="76" t="s">
        <v>5</v>
      </c>
      <c r="K82" s="76" t="s">
        <v>6</v>
      </c>
      <c r="L82" s="76" t="s">
        <v>20</v>
      </c>
      <c r="M82" s="76" t="s">
        <v>21</v>
      </c>
      <c r="N82" s="76" t="s">
        <v>22</v>
      </c>
      <c r="O82" s="76" t="s">
        <v>23</v>
      </c>
      <c r="P82" s="76" t="s">
        <v>24</v>
      </c>
      <c r="Q82" s="81" t="s">
        <v>25</v>
      </c>
      <c r="R82" s="81" t="s">
        <v>35</v>
      </c>
      <c r="S82" s="81" t="s">
        <v>36</v>
      </c>
      <c r="T82" s="81" t="s">
        <v>37</v>
      </c>
      <c r="U82" s="81" t="s">
        <v>38</v>
      </c>
      <c r="V82" s="81" t="s">
        <v>39</v>
      </c>
      <c r="Z82" s="81" t="s">
        <v>83</v>
      </c>
      <c r="AA82" s="81" t="s">
        <v>82</v>
      </c>
      <c r="AD82" s="121">
        <v>100</v>
      </c>
      <c r="AE82" s="146">
        <f t="shared" si="24"/>
        <v>32.672424242424249</v>
      </c>
      <c r="AF82" s="146">
        <f t="shared" si="25"/>
        <v>20.327878787878788</v>
      </c>
      <c r="AG82" s="74">
        <v>2</v>
      </c>
      <c r="AH82" s="146">
        <f t="shared" si="26"/>
        <v>55.000303030303037</v>
      </c>
    </row>
    <row r="83" spans="2:34" x14ac:dyDescent="0.25">
      <c r="B83" s="76">
        <v>1</v>
      </c>
      <c r="C83" s="154">
        <f t="shared" ref="C83:J97" si="27">((D83)/$K$147)</f>
        <v>9.7195146650663772E-3</v>
      </c>
      <c r="D83" s="143">
        <f t="shared" si="27"/>
        <v>1.1177441864826334E-2</v>
      </c>
      <c r="E83" s="143">
        <f t="shared" si="27"/>
        <v>1.2854058144550283E-2</v>
      </c>
      <c r="F83" s="143">
        <f t="shared" si="27"/>
        <v>1.4782166866232824E-2</v>
      </c>
      <c r="G83" s="143">
        <f t="shared" si="27"/>
        <v>1.6999491896167746E-2</v>
      </c>
      <c r="H83" s="143">
        <f t="shared" si="27"/>
        <v>1.9549415680592905E-2</v>
      </c>
      <c r="I83" s="143">
        <f t="shared" si="27"/>
        <v>2.2481828032681839E-2</v>
      </c>
      <c r="J83" s="143">
        <f t="shared" si="27"/>
        <v>2.5854102237584112E-2</v>
      </c>
      <c r="K83" s="84">
        <f>M39</f>
        <v>2.9732217573221725E-2</v>
      </c>
      <c r="L83" s="143">
        <f t="shared" ref="L83:L97" si="28">((K83)*$K$147)</f>
        <v>3.4192050209204981E-2</v>
      </c>
      <c r="M83" s="143">
        <f t="shared" ref="M83:V83" si="29">((L83)*$K$147)</f>
        <v>3.9320857740585725E-2</v>
      </c>
      <c r="N83" s="143">
        <f t="shared" si="29"/>
        <v>4.5218986401673579E-2</v>
      </c>
      <c r="O83" s="143">
        <f t="shared" si="29"/>
        <v>5.2001834361924612E-2</v>
      </c>
      <c r="P83" s="143">
        <f t="shared" si="29"/>
        <v>5.98021095162133E-2</v>
      </c>
      <c r="Q83" s="155">
        <f t="shared" si="29"/>
        <v>6.8772425943645285E-2</v>
      </c>
      <c r="R83" s="155">
        <f t="shared" si="29"/>
        <v>7.9088289835192074E-2</v>
      </c>
      <c r="S83" s="155">
        <f t="shared" si="29"/>
        <v>9.0951533310470872E-2</v>
      </c>
      <c r="T83" s="155">
        <f t="shared" si="29"/>
        <v>0.1045942633070415</v>
      </c>
      <c r="U83" s="155">
        <f t="shared" si="29"/>
        <v>0.12028340280309771</v>
      </c>
      <c r="V83" s="155">
        <f t="shared" si="29"/>
        <v>0.13832591322356236</v>
      </c>
      <c r="Z83" s="156">
        <f t="shared" ref="Z83:Z94" si="30">K83*$Z$81</f>
        <v>3.5678661087866069E-2</v>
      </c>
      <c r="AA83" s="157">
        <v>0</v>
      </c>
    </row>
    <row r="84" spans="2:34" x14ac:dyDescent="0.25">
      <c r="B84" s="76">
        <v>2</v>
      </c>
      <c r="C84" s="158">
        <f t="shared" si="27"/>
        <v>5.4946853803130691E-2</v>
      </c>
      <c r="D84" s="94">
        <f t="shared" si="27"/>
        <v>6.3188881873600292E-2</v>
      </c>
      <c r="E84" s="94">
        <f t="shared" si="27"/>
        <v>7.2667214154640336E-2</v>
      </c>
      <c r="F84" s="94">
        <f t="shared" si="27"/>
        <v>8.3567296277836378E-2</v>
      </c>
      <c r="G84" s="94">
        <f t="shared" si="27"/>
        <v>9.6102390719511821E-2</v>
      </c>
      <c r="H84" s="94">
        <f t="shared" si="27"/>
        <v>0.11051774932743859</v>
      </c>
      <c r="I84" s="94">
        <f t="shared" si="27"/>
        <v>0.12709541172655436</v>
      </c>
      <c r="J84" s="94">
        <f t="shared" si="27"/>
        <v>0.14615972348553752</v>
      </c>
      <c r="K84" s="98">
        <f t="shared" ref="K84:K97" si="31">M40</f>
        <v>0.16808368200836812</v>
      </c>
      <c r="L84" s="94">
        <f t="shared" si="28"/>
        <v>0.19329623430962334</v>
      </c>
      <c r="M84" s="94">
        <f t="shared" ref="M84:V84" si="32">((L84)*$K$147)</f>
        <v>0.22229066945606682</v>
      </c>
      <c r="N84" s="94">
        <f t="shared" si="32"/>
        <v>0.25563426987447685</v>
      </c>
      <c r="O84" s="94">
        <f t="shared" si="32"/>
        <v>0.29397941035564834</v>
      </c>
      <c r="P84" s="94">
        <f t="shared" si="32"/>
        <v>0.33807632190899556</v>
      </c>
      <c r="Q84" s="159">
        <f t="shared" si="32"/>
        <v>0.38878777019534488</v>
      </c>
      <c r="R84" s="159">
        <f t="shared" si="32"/>
        <v>0.44710593572464657</v>
      </c>
      <c r="S84" s="159">
        <f t="shared" si="32"/>
        <v>0.51417182608334355</v>
      </c>
      <c r="T84" s="159">
        <f t="shared" si="32"/>
        <v>0.59129759999584508</v>
      </c>
      <c r="U84" s="159">
        <f t="shared" si="32"/>
        <v>0.67999223999522174</v>
      </c>
      <c r="V84" s="159">
        <f t="shared" si="32"/>
        <v>0.7819910759945049</v>
      </c>
      <c r="Z84" s="160">
        <f t="shared" si="30"/>
        <v>0.20170041841004174</v>
      </c>
      <c r="AA84" s="157">
        <f t="shared" ref="AA84:AA94" si="33">Z84/K84</f>
        <v>1.2</v>
      </c>
    </row>
    <row r="85" spans="2:34" x14ac:dyDescent="0.25">
      <c r="B85" s="76">
        <v>3</v>
      </c>
      <c r="C85" s="161">
        <f t="shared" si="27"/>
        <v>0.10218484401882622</v>
      </c>
      <c r="D85" s="146">
        <f t="shared" si="27"/>
        <v>0.11751257062165013</v>
      </c>
      <c r="E85" s="146">
        <f t="shared" si="27"/>
        <v>0.13513945621489765</v>
      </c>
      <c r="F85" s="146">
        <f t="shared" si="27"/>
        <v>0.15541037464713228</v>
      </c>
      <c r="G85" s="146">
        <f t="shared" si="27"/>
        <v>0.17872193084420213</v>
      </c>
      <c r="H85" s="146">
        <f t="shared" si="27"/>
        <v>0.20553022047083244</v>
      </c>
      <c r="I85" s="146">
        <f t="shared" si="27"/>
        <v>0.2363597535414573</v>
      </c>
      <c r="J85" s="146">
        <f t="shared" si="27"/>
        <v>0.27181371657267589</v>
      </c>
      <c r="K85" s="105">
        <f t="shared" si="31"/>
        <v>0.31258577405857724</v>
      </c>
      <c r="L85" s="146">
        <f t="shared" si="28"/>
        <v>0.35947364016736377</v>
      </c>
      <c r="M85" s="146">
        <f t="shared" ref="M85:V85" si="34">((L85)*$K$147)</f>
        <v>0.41339468619246833</v>
      </c>
      <c r="N85" s="146">
        <f t="shared" si="34"/>
        <v>0.47540388912133852</v>
      </c>
      <c r="O85" s="146">
        <f t="shared" si="34"/>
        <v>0.5467144724895393</v>
      </c>
      <c r="P85" s="146">
        <f t="shared" si="34"/>
        <v>0.62872164336297021</v>
      </c>
      <c r="Q85" s="162">
        <f t="shared" si="34"/>
        <v>0.72302988986741568</v>
      </c>
      <c r="R85" s="162">
        <f t="shared" si="34"/>
        <v>0.83148437334752801</v>
      </c>
      <c r="S85" s="162">
        <f t="shared" si="34"/>
        <v>0.95620702934965718</v>
      </c>
      <c r="T85" s="162">
        <f t="shared" si="34"/>
        <v>1.0996380837521056</v>
      </c>
      <c r="U85" s="162">
        <f t="shared" si="34"/>
        <v>1.2645837963149213</v>
      </c>
      <c r="V85" s="162">
        <f t="shared" si="34"/>
        <v>1.4542713657621595</v>
      </c>
      <c r="Z85" s="163">
        <f t="shared" si="30"/>
        <v>0.37510292887029267</v>
      </c>
      <c r="AA85" s="157">
        <f t="shared" si="33"/>
        <v>1.2</v>
      </c>
    </row>
    <row r="86" spans="2:34" x14ac:dyDescent="0.25">
      <c r="B86" s="76">
        <v>4</v>
      </c>
      <c r="C86" s="158">
        <f t="shared" si="27"/>
        <v>0.151433485312153</v>
      </c>
      <c r="D86" s="94">
        <f t="shared" si="27"/>
        <v>0.17414850810897595</v>
      </c>
      <c r="E86" s="94">
        <f t="shared" si="27"/>
        <v>0.20027078432532233</v>
      </c>
      <c r="F86" s="94">
        <f t="shared" si="27"/>
        <v>0.23031140197412067</v>
      </c>
      <c r="G86" s="94">
        <f t="shared" si="27"/>
        <v>0.26485811227023875</v>
      </c>
      <c r="H86" s="94">
        <f t="shared" si="27"/>
        <v>0.30458682911077456</v>
      </c>
      <c r="I86" s="94">
        <f t="shared" si="27"/>
        <v>0.35027485347739074</v>
      </c>
      <c r="J86" s="94">
        <f t="shared" si="27"/>
        <v>0.40281608149899933</v>
      </c>
      <c r="K86" s="98">
        <f t="shared" si="31"/>
        <v>0.46323849372384918</v>
      </c>
      <c r="L86" s="94">
        <f t="shared" si="28"/>
        <v>0.53272426778242654</v>
      </c>
      <c r="M86" s="94">
        <f t="shared" ref="M86:V86" si="35">((L86)*$K$147)</f>
        <v>0.61263290794979053</v>
      </c>
      <c r="N86" s="94">
        <f t="shared" si="35"/>
        <v>0.70452784414225911</v>
      </c>
      <c r="O86" s="94">
        <f t="shared" si="35"/>
        <v>0.81020702076359796</v>
      </c>
      <c r="P86" s="94">
        <f t="shared" si="35"/>
        <v>0.93173807387813756</v>
      </c>
      <c r="Q86" s="159">
        <f t="shared" si="35"/>
        <v>1.0714987849598581</v>
      </c>
      <c r="R86" s="159">
        <f t="shared" si="35"/>
        <v>1.2322236027038367</v>
      </c>
      <c r="S86" s="159">
        <f t="shared" si="35"/>
        <v>1.4170571431094121</v>
      </c>
      <c r="T86" s="159">
        <f t="shared" si="35"/>
        <v>1.6296157145758239</v>
      </c>
      <c r="U86" s="159">
        <f t="shared" si="35"/>
        <v>1.8740580717621973</v>
      </c>
      <c r="V86" s="159">
        <f t="shared" si="35"/>
        <v>2.1551667825265266</v>
      </c>
      <c r="Z86" s="160">
        <f t="shared" si="30"/>
        <v>0.55588619246861903</v>
      </c>
      <c r="AA86" s="157">
        <f t="shared" si="33"/>
        <v>1.2</v>
      </c>
    </row>
    <row r="87" spans="2:34" x14ac:dyDescent="0.25">
      <c r="B87" s="76">
        <v>5</v>
      </c>
      <c r="C87" s="158">
        <f t="shared" si="27"/>
        <v>0.20269277768311103</v>
      </c>
      <c r="D87" s="94">
        <f t="shared" si="27"/>
        <v>0.23309669433557767</v>
      </c>
      <c r="E87" s="94">
        <f t="shared" si="27"/>
        <v>0.26806119848591431</v>
      </c>
      <c r="F87" s="94">
        <f t="shared" si="27"/>
        <v>0.30827037825880144</v>
      </c>
      <c r="G87" s="94">
        <f t="shared" si="27"/>
        <v>0.35451093499762165</v>
      </c>
      <c r="H87" s="94">
        <f t="shared" si="27"/>
        <v>0.4076875752472649</v>
      </c>
      <c r="I87" s="94">
        <f t="shared" si="27"/>
        <v>0.46884071153435458</v>
      </c>
      <c r="J87" s="94">
        <f t="shared" si="27"/>
        <v>0.53916681826450774</v>
      </c>
      <c r="K87" s="98">
        <f t="shared" si="31"/>
        <v>0.62004184100418391</v>
      </c>
      <c r="L87" s="94">
        <f t="shared" si="28"/>
        <v>0.71304811715481142</v>
      </c>
      <c r="M87" s="94">
        <f t="shared" ref="M87:V87" si="36">((L87)*$K$147)</f>
        <v>0.82000533472803305</v>
      </c>
      <c r="N87" s="94">
        <f t="shared" si="36"/>
        <v>0.94300613493723795</v>
      </c>
      <c r="O87" s="94">
        <f t="shared" si="36"/>
        <v>1.0844570551778236</v>
      </c>
      <c r="P87" s="94">
        <f t="shared" si="36"/>
        <v>1.247125613454497</v>
      </c>
      <c r="Q87" s="159">
        <f t="shared" si="36"/>
        <v>1.4341944554726715</v>
      </c>
      <c r="R87" s="159">
        <f t="shared" si="36"/>
        <v>1.6493236237935722</v>
      </c>
      <c r="S87" s="159">
        <f t="shared" si="36"/>
        <v>1.896722167362608</v>
      </c>
      <c r="T87" s="159">
        <f t="shared" si="36"/>
        <v>2.181230492466999</v>
      </c>
      <c r="U87" s="159">
        <f t="shared" si="36"/>
        <v>2.5084150663370486</v>
      </c>
      <c r="V87" s="159">
        <f t="shared" si="36"/>
        <v>2.8846773262876058</v>
      </c>
      <c r="Z87" s="160">
        <f t="shared" si="30"/>
        <v>0.74405020920502063</v>
      </c>
      <c r="AA87" s="157">
        <f t="shared" si="33"/>
        <v>1.2</v>
      </c>
      <c r="AE87" s="42" t="s">
        <v>93</v>
      </c>
    </row>
    <row r="88" spans="2:34" x14ac:dyDescent="0.25">
      <c r="B88" s="76">
        <v>10</v>
      </c>
      <c r="C88" s="161">
        <f t="shared" si="27"/>
        <v>0.48914900570237013</v>
      </c>
      <c r="D88" s="146">
        <f t="shared" si="27"/>
        <v>0.56252135655772562</v>
      </c>
      <c r="E88" s="146">
        <f t="shared" si="27"/>
        <v>0.64689956004138438</v>
      </c>
      <c r="F88" s="146">
        <f t="shared" si="27"/>
        <v>0.74393449404759204</v>
      </c>
      <c r="G88" s="146">
        <f t="shared" si="27"/>
        <v>0.85552466815473083</v>
      </c>
      <c r="H88" s="146">
        <f t="shared" si="27"/>
        <v>0.98385336837794035</v>
      </c>
      <c r="I88" s="146">
        <f t="shared" si="27"/>
        <v>1.1314313736346313</v>
      </c>
      <c r="J88" s="146">
        <f t="shared" si="27"/>
        <v>1.301146079679826</v>
      </c>
      <c r="K88" s="105">
        <f t="shared" si="31"/>
        <v>1.4963179916317997</v>
      </c>
      <c r="L88" s="146">
        <f t="shared" si="28"/>
        <v>1.7207656903765696</v>
      </c>
      <c r="M88" s="146">
        <f t="shared" ref="M88:V88" si="37">((L88)*$K$147)</f>
        <v>1.9788805439330548</v>
      </c>
      <c r="N88" s="146">
        <f t="shared" si="37"/>
        <v>2.2757126255230129</v>
      </c>
      <c r="O88" s="146">
        <f t="shared" si="37"/>
        <v>2.6170695193514648</v>
      </c>
      <c r="P88" s="146">
        <f t="shared" si="37"/>
        <v>3.0096299472541843</v>
      </c>
      <c r="Q88" s="162">
        <f t="shared" si="37"/>
        <v>3.4610744393423118</v>
      </c>
      <c r="R88" s="162">
        <f t="shared" si="37"/>
        <v>3.9802356052436583</v>
      </c>
      <c r="S88" s="162">
        <f t="shared" si="37"/>
        <v>4.5772709460302066</v>
      </c>
      <c r="T88" s="162">
        <f t="shared" si="37"/>
        <v>5.2638615879347368</v>
      </c>
      <c r="U88" s="162">
        <f t="shared" si="37"/>
        <v>6.0534408261249473</v>
      </c>
      <c r="V88" s="162">
        <f t="shared" si="37"/>
        <v>6.9614569500436891</v>
      </c>
      <c r="Z88" s="163">
        <f t="shared" si="30"/>
        <v>1.7955815899581595</v>
      </c>
      <c r="AA88" s="157">
        <f t="shared" si="33"/>
        <v>1.2</v>
      </c>
    </row>
    <row r="89" spans="2:34" x14ac:dyDescent="0.25">
      <c r="B89" s="76">
        <v>20</v>
      </c>
      <c r="C89" s="158">
        <f t="shared" si="27"/>
        <v>1.1918046185282554</v>
      </c>
      <c r="D89" s="94">
        <f t="shared" si="27"/>
        <v>1.3705753113074934</v>
      </c>
      <c r="E89" s="94">
        <f t="shared" si="27"/>
        <v>1.5761616080036174</v>
      </c>
      <c r="F89" s="94">
        <f t="shared" si="27"/>
        <v>1.8125858492041598</v>
      </c>
      <c r="G89" s="94">
        <f t="shared" si="27"/>
        <v>2.0844737265847835</v>
      </c>
      <c r="H89" s="94">
        <f t="shared" si="27"/>
        <v>2.3971447855725008</v>
      </c>
      <c r="I89" s="94">
        <f t="shared" si="27"/>
        <v>2.7567165034083758</v>
      </c>
      <c r="J89" s="94">
        <f t="shared" si="27"/>
        <v>3.170223978919632</v>
      </c>
      <c r="K89" s="98">
        <f t="shared" si="31"/>
        <v>3.6457575757575764</v>
      </c>
      <c r="L89" s="94">
        <f t="shared" si="28"/>
        <v>4.192621212121213</v>
      </c>
      <c r="M89" s="94">
        <f t="shared" ref="M89:V89" si="38">((L89)*$K$147)</f>
        <v>4.8215143939393945</v>
      </c>
      <c r="N89" s="94">
        <f t="shared" si="38"/>
        <v>5.5447415530303035</v>
      </c>
      <c r="O89" s="94">
        <f t="shared" si="38"/>
        <v>6.3764527859848483</v>
      </c>
      <c r="P89" s="94">
        <f t="shared" si="38"/>
        <v>7.332920703882575</v>
      </c>
      <c r="Q89" s="159">
        <f t="shared" si="38"/>
        <v>8.4328588094649604</v>
      </c>
      <c r="R89" s="159">
        <f t="shared" si="38"/>
        <v>9.6977876308847044</v>
      </c>
      <c r="S89" s="159">
        <f t="shared" si="38"/>
        <v>11.15245577551741</v>
      </c>
      <c r="T89" s="159">
        <f t="shared" si="38"/>
        <v>12.825324141845021</v>
      </c>
      <c r="U89" s="159">
        <f t="shared" si="38"/>
        <v>14.749122763121774</v>
      </c>
      <c r="V89" s="159">
        <f t="shared" si="38"/>
        <v>16.961491177590037</v>
      </c>
      <c r="Z89" s="160">
        <f t="shared" si="30"/>
        <v>4.3749090909090915</v>
      </c>
      <c r="AA89" s="157">
        <f t="shared" si="33"/>
        <v>1.2</v>
      </c>
      <c r="AE89" s="74" t="s">
        <v>111</v>
      </c>
      <c r="AF89" s="74" t="s">
        <v>112</v>
      </c>
      <c r="AG89" s="74"/>
    </row>
    <row r="90" spans="2:34" x14ac:dyDescent="0.25">
      <c r="B90" s="76">
        <v>30</v>
      </c>
      <c r="C90" s="158">
        <f t="shared" si="27"/>
        <v>2.2340269102359906</v>
      </c>
      <c r="D90" s="94">
        <f t="shared" si="27"/>
        <v>2.5691309467713892</v>
      </c>
      <c r="E90" s="94">
        <f t="shared" si="27"/>
        <v>2.9545005887870972</v>
      </c>
      <c r="F90" s="94">
        <f t="shared" si="27"/>
        <v>3.3976756771051613</v>
      </c>
      <c r="G90" s="94">
        <f t="shared" si="27"/>
        <v>3.907327028670935</v>
      </c>
      <c r="H90" s="94">
        <f t="shared" si="27"/>
        <v>4.4934260829715749</v>
      </c>
      <c r="I90" s="94">
        <f t="shared" si="27"/>
        <v>5.1674399954173111</v>
      </c>
      <c r="J90" s="94">
        <f t="shared" si="27"/>
        <v>5.9425559947299078</v>
      </c>
      <c r="K90" s="98">
        <f t="shared" si="31"/>
        <v>6.8339393939393931</v>
      </c>
      <c r="L90" s="94">
        <f t="shared" si="28"/>
        <v>7.859030303030301</v>
      </c>
      <c r="M90" s="94">
        <f t="shared" ref="M90:V90" si="39">((L90)*$K$147)</f>
        <v>9.0378848484848451</v>
      </c>
      <c r="N90" s="94">
        <f t="shared" si="39"/>
        <v>10.393567575757571</v>
      </c>
      <c r="O90" s="94">
        <f t="shared" si="39"/>
        <v>11.952602712121205</v>
      </c>
      <c r="P90" s="94">
        <f t="shared" si="39"/>
        <v>13.745493118939384</v>
      </c>
      <c r="Q90" s="159">
        <f t="shared" si="39"/>
        <v>15.807317086780291</v>
      </c>
      <c r="R90" s="159">
        <f t="shared" si="39"/>
        <v>18.178414649797332</v>
      </c>
      <c r="S90" s="159">
        <f t="shared" si="39"/>
        <v>20.905176847266929</v>
      </c>
      <c r="T90" s="159">
        <f t="shared" si="39"/>
        <v>24.040953374356967</v>
      </c>
      <c r="U90" s="159">
        <f t="shared" si="39"/>
        <v>27.647096380510508</v>
      </c>
      <c r="V90" s="159">
        <f t="shared" si="39"/>
        <v>31.794160837587082</v>
      </c>
      <c r="Z90" s="160">
        <f t="shared" si="30"/>
        <v>8.2007272727272706</v>
      </c>
      <c r="AA90" s="157">
        <f t="shared" si="33"/>
        <v>1.1999999999999997</v>
      </c>
      <c r="AE90" s="50" t="s">
        <v>90</v>
      </c>
      <c r="AF90" s="50" t="s">
        <v>113</v>
      </c>
      <c r="AG90" s="50" t="s">
        <v>94</v>
      </c>
    </row>
    <row r="91" spans="2:34" x14ac:dyDescent="0.25">
      <c r="B91" s="76">
        <v>40</v>
      </c>
      <c r="C91" s="158">
        <f t="shared" si="27"/>
        <v>3.3173595765334709</v>
      </c>
      <c r="D91" s="94">
        <f t="shared" si="27"/>
        <v>3.8149635130134913</v>
      </c>
      <c r="E91" s="94">
        <f t="shared" si="27"/>
        <v>4.3872080399655147</v>
      </c>
      <c r="F91" s="94">
        <f t="shared" si="27"/>
        <v>5.0452892459603413</v>
      </c>
      <c r="G91" s="94">
        <f t="shared" si="27"/>
        <v>5.8020826328543924</v>
      </c>
      <c r="H91" s="94">
        <f t="shared" si="27"/>
        <v>6.6723950277825503</v>
      </c>
      <c r="I91" s="94">
        <f t="shared" si="27"/>
        <v>7.6732542819499328</v>
      </c>
      <c r="J91" s="94">
        <f t="shared" si="27"/>
        <v>8.8242424242424224</v>
      </c>
      <c r="K91" s="98">
        <f t="shared" si="31"/>
        <v>10.147878787878785</v>
      </c>
      <c r="L91" s="94">
        <f t="shared" si="28"/>
        <v>11.670060606060602</v>
      </c>
      <c r="M91" s="94">
        <f t="shared" ref="M91:V91" si="40">((L91)*$K$147)</f>
        <v>13.420569696969691</v>
      </c>
      <c r="N91" s="94">
        <f t="shared" si="40"/>
        <v>15.433655151515143</v>
      </c>
      <c r="O91" s="94">
        <f t="shared" si="40"/>
        <v>17.748703424242414</v>
      </c>
      <c r="P91" s="94">
        <f t="shared" si="40"/>
        <v>20.411008937878776</v>
      </c>
      <c r="Q91" s="159">
        <f t="shared" si="40"/>
        <v>23.472660278560589</v>
      </c>
      <c r="R91" s="159">
        <f t="shared" si="40"/>
        <v>26.993559320344676</v>
      </c>
      <c r="S91" s="159">
        <f t="shared" si="40"/>
        <v>31.042593218396377</v>
      </c>
      <c r="T91" s="159">
        <f t="shared" si="40"/>
        <v>35.698982201155829</v>
      </c>
      <c r="U91" s="159">
        <f t="shared" si="40"/>
        <v>41.0538295313292</v>
      </c>
      <c r="V91" s="159">
        <f t="shared" si="40"/>
        <v>47.211903961028575</v>
      </c>
      <c r="Z91" s="160">
        <f t="shared" si="30"/>
        <v>12.177454545454541</v>
      </c>
      <c r="AA91" s="157">
        <f t="shared" si="33"/>
        <v>1.2</v>
      </c>
      <c r="AD91" s="74">
        <v>1</v>
      </c>
      <c r="AE91" s="113">
        <f>M39</f>
        <v>2.9732217573221725E-2</v>
      </c>
      <c r="AF91" s="113">
        <f>AL41</f>
        <v>0.55420999999999998</v>
      </c>
      <c r="AG91" s="113">
        <f>AE91*AF91</f>
        <v>1.6477892301255213E-2</v>
      </c>
    </row>
    <row r="92" spans="2:34" x14ac:dyDescent="0.25">
      <c r="B92" s="76">
        <v>50</v>
      </c>
      <c r="C92" s="158">
        <f t="shared" si="27"/>
        <v>4.4418026174206977</v>
      </c>
      <c r="D92" s="94">
        <f t="shared" si="27"/>
        <v>5.1080730100338023</v>
      </c>
      <c r="E92" s="94">
        <f t="shared" si="27"/>
        <v>5.8742839615388718</v>
      </c>
      <c r="F92" s="94">
        <f t="shared" si="27"/>
        <v>6.7554265557697022</v>
      </c>
      <c r="G92" s="94">
        <f t="shared" si="27"/>
        <v>7.7687405391351572</v>
      </c>
      <c r="H92" s="94">
        <f t="shared" si="27"/>
        <v>8.9340516200054303</v>
      </c>
      <c r="I92" s="94">
        <f t="shared" si="27"/>
        <v>10.274159363006245</v>
      </c>
      <c r="J92" s="94">
        <f t="shared" si="27"/>
        <v>11.815283267457181</v>
      </c>
      <c r="K92" s="98">
        <f t="shared" si="31"/>
        <v>13.587575757575756</v>
      </c>
      <c r="L92" s="94">
        <f t="shared" si="28"/>
        <v>15.625712121212118</v>
      </c>
      <c r="M92" s="94">
        <f t="shared" ref="M92:V92" si="41">((L92)*$K$147)</f>
        <v>17.969568939393934</v>
      </c>
      <c r="N92" s="94">
        <f t="shared" si="41"/>
        <v>20.665004280303023</v>
      </c>
      <c r="O92" s="94">
        <f t="shared" si="41"/>
        <v>23.764754922348473</v>
      </c>
      <c r="P92" s="94">
        <f t="shared" si="41"/>
        <v>27.329468160700742</v>
      </c>
      <c r="Q92" s="159">
        <f t="shared" si="41"/>
        <v>31.428888384805852</v>
      </c>
      <c r="R92" s="159">
        <f t="shared" si="41"/>
        <v>36.143221642526726</v>
      </c>
      <c r="S92" s="159">
        <f t="shared" si="41"/>
        <v>41.56470488890573</v>
      </c>
      <c r="T92" s="159">
        <f t="shared" si="41"/>
        <v>47.799410622241588</v>
      </c>
      <c r="U92" s="159">
        <f t="shared" si="41"/>
        <v>54.969322215577819</v>
      </c>
      <c r="V92" s="159">
        <f t="shared" si="41"/>
        <v>63.214720547914489</v>
      </c>
      <c r="Z92" s="160">
        <f t="shared" si="30"/>
        <v>16.305090909090907</v>
      </c>
      <c r="AA92" s="157">
        <f t="shared" si="33"/>
        <v>1.2</v>
      </c>
      <c r="AD92" s="74">
        <v>2</v>
      </c>
      <c r="AE92" s="118">
        <f t="shared" ref="AE92:AE105" si="42">M40</f>
        <v>0.16808368200836812</v>
      </c>
      <c r="AF92" s="118">
        <f t="shared" ref="AF92:AF105" si="43">AL42</f>
        <v>0.60891579767143778</v>
      </c>
      <c r="AG92" s="118">
        <f t="shared" ref="AG92:AG105" si="44">AE92*AF92</f>
        <v>0.10234880930567777</v>
      </c>
    </row>
    <row r="93" spans="2:34" x14ac:dyDescent="0.25">
      <c r="B93" s="76">
        <v>60</v>
      </c>
      <c r="C93" s="158">
        <f t="shared" si="27"/>
        <v>5.6073560328976706</v>
      </c>
      <c r="D93" s="94">
        <f t="shared" si="27"/>
        <v>6.4484594378323203</v>
      </c>
      <c r="E93" s="94">
        <f t="shared" si="27"/>
        <v>7.4157283535071681</v>
      </c>
      <c r="F93" s="94">
        <f t="shared" si="27"/>
        <v>8.5280876065332425</v>
      </c>
      <c r="G93" s="94">
        <f t="shared" si="27"/>
        <v>9.8073007475132279</v>
      </c>
      <c r="H93" s="94">
        <f t="shared" si="27"/>
        <v>11.278395859640211</v>
      </c>
      <c r="I93" s="94">
        <f t="shared" si="27"/>
        <v>12.970155238586242</v>
      </c>
      <c r="J93" s="94">
        <f t="shared" si="27"/>
        <v>14.915678524374178</v>
      </c>
      <c r="K93" s="98">
        <f t="shared" si="31"/>
        <v>17.153030303030302</v>
      </c>
      <c r="L93" s="94">
        <f t="shared" si="28"/>
        <v>19.725984848484845</v>
      </c>
      <c r="M93" s="94">
        <f t="shared" ref="M93:V93" si="45">((L93)*$K$147)</f>
        <v>22.68488257575757</v>
      </c>
      <c r="N93" s="94">
        <f t="shared" si="45"/>
        <v>26.087614962121204</v>
      </c>
      <c r="O93" s="94">
        <f t="shared" si="45"/>
        <v>30.000757206439381</v>
      </c>
      <c r="P93" s="94">
        <f t="shared" si="45"/>
        <v>34.500870787405283</v>
      </c>
      <c r="Q93" s="159">
        <f t="shared" si="45"/>
        <v>39.676001405516075</v>
      </c>
      <c r="R93" s="159">
        <f t="shared" si="45"/>
        <v>45.627401616343484</v>
      </c>
      <c r="S93" s="159">
        <f t="shared" si="45"/>
        <v>52.471511858795004</v>
      </c>
      <c r="T93" s="159">
        <f t="shared" si="45"/>
        <v>60.342238637614251</v>
      </c>
      <c r="U93" s="159">
        <f t="shared" si="45"/>
        <v>69.39357443325639</v>
      </c>
      <c r="V93" s="159">
        <f t="shared" si="45"/>
        <v>79.80261059824484</v>
      </c>
      <c r="Z93" s="160">
        <f t="shared" si="30"/>
        <v>20.583636363636362</v>
      </c>
      <c r="AA93" s="157">
        <f t="shared" si="33"/>
        <v>1.2</v>
      </c>
      <c r="AD93" s="74">
        <v>3</v>
      </c>
      <c r="AE93" s="122">
        <f t="shared" si="42"/>
        <v>0.31258577405857724</v>
      </c>
      <c r="AF93" s="122">
        <f t="shared" si="43"/>
        <v>0.64338687246579385</v>
      </c>
      <c r="AG93" s="122">
        <f t="shared" si="44"/>
        <v>0.20111358354884729</v>
      </c>
    </row>
    <row r="94" spans="2:34" x14ac:dyDescent="0.25">
      <c r="B94" s="76">
        <v>70</v>
      </c>
      <c r="C94" s="161">
        <f t="shared" si="27"/>
        <v>6.8140198229643882</v>
      </c>
      <c r="D94" s="146">
        <f t="shared" si="27"/>
        <v>7.8361227964090459</v>
      </c>
      <c r="E94" s="146">
        <f t="shared" si="27"/>
        <v>9.0115412158704018</v>
      </c>
      <c r="F94" s="146">
        <f t="shared" si="27"/>
        <v>10.363272398250961</v>
      </c>
      <c r="G94" s="146">
        <f t="shared" si="27"/>
        <v>11.917763257988604</v>
      </c>
      <c r="H94" s="146">
        <f t="shared" si="27"/>
        <v>13.705427746686894</v>
      </c>
      <c r="I94" s="146">
        <f t="shared" si="27"/>
        <v>15.761241908689927</v>
      </c>
      <c r="J94" s="146">
        <f t="shared" si="27"/>
        <v>18.125428194993415</v>
      </c>
      <c r="K94" s="105">
        <f t="shared" si="31"/>
        <v>20.844242424242424</v>
      </c>
      <c r="L94" s="146">
        <f t="shared" si="28"/>
        <v>23.970878787878785</v>
      </c>
      <c r="M94" s="146">
        <f t="shared" ref="M94:V94" si="46">((L94)*$K$147)</f>
        <v>27.5665106060606</v>
      </c>
      <c r="N94" s="146">
        <f t="shared" si="46"/>
        <v>31.701487196969687</v>
      </c>
      <c r="O94" s="146">
        <f t="shared" si="46"/>
        <v>36.456710276515139</v>
      </c>
      <c r="P94" s="146">
        <f t="shared" si="46"/>
        <v>41.925216817992407</v>
      </c>
      <c r="Q94" s="162">
        <f t="shared" si="46"/>
        <v>48.213999340691267</v>
      </c>
      <c r="R94" s="162">
        <f t="shared" si="46"/>
        <v>55.446099241794954</v>
      </c>
      <c r="S94" s="162">
        <f t="shared" si="46"/>
        <v>63.763014128064192</v>
      </c>
      <c r="T94" s="162">
        <f t="shared" si="46"/>
        <v>73.327466247273819</v>
      </c>
      <c r="U94" s="162">
        <f t="shared" si="46"/>
        <v>84.326586184364885</v>
      </c>
      <c r="V94" s="162">
        <f t="shared" si="46"/>
        <v>96.975574112019615</v>
      </c>
      <c r="Z94" s="163">
        <f t="shared" si="30"/>
        <v>25.013090909090909</v>
      </c>
      <c r="AA94" s="157">
        <f t="shared" si="33"/>
        <v>1.2</v>
      </c>
      <c r="AD94" s="74">
        <v>4</v>
      </c>
      <c r="AE94" s="125">
        <f t="shared" si="42"/>
        <v>0.46323849372384918</v>
      </c>
      <c r="AF94" s="125">
        <f t="shared" si="43"/>
        <v>0.66902157783844274</v>
      </c>
      <c r="AG94" s="125">
        <f t="shared" si="44"/>
        <v>0.30991654798663315</v>
      </c>
    </row>
    <row r="95" spans="2:34" x14ac:dyDescent="0.25">
      <c r="B95" s="76">
        <v>80</v>
      </c>
      <c r="C95" s="158">
        <f t="shared" si="27"/>
        <v>8.0617939876208506</v>
      </c>
      <c r="D95" s="94">
        <f t="shared" si="27"/>
        <v>9.2710630857639771</v>
      </c>
      <c r="E95" s="94">
        <f t="shared" si="27"/>
        <v>10.661722548628573</v>
      </c>
      <c r="F95" s="94">
        <f t="shared" si="27"/>
        <v>12.260980930922857</v>
      </c>
      <c r="G95" s="94">
        <f t="shared" si="27"/>
        <v>14.100128070561285</v>
      </c>
      <c r="H95" s="94">
        <f t="shared" si="27"/>
        <v>16.215147281145477</v>
      </c>
      <c r="I95" s="94">
        <f t="shared" si="27"/>
        <v>18.647419373317298</v>
      </c>
      <c r="J95" s="94">
        <f t="shared" si="27"/>
        <v>21.444532279314892</v>
      </c>
      <c r="K95" s="98">
        <f t="shared" si="31"/>
        <v>24.661212121212124</v>
      </c>
      <c r="L95" s="94">
        <f t="shared" si="28"/>
        <v>28.360393939393941</v>
      </c>
      <c r="M95" s="94">
        <f t="shared" ref="M95:V95" si="47">((L95)*$K$147)</f>
        <v>32.614453030303032</v>
      </c>
      <c r="N95" s="94">
        <f t="shared" si="47"/>
        <v>37.506620984848482</v>
      </c>
      <c r="O95" s="94">
        <f t="shared" si="47"/>
        <v>43.132614132575753</v>
      </c>
      <c r="P95" s="94">
        <f t="shared" si="47"/>
        <v>49.602506252462113</v>
      </c>
      <c r="Q95" s="159">
        <f t="shared" si="47"/>
        <v>57.042882190331426</v>
      </c>
      <c r="R95" s="159">
        <f t="shared" si="47"/>
        <v>65.59931451888113</v>
      </c>
      <c r="S95" s="159">
        <f t="shared" si="47"/>
        <v>75.439211696713286</v>
      </c>
      <c r="T95" s="159">
        <f t="shared" si="47"/>
        <v>86.755093451220276</v>
      </c>
      <c r="U95" s="159">
        <f t="shared" si="47"/>
        <v>99.768357468903304</v>
      </c>
      <c r="V95" s="159">
        <f t="shared" si="47"/>
        <v>114.73361108923879</v>
      </c>
      <c r="Z95" s="94"/>
      <c r="AA95" s="157"/>
      <c r="AD95" s="74">
        <v>5</v>
      </c>
      <c r="AE95" s="125">
        <f t="shared" si="42"/>
        <v>0.62004184100418391</v>
      </c>
      <c r="AF95" s="125">
        <f t="shared" si="43"/>
        <v>0.6896067028285191</v>
      </c>
      <c r="AG95" s="125">
        <f t="shared" si="44"/>
        <v>0.42758500959062012</v>
      </c>
    </row>
    <row r="96" spans="2:34" x14ac:dyDescent="0.25">
      <c r="B96" s="76">
        <v>90</v>
      </c>
      <c r="C96" s="158">
        <f t="shared" si="27"/>
        <v>9.3506785268670587</v>
      </c>
      <c r="D96" s="94">
        <f t="shared" si="27"/>
        <v>10.753280305897118</v>
      </c>
      <c r="E96" s="94">
        <f t="shared" si="27"/>
        <v>12.366272351781685</v>
      </c>
      <c r="F96" s="94">
        <f t="shared" si="27"/>
        <v>14.221213204548937</v>
      </c>
      <c r="G96" s="94">
        <f t="shared" si="27"/>
        <v>16.354395185231276</v>
      </c>
      <c r="H96" s="94">
        <f t="shared" si="27"/>
        <v>18.807554463015965</v>
      </c>
      <c r="I96" s="94">
        <f t="shared" si="27"/>
        <v>21.62868763246836</v>
      </c>
      <c r="J96" s="94">
        <f t="shared" si="27"/>
        <v>24.872990777338611</v>
      </c>
      <c r="K96" s="98">
        <f t="shared" si="31"/>
        <v>28.603939393939399</v>
      </c>
      <c r="L96" s="94">
        <f t="shared" si="28"/>
        <v>32.894530303030308</v>
      </c>
      <c r="M96" s="94">
        <f t="shared" ref="M96:V96" si="48">((L96)*$K$147)</f>
        <v>37.828709848484849</v>
      </c>
      <c r="N96" s="94">
        <f t="shared" si="48"/>
        <v>43.503016325757571</v>
      </c>
      <c r="O96" s="94">
        <f t="shared" si="48"/>
        <v>50.028468774621203</v>
      </c>
      <c r="P96" s="94">
        <f t="shared" si="48"/>
        <v>57.532739090814381</v>
      </c>
      <c r="Q96" s="159">
        <f t="shared" si="48"/>
        <v>66.162649954436532</v>
      </c>
      <c r="R96" s="159">
        <f t="shared" si="48"/>
        <v>76.087047447602004</v>
      </c>
      <c r="S96" s="159">
        <f t="shared" si="48"/>
        <v>87.500104564742301</v>
      </c>
      <c r="T96" s="159">
        <f t="shared" si="48"/>
        <v>100.62512024945364</v>
      </c>
      <c r="U96" s="159">
        <f t="shared" si="48"/>
        <v>115.71888828687169</v>
      </c>
      <c r="V96" s="159">
        <f t="shared" si="48"/>
        <v>133.07672152990244</v>
      </c>
      <c r="Z96" s="94"/>
      <c r="AA96" s="157"/>
      <c r="AD96" s="74">
        <v>10</v>
      </c>
      <c r="AE96" s="122">
        <f t="shared" si="42"/>
        <v>1.4963179916317997</v>
      </c>
      <c r="AF96" s="122">
        <f t="shared" si="43"/>
        <v>0.75898990810077727</v>
      </c>
      <c r="AG96" s="122">
        <f t="shared" si="44"/>
        <v>1.1356902549581593</v>
      </c>
    </row>
    <row r="97" spans="2:36" x14ac:dyDescent="0.25">
      <c r="B97" s="76">
        <v>100</v>
      </c>
      <c r="C97" s="164">
        <f t="shared" si="27"/>
        <v>10.680673440703014</v>
      </c>
      <c r="D97" s="144">
        <f t="shared" si="27"/>
        <v>12.282774456808465</v>
      </c>
      <c r="E97" s="144">
        <f t="shared" si="27"/>
        <v>14.125190625329733</v>
      </c>
      <c r="F97" s="144">
        <f t="shared" si="27"/>
        <v>16.243969219129191</v>
      </c>
      <c r="G97" s="144">
        <f t="shared" si="27"/>
        <v>18.680564601998569</v>
      </c>
      <c r="H97" s="144">
        <f t="shared" si="27"/>
        <v>21.482649292298351</v>
      </c>
      <c r="I97" s="144">
        <f t="shared" si="27"/>
        <v>24.705046686143103</v>
      </c>
      <c r="J97" s="144">
        <f t="shared" si="27"/>
        <v>28.410803689064565</v>
      </c>
      <c r="K97" s="165">
        <f t="shared" si="31"/>
        <v>32.672424242424249</v>
      </c>
      <c r="L97" s="144">
        <f t="shared" si="28"/>
        <v>37.57328787878788</v>
      </c>
      <c r="M97" s="144">
        <f t="shared" ref="M97:V97" si="49">((L97)*$K$147)</f>
        <v>43.20928106060606</v>
      </c>
      <c r="N97" s="144">
        <f t="shared" si="49"/>
        <v>49.690673219696961</v>
      </c>
      <c r="O97" s="144">
        <f t="shared" si="49"/>
        <v>57.144274202651502</v>
      </c>
      <c r="P97" s="144">
        <f t="shared" si="49"/>
        <v>65.715915333049225</v>
      </c>
      <c r="Q97" s="166">
        <f t="shared" si="49"/>
        <v>75.573302633006605</v>
      </c>
      <c r="R97" s="166">
        <f t="shared" si="49"/>
        <v>86.90929802795759</v>
      </c>
      <c r="S97" s="166">
        <f t="shared" si="49"/>
        <v>99.945692732151215</v>
      </c>
      <c r="T97" s="166">
        <f t="shared" si="49"/>
        <v>114.9375466419739</v>
      </c>
      <c r="U97" s="166">
        <f t="shared" si="49"/>
        <v>132.17817863826997</v>
      </c>
      <c r="V97" s="166">
        <f t="shared" si="49"/>
        <v>152.00490543401045</v>
      </c>
      <c r="Z97" s="94"/>
      <c r="AA97" s="157"/>
      <c r="AD97" s="74">
        <v>20</v>
      </c>
      <c r="AE97" s="125">
        <f t="shared" si="42"/>
        <v>3.6457575757575764</v>
      </c>
      <c r="AF97" s="125">
        <f t="shared" si="43"/>
        <v>0.80502483711548867</v>
      </c>
      <c r="AG97" s="125">
        <f t="shared" si="44"/>
        <v>2.9349253985868016</v>
      </c>
    </row>
    <row r="98" spans="2:36" x14ac:dyDescent="0.25">
      <c r="B98" s="76"/>
      <c r="C98" s="167"/>
      <c r="D98" s="167"/>
      <c r="E98" s="167"/>
      <c r="F98" s="167"/>
      <c r="G98" s="167"/>
      <c r="H98" s="167"/>
      <c r="I98" s="167"/>
      <c r="J98" s="167"/>
      <c r="K98" s="93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AD98" s="74">
        <v>30</v>
      </c>
      <c r="AE98" s="125">
        <f t="shared" si="42"/>
        <v>6.8339393939393931</v>
      </c>
      <c r="AF98" s="125">
        <f t="shared" si="43"/>
        <v>0.83248865988957899</v>
      </c>
      <c r="AG98" s="125">
        <f t="shared" si="44"/>
        <v>5.689177047827207</v>
      </c>
    </row>
    <row r="99" spans="2:36" x14ac:dyDescent="0.25">
      <c r="AD99" s="74">
        <v>40</v>
      </c>
      <c r="AE99" s="125">
        <f t="shared" si="42"/>
        <v>10.147878787878785</v>
      </c>
      <c r="AF99" s="125">
        <f t="shared" si="43"/>
        <v>0.84499177466279829</v>
      </c>
      <c r="AG99" s="125">
        <f t="shared" si="44"/>
        <v>8.5748741060326612</v>
      </c>
    </row>
    <row r="100" spans="2:36" x14ac:dyDescent="0.25">
      <c r="AD100" s="74">
        <v>50</v>
      </c>
      <c r="AE100" s="125">
        <f t="shared" si="42"/>
        <v>13.587575757575756</v>
      </c>
      <c r="AF100" s="125">
        <f t="shared" si="43"/>
        <v>0.85474498904931817</v>
      </c>
      <c r="AG100" s="125">
        <f t="shared" si="44"/>
        <v>11.61391229211587</v>
      </c>
    </row>
    <row r="101" spans="2:36" x14ac:dyDescent="0.25">
      <c r="B101" s="151" t="s">
        <v>53</v>
      </c>
      <c r="C101" s="151"/>
      <c r="D101" s="151"/>
      <c r="E101" s="152"/>
      <c r="F101" s="152"/>
      <c r="G101" s="152"/>
      <c r="H101" s="152"/>
      <c r="I101" s="152"/>
      <c r="K101" s="82">
        <v>1.1499999999999999</v>
      </c>
      <c r="L101" s="42" t="s">
        <v>0</v>
      </c>
      <c r="AD101" s="74">
        <v>60</v>
      </c>
      <c r="AE101" s="125">
        <f t="shared" si="42"/>
        <v>17.153030303030302</v>
      </c>
      <c r="AF101" s="125">
        <f t="shared" si="43"/>
        <v>0.86279745403447672</v>
      </c>
      <c r="AG101" s="125">
        <f t="shared" si="44"/>
        <v>14.799590874430773</v>
      </c>
    </row>
    <row r="102" spans="2:36" x14ac:dyDescent="0.25">
      <c r="B102" s="76" t="s">
        <v>2</v>
      </c>
      <c r="C102" s="153" t="s">
        <v>33</v>
      </c>
      <c r="D102" s="81" t="s">
        <v>16</v>
      </c>
      <c r="E102" s="81" t="s">
        <v>15</v>
      </c>
      <c r="F102" s="76" t="s">
        <v>14</v>
      </c>
      <c r="G102" s="76" t="s">
        <v>13</v>
      </c>
      <c r="H102" s="76" t="s">
        <v>3</v>
      </c>
      <c r="I102" s="76" t="s">
        <v>4</v>
      </c>
      <c r="J102" s="76" t="s">
        <v>5</v>
      </c>
      <c r="K102" s="76" t="s">
        <v>6</v>
      </c>
      <c r="L102" s="76" t="s">
        <v>20</v>
      </c>
      <c r="M102" s="76" t="s">
        <v>21</v>
      </c>
      <c r="N102" s="76" t="s">
        <v>22</v>
      </c>
      <c r="O102" s="76" t="s">
        <v>23</v>
      </c>
      <c r="P102" s="76" t="s">
        <v>24</v>
      </c>
      <c r="Q102" s="81" t="s">
        <v>25</v>
      </c>
      <c r="R102" s="81" t="s">
        <v>35</v>
      </c>
      <c r="S102" s="81" t="s">
        <v>36</v>
      </c>
      <c r="T102" s="81" t="s">
        <v>37</v>
      </c>
      <c r="U102" s="81" t="s">
        <v>38</v>
      </c>
      <c r="V102" s="81" t="s">
        <v>39</v>
      </c>
      <c r="Z102" s="81" t="s">
        <v>83</v>
      </c>
      <c r="AA102" s="81" t="s">
        <v>82</v>
      </c>
      <c r="AD102" s="74">
        <v>70</v>
      </c>
      <c r="AE102" s="122">
        <f t="shared" si="42"/>
        <v>20.844242424242424</v>
      </c>
      <c r="AF102" s="122">
        <f t="shared" si="43"/>
        <v>0.86966487227470168</v>
      </c>
      <c r="AG102" s="122">
        <f t="shared" si="44"/>
        <v>18.127505425541706</v>
      </c>
    </row>
    <row r="103" spans="2:36" x14ac:dyDescent="0.25">
      <c r="B103" s="76">
        <v>1</v>
      </c>
      <c r="C103" s="154">
        <f t="shared" ref="C103:J117" si="50">((D103)/$K$147)</f>
        <v>0.28849788233346135</v>
      </c>
      <c r="D103" s="143">
        <f t="shared" si="50"/>
        <v>0.33177256468348054</v>
      </c>
      <c r="E103" s="143">
        <f t="shared" si="50"/>
        <v>0.38153844938600262</v>
      </c>
      <c r="F103" s="143">
        <f t="shared" si="50"/>
        <v>0.43876921679390296</v>
      </c>
      <c r="G103" s="143">
        <f t="shared" si="50"/>
        <v>0.50458459931298838</v>
      </c>
      <c r="H103" s="143">
        <f t="shared" si="50"/>
        <v>0.58027228920993656</v>
      </c>
      <c r="I103" s="143">
        <f t="shared" si="50"/>
        <v>0.66731313259142699</v>
      </c>
      <c r="J103" s="143">
        <f t="shared" si="50"/>
        <v>0.76741010248014097</v>
      </c>
      <c r="K103" s="84">
        <f>P39</f>
        <v>0.88252161785216199</v>
      </c>
      <c r="L103" s="143">
        <f t="shared" ref="L103:V103" si="51">((K103)*$K$147)</f>
        <v>1.0148998605299862</v>
      </c>
      <c r="M103" s="143">
        <f t="shared" si="51"/>
        <v>1.1671348396094841</v>
      </c>
      <c r="N103" s="143">
        <f t="shared" si="51"/>
        <v>1.3422050655509066</v>
      </c>
      <c r="O103" s="143">
        <f t="shared" si="51"/>
        <v>1.5435358253835425</v>
      </c>
      <c r="P103" s="143">
        <f t="shared" si="51"/>
        <v>1.7750661991910737</v>
      </c>
      <c r="Q103" s="155">
        <f t="shared" si="51"/>
        <v>2.0413261290697347</v>
      </c>
      <c r="R103" s="155">
        <f t="shared" si="51"/>
        <v>2.3475250484301946</v>
      </c>
      <c r="S103" s="155">
        <f t="shared" si="51"/>
        <v>2.6996538056947235</v>
      </c>
      <c r="T103" s="155">
        <f t="shared" si="51"/>
        <v>3.1046018765489318</v>
      </c>
      <c r="U103" s="155">
        <f t="shared" si="51"/>
        <v>3.5702921580312714</v>
      </c>
      <c r="V103" s="155">
        <f t="shared" si="51"/>
        <v>4.1058359817359618</v>
      </c>
      <c r="Z103" s="156">
        <f t="shared" ref="Z103:Z114" si="52">K103*$Z$81</f>
        <v>1.0590259414225944</v>
      </c>
      <c r="AA103" s="157">
        <f t="shared" ref="AA103:AA114" si="53">Z103/K103</f>
        <v>1.2</v>
      </c>
      <c r="AD103" s="74">
        <v>80</v>
      </c>
      <c r="AE103" s="125">
        <f t="shared" si="42"/>
        <v>24.661212121212124</v>
      </c>
      <c r="AF103" s="125">
        <f t="shared" si="43"/>
        <v>0.87565786771596843</v>
      </c>
      <c r="AG103" s="125">
        <f t="shared" si="44"/>
        <v>21.594784421351804</v>
      </c>
    </row>
    <row r="104" spans="2:36" x14ac:dyDescent="0.25">
      <c r="B104" s="76">
        <v>2</v>
      </c>
      <c r="C104" s="158">
        <f t="shared" si="50"/>
        <v>0.64036090905902898</v>
      </c>
      <c r="D104" s="94">
        <f t="shared" si="50"/>
        <v>0.73641504541788327</v>
      </c>
      <c r="E104" s="94">
        <f t="shared" si="50"/>
        <v>0.84687730223056568</v>
      </c>
      <c r="F104" s="94">
        <f t="shared" si="50"/>
        <v>0.97390889756515042</v>
      </c>
      <c r="G104" s="94">
        <f t="shared" si="50"/>
        <v>1.1199952321999229</v>
      </c>
      <c r="H104" s="94">
        <f t="shared" si="50"/>
        <v>1.2879945170299112</v>
      </c>
      <c r="I104" s="94">
        <f t="shared" si="50"/>
        <v>1.4811936945843978</v>
      </c>
      <c r="J104" s="94">
        <f t="shared" si="50"/>
        <v>1.7033727487720574</v>
      </c>
      <c r="K104" s="98">
        <f t="shared" ref="K104:K117" si="54">P40</f>
        <v>1.9588786610878657</v>
      </c>
      <c r="L104" s="94">
        <f t="shared" ref="L104:V104" si="55">((K104)*$K$147)</f>
        <v>2.2527104602510453</v>
      </c>
      <c r="M104" s="94">
        <f t="shared" si="55"/>
        <v>2.5906170292887016</v>
      </c>
      <c r="N104" s="94">
        <f t="shared" si="55"/>
        <v>2.9792095836820067</v>
      </c>
      <c r="O104" s="94">
        <f t="shared" si="55"/>
        <v>3.4260910212343076</v>
      </c>
      <c r="P104" s="94">
        <f t="shared" si="55"/>
        <v>3.9400046744194537</v>
      </c>
      <c r="Q104" s="159">
        <f t="shared" si="55"/>
        <v>4.5310053755823718</v>
      </c>
      <c r="R104" s="159">
        <f t="shared" si="55"/>
        <v>5.2106561819197275</v>
      </c>
      <c r="S104" s="159">
        <f t="shared" si="55"/>
        <v>5.992254609207686</v>
      </c>
      <c r="T104" s="159">
        <f t="shared" si="55"/>
        <v>6.8910928005888383</v>
      </c>
      <c r="U104" s="159">
        <f t="shared" si="55"/>
        <v>7.9247567206771636</v>
      </c>
      <c r="V104" s="159">
        <f t="shared" si="55"/>
        <v>9.1134702287787377</v>
      </c>
      <c r="Z104" s="160">
        <f t="shared" si="52"/>
        <v>2.3506543933054389</v>
      </c>
      <c r="AA104" s="157">
        <f t="shared" si="53"/>
        <v>1.2</v>
      </c>
      <c r="AD104" s="74">
        <v>90</v>
      </c>
      <c r="AE104" s="125">
        <f t="shared" si="42"/>
        <v>28.603939393939399</v>
      </c>
      <c r="AF104" s="125">
        <f t="shared" si="43"/>
        <v>0.88097833494940481</v>
      </c>
      <c r="AG104" s="125">
        <f t="shared" si="44"/>
        <v>25.19945090026642</v>
      </c>
    </row>
    <row r="105" spans="2:36" x14ac:dyDescent="0.25">
      <c r="B105" s="76">
        <v>3</v>
      </c>
      <c r="C105" s="161">
        <f t="shared" si="50"/>
        <v>0.9572176342561326</v>
      </c>
      <c r="D105" s="146">
        <f t="shared" si="50"/>
        <v>1.1008002793945524</v>
      </c>
      <c r="E105" s="146">
        <f t="shared" si="50"/>
        <v>1.2659203213037351</v>
      </c>
      <c r="F105" s="146">
        <f t="shared" si="50"/>
        <v>1.4558083694992952</v>
      </c>
      <c r="G105" s="146">
        <f t="shared" si="50"/>
        <v>1.6741796249241894</v>
      </c>
      <c r="H105" s="146">
        <f t="shared" si="50"/>
        <v>1.9253065686628177</v>
      </c>
      <c r="I105" s="146">
        <f t="shared" si="50"/>
        <v>2.2141025539622401</v>
      </c>
      <c r="J105" s="146">
        <f t="shared" si="50"/>
        <v>2.5462179370565758</v>
      </c>
      <c r="K105" s="105">
        <f t="shared" si="54"/>
        <v>2.9281506276150622</v>
      </c>
      <c r="L105" s="146">
        <f t="shared" ref="L105:V105" si="56">((K105)*$K$147)</f>
        <v>3.3673732217573211</v>
      </c>
      <c r="M105" s="146">
        <f t="shared" si="56"/>
        <v>3.8724792050209191</v>
      </c>
      <c r="N105" s="146">
        <f t="shared" si="56"/>
        <v>4.4533510857740568</v>
      </c>
      <c r="O105" s="146">
        <f t="shared" si="56"/>
        <v>5.121353748640165</v>
      </c>
      <c r="P105" s="146">
        <f t="shared" si="56"/>
        <v>5.8895568109361891</v>
      </c>
      <c r="Q105" s="162">
        <f t="shared" si="56"/>
        <v>6.772990332576617</v>
      </c>
      <c r="R105" s="162">
        <f t="shared" si="56"/>
        <v>7.7889388824631087</v>
      </c>
      <c r="S105" s="162">
        <f t="shared" si="56"/>
        <v>8.9572797148325751</v>
      </c>
      <c r="T105" s="162">
        <f t="shared" si="56"/>
        <v>10.300871672057461</v>
      </c>
      <c r="U105" s="162">
        <f t="shared" si="56"/>
        <v>11.846002422866079</v>
      </c>
      <c r="V105" s="162">
        <f t="shared" si="56"/>
        <v>13.62290278629599</v>
      </c>
      <c r="Z105" s="163">
        <f t="shared" si="52"/>
        <v>3.5137807531380747</v>
      </c>
      <c r="AA105" s="157">
        <f t="shared" si="53"/>
        <v>1.2</v>
      </c>
      <c r="AD105" s="74">
        <v>100</v>
      </c>
      <c r="AE105" s="134">
        <f t="shared" si="42"/>
        <v>32.672424242424249</v>
      </c>
      <c r="AF105" s="134">
        <f t="shared" si="43"/>
        <v>0.88576504173725967</v>
      </c>
      <c r="AG105" s="134">
        <f t="shared" si="44"/>
        <v>28.940091222748368</v>
      </c>
    </row>
    <row r="106" spans="2:36" x14ac:dyDescent="0.25">
      <c r="B106" s="76">
        <v>4</v>
      </c>
      <c r="C106" s="158">
        <f t="shared" si="50"/>
        <v>1.2390680579247724</v>
      </c>
      <c r="D106" s="94">
        <f t="shared" si="50"/>
        <v>1.4249282666134881</v>
      </c>
      <c r="E106" s="94">
        <f t="shared" si="50"/>
        <v>1.6386675066055112</v>
      </c>
      <c r="F106" s="94">
        <f t="shared" si="50"/>
        <v>1.8844676325963376</v>
      </c>
      <c r="G106" s="94">
        <f t="shared" si="50"/>
        <v>2.1671377774857881</v>
      </c>
      <c r="H106" s="94">
        <f t="shared" si="50"/>
        <v>2.4922084441086558</v>
      </c>
      <c r="I106" s="94">
        <f t="shared" si="50"/>
        <v>2.8660397107249542</v>
      </c>
      <c r="J106" s="94">
        <f t="shared" si="50"/>
        <v>3.2959456673336969</v>
      </c>
      <c r="K106" s="98">
        <f t="shared" si="54"/>
        <v>3.790337517433751</v>
      </c>
      <c r="L106" s="94">
        <f t="shared" ref="L106:V106" si="57">((K106)*$K$147)</f>
        <v>4.3588881450488133</v>
      </c>
      <c r="M106" s="94">
        <f t="shared" si="57"/>
        <v>5.0127213668061348</v>
      </c>
      <c r="N106" s="94">
        <f t="shared" si="57"/>
        <v>5.7646295718270544</v>
      </c>
      <c r="O106" s="94">
        <f t="shared" si="57"/>
        <v>6.6293240076011122</v>
      </c>
      <c r="P106" s="94">
        <f t="shared" si="57"/>
        <v>7.6237226087412786</v>
      </c>
      <c r="Q106" s="159">
        <f t="shared" si="57"/>
        <v>8.7672810000524706</v>
      </c>
      <c r="R106" s="159">
        <f t="shared" si="57"/>
        <v>10.08237315006034</v>
      </c>
      <c r="S106" s="159">
        <f t="shared" si="57"/>
        <v>11.59472912256939</v>
      </c>
      <c r="T106" s="159">
        <f t="shared" si="57"/>
        <v>13.333938490954798</v>
      </c>
      <c r="U106" s="159">
        <f t="shared" si="57"/>
        <v>15.334029264598017</v>
      </c>
      <c r="V106" s="159">
        <f t="shared" si="57"/>
        <v>17.634133654287719</v>
      </c>
      <c r="Z106" s="160">
        <f t="shared" si="52"/>
        <v>4.5484050209205007</v>
      </c>
      <c r="AA106" s="157">
        <f t="shared" si="53"/>
        <v>1.2</v>
      </c>
    </row>
    <row r="107" spans="2:36" x14ac:dyDescent="0.25">
      <c r="B107" s="76">
        <v>5</v>
      </c>
      <c r="C107" s="158">
        <f t="shared" si="50"/>
        <v>1.4859121800649477</v>
      </c>
      <c r="D107" s="94">
        <f t="shared" si="50"/>
        <v>1.7087990070746897</v>
      </c>
      <c r="E107" s="94">
        <f t="shared" si="50"/>
        <v>1.9651188581358929</v>
      </c>
      <c r="F107" s="94">
        <f t="shared" si="50"/>
        <v>2.2598866868562766</v>
      </c>
      <c r="G107" s="94">
        <f t="shared" si="50"/>
        <v>2.5988696898847179</v>
      </c>
      <c r="H107" s="94">
        <f t="shared" si="50"/>
        <v>2.9887001433674252</v>
      </c>
      <c r="I107" s="94">
        <f t="shared" si="50"/>
        <v>3.4370051648725388</v>
      </c>
      <c r="J107" s="94">
        <f t="shared" si="50"/>
        <v>3.9525559396034193</v>
      </c>
      <c r="K107" s="98">
        <f t="shared" si="54"/>
        <v>4.5454393305439318</v>
      </c>
      <c r="L107" s="94">
        <f t="shared" ref="L107:V107" si="58">((K107)*$K$147)</f>
        <v>5.2272552301255208</v>
      </c>
      <c r="M107" s="94">
        <f t="shared" si="58"/>
        <v>6.0113435146443486</v>
      </c>
      <c r="N107" s="94">
        <f t="shared" si="58"/>
        <v>6.9130450418410003</v>
      </c>
      <c r="O107" s="94">
        <f t="shared" si="58"/>
        <v>7.9500017981171496</v>
      </c>
      <c r="P107" s="94">
        <f t="shared" si="58"/>
        <v>9.1425020678347213</v>
      </c>
      <c r="Q107" s="159">
        <f t="shared" si="58"/>
        <v>10.513877378009928</v>
      </c>
      <c r="R107" s="159">
        <f t="shared" si="58"/>
        <v>12.090958984711417</v>
      </c>
      <c r="S107" s="159">
        <f t="shared" si="58"/>
        <v>13.904602832418128</v>
      </c>
      <c r="T107" s="159">
        <f t="shared" si="58"/>
        <v>15.990293257280847</v>
      </c>
      <c r="U107" s="159">
        <f t="shared" si="58"/>
        <v>18.388837245872971</v>
      </c>
      <c r="V107" s="159">
        <f t="shared" si="58"/>
        <v>21.147162832753914</v>
      </c>
      <c r="Z107" s="160">
        <f t="shared" si="52"/>
        <v>5.4545271966527178</v>
      </c>
      <c r="AA107" s="157">
        <f t="shared" si="53"/>
        <v>1.2</v>
      </c>
    </row>
    <row r="108" spans="2:36" x14ac:dyDescent="0.25">
      <c r="B108" s="76">
        <v>10</v>
      </c>
      <c r="C108" s="161">
        <f t="shared" si="50"/>
        <v>2.1950382678388647</v>
      </c>
      <c r="D108" s="146">
        <f t="shared" si="50"/>
        <v>2.5242940080146941</v>
      </c>
      <c r="E108" s="146">
        <f t="shared" si="50"/>
        <v>2.902938109216898</v>
      </c>
      <c r="F108" s="146">
        <f t="shared" si="50"/>
        <v>3.3383788255994324</v>
      </c>
      <c r="G108" s="146">
        <f t="shared" si="50"/>
        <v>3.8391356494393469</v>
      </c>
      <c r="H108" s="146">
        <f t="shared" si="50"/>
        <v>4.4150059968552489</v>
      </c>
      <c r="I108" s="146">
        <f t="shared" si="50"/>
        <v>5.0772568963835356</v>
      </c>
      <c r="J108" s="146">
        <f t="shared" si="50"/>
        <v>5.8388454308410651</v>
      </c>
      <c r="K108" s="105">
        <f t="shared" si="54"/>
        <v>6.7146722454672245</v>
      </c>
      <c r="L108" s="146">
        <f t="shared" ref="L108:V108" si="59">((K108)*$K$147)</f>
        <v>7.7218730822873072</v>
      </c>
      <c r="M108" s="146">
        <f t="shared" si="59"/>
        <v>8.8801540446304017</v>
      </c>
      <c r="N108" s="146">
        <f t="shared" si="59"/>
        <v>10.212177151324962</v>
      </c>
      <c r="O108" s="146">
        <f t="shared" si="59"/>
        <v>11.744003724023706</v>
      </c>
      <c r="P108" s="146">
        <f t="shared" si="59"/>
        <v>13.50560428262726</v>
      </c>
      <c r="Q108" s="162">
        <f t="shared" si="59"/>
        <v>15.531444925021349</v>
      </c>
      <c r="R108" s="162">
        <f t="shared" si="59"/>
        <v>17.861161663774549</v>
      </c>
      <c r="S108" s="162">
        <f t="shared" si="59"/>
        <v>20.54033591334073</v>
      </c>
      <c r="T108" s="162">
        <f t="shared" si="59"/>
        <v>23.621386300341836</v>
      </c>
      <c r="U108" s="162">
        <f t="shared" si="59"/>
        <v>27.164594245393108</v>
      </c>
      <c r="V108" s="162">
        <f t="shared" si="59"/>
        <v>31.239283382202071</v>
      </c>
      <c r="Z108" s="163">
        <f t="shared" si="52"/>
        <v>8.0576066945606684</v>
      </c>
      <c r="AA108" s="157">
        <f t="shared" si="53"/>
        <v>1.1999999999999997</v>
      </c>
    </row>
    <row r="109" spans="2:36" x14ac:dyDescent="0.25">
      <c r="B109" s="76">
        <v>20</v>
      </c>
      <c r="C109" s="158">
        <f t="shared" si="50"/>
        <v>3.0667348832514092</v>
      </c>
      <c r="D109" s="94">
        <f t="shared" si="50"/>
        <v>3.5267451157391205</v>
      </c>
      <c r="E109" s="94">
        <f t="shared" si="50"/>
        <v>4.0557568830999884</v>
      </c>
      <c r="F109" s="94">
        <f t="shared" si="50"/>
        <v>4.6641204155649865</v>
      </c>
      <c r="G109" s="94">
        <f t="shared" si="50"/>
        <v>5.3637384778997337</v>
      </c>
      <c r="H109" s="94">
        <f t="shared" si="50"/>
        <v>6.1682992495846936</v>
      </c>
      <c r="I109" s="94">
        <f t="shared" si="50"/>
        <v>7.0935441370223975</v>
      </c>
      <c r="J109" s="94">
        <f t="shared" si="50"/>
        <v>8.1575757575757564</v>
      </c>
      <c r="K109" s="98">
        <f t="shared" si="54"/>
        <v>9.3812121212121191</v>
      </c>
      <c r="L109" s="94">
        <f t="shared" ref="L109:V109" si="60">((K109)*$K$147)</f>
        <v>10.788393939393936</v>
      </c>
      <c r="M109" s="94">
        <f t="shared" si="60"/>
        <v>12.406653030303026</v>
      </c>
      <c r="N109" s="94">
        <f t="shared" si="60"/>
        <v>14.26765098484848</v>
      </c>
      <c r="O109" s="94">
        <f t="shared" si="60"/>
        <v>16.407798632575751</v>
      </c>
      <c r="P109" s="94">
        <f t="shared" si="60"/>
        <v>18.868968427462114</v>
      </c>
      <c r="Q109" s="159">
        <f t="shared" si="60"/>
        <v>21.69931369158143</v>
      </c>
      <c r="R109" s="159">
        <f t="shared" si="60"/>
        <v>24.954210745318644</v>
      </c>
      <c r="S109" s="159">
        <f t="shared" si="60"/>
        <v>28.697342357116437</v>
      </c>
      <c r="T109" s="159">
        <f t="shared" si="60"/>
        <v>33.001943710683896</v>
      </c>
      <c r="U109" s="159">
        <f t="shared" si="60"/>
        <v>37.952235267286476</v>
      </c>
      <c r="V109" s="159">
        <f t="shared" si="60"/>
        <v>43.645070557379441</v>
      </c>
      <c r="Z109" s="160">
        <f t="shared" si="52"/>
        <v>11.257454545454543</v>
      </c>
      <c r="AA109" s="157">
        <f t="shared" si="53"/>
        <v>1.2</v>
      </c>
      <c r="AE109" s="42" t="s">
        <v>117</v>
      </c>
    </row>
    <row r="110" spans="2:36" x14ac:dyDescent="0.25">
      <c r="B110" s="76">
        <v>30</v>
      </c>
      <c r="C110" s="158">
        <f t="shared" si="50"/>
        <v>3.6831923798104107</v>
      </c>
      <c r="D110" s="94">
        <f t="shared" si="50"/>
        <v>4.2356712367819718</v>
      </c>
      <c r="E110" s="94">
        <f t="shared" si="50"/>
        <v>4.871021922299267</v>
      </c>
      <c r="F110" s="94">
        <f t="shared" si="50"/>
        <v>5.6016752106441565</v>
      </c>
      <c r="G110" s="94">
        <f t="shared" si="50"/>
        <v>6.4419264922407793</v>
      </c>
      <c r="H110" s="94">
        <f t="shared" si="50"/>
        <v>7.4082154660768955</v>
      </c>
      <c r="I110" s="94">
        <f t="shared" si="50"/>
        <v>8.5194477859884294</v>
      </c>
      <c r="J110" s="94">
        <f t="shared" si="50"/>
        <v>9.7973649538866923</v>
      </c>
      <c r="K110" s="98">
        <f t="shared" si="54"/>
        <v>11.266969696969696</v>
      </c>
      <c r="L110" s="94">
        <f t="shared" ref="L110:V110" si="61">((K110)*$K$147)</f>
        <v>12.957015151515149</v>
      </c>
      <c r="M110" s="94">
        <f t="shared" si="61"/>
        <v>14.90056742424242</v>
      </c>
      <c r="N110" s="94">
        <f t="shared" si="61"/>
        <v>17.13565253787878</v>
      </c>
      <c r="O110" s="94">
        <f t="shared" si="61"/>
        <v>19.706000418560595</v>
      </c>
      <c r="P110" s="94">
        <f t="shared" si="61"/>
        <v>22.661900481344684</v>
      </c>
      <c r="Q110" s="159">
        <f t="shared" si="61"/>
        <v>26.061185553546384</v>
      </c>
      <c r="R110" s="159">
        <f t="shared" si="61"/>
        <v>29.970363386578338</v>
      </c>
      <c r="S110" s="159">
        <f t="shared" si="61"/>
        <v>34.465917894565088</v>
      </c>
      <c r="T110" s="159">
        <f t="shared" si="61"/>
        <v>39.635805578749846</v>
      </c>
      <c r="U110" s="159">
        <f t="shared" si="61"/>
        <v>45.581176415562318</v>
      </c>
      <c r="V110" s="159">
        <f t="shared" si="61"/>
        <v>52.418352877896659</v>
      </c>
      <c r="Z110" s="160">
        <f t="shared" si="52"/>
        <v>13.520363636363635</v>
      </c>
      <c r="AA110" s="157">
        <f t="shared" si="53"/>
        <v>1.2</v>
      </c>
    </row>
    <row r="111" spans="2:36" x14ac:dyDescent="0.25">
      <c r="B111" s="76">
        <v>40</v>
      </c>
      <c r="C111" s="158">
        <f t="shared" si="50"/>
        <v>4.2513221898895539</v>
      </c>
      <c r="D111" s="94">
        <f t="shared" si="50"/>
        <v>4.8890205183729867</v>
      </c>
      <c r="E111" s="94">
        <f t="shared" si="50"/>
        <v>5.6223735961289343</v>
      </c>
      <c r="F111" s="94">
        <f t="shared" si="50"/>
        <v>6.4657296355482741</v>
      </c>
      <c r="G111" s="94">
        <f t="shared" si="50"/>
        <v>7.435589080880515</v>
      </c>
      <c r="H111" s="94">
        <f t="shared" si="50"/>
        <v>8.5509274430125917</v>
      </c>
      <c r="I111" s="94">
        <f t="shared" si="50"/>
        <v>9.8335665594644794</v>
      </c>
      <c r="J111" s="94">
        <f t="shared" si="50"/>
        <v>11.308601543384151</v>
      </c>
      <c r="K111" s="98">
        <f t="shared" si="54"/>
        <v>13.004891774891773</v>
      </c>
      <c r="L111" s="94">
        <f t="shared" ref="L111:V111" si="62">((K111)*$K$147)</f>
        <v>14.955625541125537</v>
      </c>
      <c r="M111" s="94">
        <f t="shared" si="62"/>
        <v>17.198969372294368</v>
      </c>
      <c r="N111" s="94">
        <f t="shared" si="62"/>
        <v>19.778814778138521</v>
      </c>
      <c r="O111" s="94">
        <f t="shared" si="62"/>
        <v>22.745636994859296</v>
      </c>
      <c r="P111" s="94">
        <f t="shared" si="62"/>
        <v>26.15748254408819</v>
      </c>
      <c r="Q111" s="159">
        <f t="shared" si="62"/>
        <v>30.081104925701414</v>
      </c>
      <c r="R111" s="159">
        <f t="shared" si="62"/>
        <v>34.59327066455662</v>
      </c>
      <c r="S111" s="159">
        <f t="shared" si="62"/>
        <v>39.782261264240113</v>
      </c>
      <c r="T111" s="159">
        <f t="shared" si="62"/>
        <v>45.749600453876127</v>
      </c>
      <c r="U111" s="159">
        <f t="shared" si="62"/>
        <v>52.612040521957539</v>
      </c>
      <c r="V111" s="159">
        <f t="shared" si="62"/>
        <v>60.503846600251165</v>
      </c>
      <c r="Z111" s="160">
        <f t="shared" si="52"/>
        <v>15.605870129870127</v>
      </c>
      <c r="AA111" s="157">
        <f t="shared" si="53"/>
        <v>1.2</v>
      </c>
      <c r="AD111" s="74"/>
      <c r="AE111" s="73" t="s">
        <v>114</v>
      </c>
      <c r="AF111" s="73" t="s">
        <v>115</v>
      </c>
      <c r="AG111" s="74"/>
      <c r="AH111" s="74"/>
      <c r="AI111" s="98">
        <v>1</v>
      </c>
    </row>
    <row r="112" spans="2:36" x14ac:dyDescent="0.25">
      <c r="B112" s="76">
        <v>50</v>
      </c>
      <c r="C112" s="158">
        <f t="shared" si="50"/>
        <v>4.7711243134888441</v>
      </c>
      <c r="D112" s="94">
        <f t="shared" si="50"/>
        <v>5.4867929605121706</v>
      </c>
      <c r="E112" s="94">
        <f t="shared" si="50"/>
        <v>6.3098119045889955</v>
      </c>
      <c r="F112" s="94">
        <f t="shared" si="50"/>
        <v>7.2562836902773444</v>
      </c>
      <c r="G112" s="94">
        <f t="shared" si="50"/>
        <v>8.3447262438189451</v>
      </c>
      <c r="H112" s="94">
        <f t="shared" si="50"/>
        <v>9.5964351803917864</v>
      </c>
      <c r="I112" s="94">
        <f t="shared" si="50"/>
        <v>11.035900457450554</v>
      </c>
      <c r="J112" s="94">
        <f t="shared" si="50"/>
        <v>12.691285526068135</v>
      </c>
      <c r="K112" s="98">
        <f t="shared" si="54"/>
        <v>14.594978354978354</v>
      </c>
      <c r="L112" s="94">
        <f t="shared" ref="L112:V112" si="63">((K112)*$K$147)</f>
        <v>16.784225108225105</v>
      </c>
      <c r="M112" s="94">
        <f t="shared" si="63"/>
        <v>19.301858874458869</v>
      </c>
      <c r="N112" s="94">
        <f t="shared" si="63"/>
        <v>22.197137705627696</v>
      </c>
      <c r="O112" s="94">
        <f t="shared" si="63"/>
        <v>25.526708361471847</v>
      </c>
      <c r="P112" s="94">
        <f t="shared" si="63"/>
        <v>29.355714615692623</v>
      </c>
      <c r="Q112" s="159">
        <f t="shared" si="63"/>
        <v>33.759071808046514</v>
      </c>
      <c r="R112" s="159">
        <f t="shared" si="63"/>
        <v>38.822932579253489</v>
      </c>
      <c r="S112" s="159">
        <f t="shared" si="63"/>
        <v>44.646372466141507</v>
      </c>
      <c r="T112" s="159">
        <f t="shared" si="63"/>
        <v>51.343328336062726</v>
      </c>
      <c r="U112" s="159">
        <f t="shared" si="63"/>
        <v>59.044827586472131</v>
      </c>
      <c r="V112" s="159">
        <f t="shared" si="63"/>
        <v>67.901551724442939</v>
      </c>
      <c r="Z112" s="160">
        <f t="shared" si="52"/>
        <v>17.513974025974022</v>
      </c>
      <c r="AA112" s="157">
        <f t="shared" si="53"/>
        <v>1.2</v>
      </c>
      <c r="AD112" s="74"/>
      <c r="AE112" s="50" t="s">
        <v>94</v>
      </c>
      <c r="AF112" s="50" t="s">
        <v>105</v>
      </c>
      <c r="AG112" s="74" t="s">
        <v>91</v>
      </c>
      <c r="AH112" s="168" t="s">
        <v>106</v>
      </c>
      <c r="AI112" s="97" t="s">
        <v>96</v>
      </c>
      <c r="AJ112" s="169" t="s">
        <v>82</v>
      </c>
    </row>
    <row r="113" spans="1:36" x14ac:dyDescent="0.25">
      <c r="B113" s="76">
        <v>60</v>
      </c>
      <c r="C113" s="158">
        <f t="shared" si="50"/>
        <v>5.2425987506082778</v>
      </c>
      <c r="D113" s="94">
        <f t="shared" si="50"/>
        <v>6.028988563199519</v>
      </c>
      <c r="E113" s="94">
        <f t="shared" si="50"/>
        <v>6.9333368476794464</v>
      </c>
      <c r="F113" s="94">
        <f t="shared" si="50"/>
        <v>7.9733373748313632</v>
      </c>
      <c r="G113" s="94">
        <f t="shared" si="50"/>
        <v>9.1693379810560671</v>
      </c>
      <c r="H113" s="94">
        <f t="shared" si="50"/>
        <v>10.544738678214477</v>
      </c>
      <c r="I113" s="94">
        <f t="shared" si="50"/>
        <v>12.126449479946647</v>
      </c>
      <c r="J113" s="94">
        <f t="shared" si="50"/>
        <v>13.945416901938643</v>
      </c>
      <c r="K113" s="98">
        <f t="shared" si="54"/>
        <v>16.037229437229438</v>
      </c>
      <c r="L113" s="94">
        <f t="shared" ref="L113:V113" si="64">((K113)*$K$147)</f>
        <v>18.442813852813853</v>
      </c>
      <c r="M113" s="94">
        <f t="shared" si="64"/>
        <v>21.209235930735929</v>
      </c>
      <c r="N113" s="94">
        <f t="shared" si="64"/>
        <v>24.390621320346316</v>
      </c>
      <c r="O113" s="94">
        <f t="shared" si="64"/>
        <v>28.049214518398262</v>
      </c>
      <c r="P113" s="94">
        <f t="shared" si="64"/>
        <v>32.256596696157999</v>
      </c>
      <c r="Q113" s="159">
        <f t="shared" si="64"/>
        <v>37.095086200581697</v>
      </c>
      <c r="R113" s="159">
        <f t="shared" si="64"/>
        <v>42.65934913066895</v>
      </c>
      <c r="S113" s="159">
        <f t="shared" si="64"/>
        <v>49.058251500269286</v>
      </c>
      <c r="T113" s="159">
        <f t="shared" si="64"/>
        <v>56.416989225309678</v>
      </c>
      <c r="U113" s="159">
        <f t="shared" si="64"/>
        <v>64.879537609106123</v>
      </c>
      <c r="V113" s="159">
        <f t="shared" si="64"/>
        <v>74.611468250472029</v>
      </c>
      <c r="Z113" s="160">
        <f t="shared" si="52"/>
        <v>19.244675324675324</v>
      </c>
      <c r="AA113" s="157">
        <f t="shared" si="53"/>
        <v>1.2</v>
      </c>
      <c r="AD113" s="74">
        <v>1</v>
      </c>
      <c r="AE113" s="170">
        <f>AG91</f>
        <v>1.6477892301255213E-2</v>
      </c>
      <c r="AF113" s="170">
        <f>AM41</f>
        <v>0.48910230582984665</v>
      </c>
      <c r="AG113" s="74">
        <v>2</v>
      </c>
      <c r="AH113" s="170">
        <f>SUM(AE113:AG113)</f>
        <v>2.5055801981311019</v>
      </c>
      <c r="AI113" s="113">
        <f t="shared" ref="AI113:AI123" si="65">T39*AI$111</f>
        <v>2.9122538354253837</v>
      </c>
      <c r="AJ113" s="171">
        <f>AH113/AI113</f>
        <v>0.8603577640288762</v>
      </c>
    </row>
    <row r="114" spans="1:36" x14ac:dyDescent="0.25">
      <c r="B114" s="76">
        <v>70</v>
      </c>
      <c r="C114" s="161">
        <f t="shared" si="50"/>
        <v>5.6657455012478559</v>
      </c>
      <c r="D114" s="146">
        <f t="shared" si="50"/>
        <v>6.5156073264350338</v>
      </c>
      <c r="E114" s="146">
        <f t="shared" si="50"/>
        <v>7.4929484254002885</v>
      </c>
      <c r="F114" s="146">
        <f t="shared" si="50"/>
        <v>8.6168906892103312</v>
      </c>
      <c r="G114" s="146">
        <f t="shared" si="50"/>
        <v>9.909424292591881</v>
      </c>
      <c r="H114" s="146">
        <f t="shared" si="50"/>
        <v>11.395837936480662</v>
      </c>
      <c r="I114" s="146">
        <f t="shared" si="50"/>
        <v>13.105213626952761</v>
      </c>
      <c r="J114" s="146">
        <f t="shared" si="50"/>
        <v>15.070995670995673</v>
      </c>
      <c r="K114" s="105">
        <f t="shared" si="54"/>
        <v>17.331645021645024</v>
      </c>
      <c r="L114" s="146">
        <f t="shared" ref="L114:V114" si="66">((K114)*$K$147)</f>
        <v>19.931391774891775</v>
      </c>
      <c r="M114" s="146">
        <f t="shared" si="66"/>
        <v>22.92110054112554</v>
      </c>
      <c r="N114" s="146">
        <f t="shared" si="66"/>
        <v>26.35926562229437</v>
      </c>
      <c r="O114" s="146">
        <f t="shared" si="66"/>
        <v>30.313155465638523</v>
      </c>
      <c r="P114" s="146">
        <f t="shared" si="66"/>
        <v>34.860128785484299</v>
      </c>
      <c r="Q114" s="162">
        <f t="shared" si="66"/>
        <v>40.08914810330694</v>
      </c>
      <c r="R114" s="162">
        <f t="shared" si="66"/>
        <v>46.102520318802974</v>
      </c>
      <c r="S114" s="162">
        <f t="shared" si="66"/>
        <v>53.017898366623413</v>
      </c>
      <c r="T114" s="162">
        <f t="shared" si="66"/>
        <v>60.970583121616919</v>
      </c>
      <c r="U114" s="162">
        <f t="shared" si="66"/>
        <v>70.116170589859451</v>
      </c>
      <c r="V114" s="162">
        <f t="shared" si="66"/>
        <v>80.633596178338365</v>
      </c>
      <c r="Z114" s="163">
        <f t="shared" si="52"/>
        <v>20.797974025974028</v>
      </c>
      <c r="AA114" s="157">
        <f t="shared" si="53"/>
        <v>1.2</v>
      </c>
      <c r="AD114" s="74">
        <v>2</v>
      </c>
      <c r="AE114" s="119">
        <f t="shared" ref="AE114:AE123" si="67">AG92</f>
        <v>0.10234880930567777</v>
      </c>
      <c r="AF114" s="119">
        <f t="shared" ref="AF114:AF123" si="68">AM42</f>
        <v>1.1927921624578757</v>
      </c>
      <c r="AG114" s="74">
        <v>2</v>
      </c>
      <c r="AH114" s="119">
        <f t="shared" ref="AH114:AH134" si="69">SUM(AE114:AG114)</f>
        <v>3.2951409717635531</v>
      </c>
      <c r="AI114" s="118">
        <f t="shared" si="65"/>
        <v>4.1269623430962339</v>
      </c>
      <c r="AJ114" s="171">
        <f t="shared" ref="AJ114:AJ134" si="70">AH114/AI114</f>
        <v>0.79844221919684133</v>
      </c>
    </row>
    <row r="115" spans="1:36" x14ac:dyDescent="0.25">
      <c r="B115" s="76">
        <v>80</v>
      </c>
      <c r="C115" s="158">
        <f t="shared" si="50"/>
        <v>6.0405645654075784</v>
      </c>
      <c r="D115" s="94">
        <f t="shared" si="50"/>
        <v>6.9466492502187149</v>
      </c>
      <c r="E115" s="94">
        <f t="shared" si="50"/>
        <v>7.9886466377515211</v>
      </c>
      <c r="F115" s="94">
        <f t="shared" si="50"/>
        <v>9.1869436334142485</v>
      </c>
      <c r="G115" s="94">
        <f t="shared" si="50"/>
        <v>10.564985178426385</v>
      </c>
      <c r="H115" s="94">
        <f t="shared" si="50"/>
        <v>12.149732955190341</v>
      </c>
      <c r="I115" s="94">
        <f t="shared" si="50"/>
        <v>13.972192898468892</v>
      </c>
      <c r="J115" s="94">
        <f t="shared" si="50"/>
        <v>16.068021833239225</v>
      </c>
      <c r="K115" s="98">
        <f t="shared" si="54"/>
        <v>18.478225108225107</v>
      </c>
      <c r="L115" s="94">
        <f t="shared" ref="L115:V115" si="71">((K115)*$K$147)</f>
        <v>21.249958874458873</v>
      </c>
      <c r="M115" s="94">
        <f t="shared" si="71"/>
        <v>24.437452705627702</v>
      </c>
      <c r="N115" s="94">
        <f t="shared" si="71"/>
        <v>28.103070611471857</v>
      </c>
      <c r="O115" s="94">
        <f t="shared" si="71"/>
        <v>32.318531203192634</v>
      </c>
      <c r="P115" s="94">
        <f t="shared" si="71"/>
        <v>37.166310883671528</v>
      </c>
      <c r="Q115" s="159">
        <f t="shared" si="71"/>
        <v>42.741257516222255</v>
      </c>
      <c r="R115" s="159">
        <f t="shared" si="71"/>
        <v>49.152446143655588</v>
      </c>
      <c r="S115" s="159">
        <f t="shared" si="71"/>
        <v>56.525313065203925</v>
      </c>
      <c r="T115" s="159">
        <f t="shared" si="71"/>
        <v>65.004110024984513</v>
      </c>
      <c r="U115" s="159">
        <f t="shared" si="71"/>
        <v>74.754726528732178</v>
      </c>
      <c r="V115" s="159">
        <f t="shared" si="71"/>
        <v>85.967935508042004</v>
      </c>
      <c r="Z115" s="94"/>
      <c r="AA115" s="157"/>
      <c r="AD115" s="74">
        <v>3</v>
      </c>
      <c r="AE115" s="123">
        <f t="shared" si="67"/>
        <v>0.20111358354884729</v>
      </c>
      <c r="AF115" s="123">
        <f t="shared" si="68"/>
        <v>1.8839336744100061</v>
      </c>
      <c r="AG115" s="74">
        <v>2</v>
      </c>
      <c r="AH115" s="123">
        <f t="shared" si="69"/>
        <v>4.0850472579588537</v>
      </c>
      <c r="AI115" s="122">
        <f t="shared" si="65"/>
        <v>5.2407364016736393</v>
      </c>
      <c r="AJ115" s="171">
        <f t="shared" si="70"/>
        <v>0.77947962745355515</v>
      </c>
    </row>
    <row r="116" spans="1:36" x14ac:dyDescent="0.25">
      <c r="B116" s="76">
        <v>90</v>
      </c>
      <c r="C116" s="158">
        <f t="shared" si="50"/>
        <v>6.3670559430874452</v>
      </c>
      <c r="D116" s="94">
        <f t="shared" si="50"/>
        <v>7.3221143345505615</v>
      </c>
      <c r="E116" s="94">
        <f t="shared" si="50"/>
        <v>8.420431484733145</v>
      </c>
      <c r="F116" s="94">
        <f t="shared" si="50"/>
        <v>9.6834962074431168</v>
      </c>
      <c r="G116" s="94">
        <f t="shared" si="50"/>
        <v>11.136020638559584</v>
      </c>
      <c r="H116" s="94">
        <f t="shared" si="50"/>
        <v>12.80642373434352</v>
      </c>
      <c r="I116" s="94">
        <f t="shared" si="50"/>
        <v>14.727387294495047</v>
      </c>
      <c r="J116" s="94">
        <f t="shared" si="50"/>
        <v>16.936495388669304</v>
      </c>
      <c r="K116" s="98">
        <f t="shared" si="54"/>
        <v>19.476969696969697</v>
      </c>
      <c r="L116" s="94">
        <f t="shared" ref="L116:V116" si="72">((K116)*$K$147)</f>
        <v>22.398515151515149</v>
      </c>
      <c r="M116" s="94">
        <f t="shared" si="72"/>
        <v>25.75829242424242</v>
      </c>
      <c r="N116" s="94">
        <f t="shared" si="72"/>
        <v>29.622036287878782</v>
      </c>
      <c r="O116" s="94">
        <f t="shared" si="72"/>
        <v>34.065341731060599</v>
      </c>
      <c r="P116" s="94">
        <f t="shared" si="72"/>
        <v>39.175142990719685</v>
      </c>
      <c r="Q116" s="159">
        <f t="shared" si="72"/>
        <v>45.051414439327637</v>
      </c>
      <c r="R116" s="159">
        <f t="shared" si="72"/>
        <v>51.80912660522678</v>
      </c>
      <c r="S116" s="159">
        <f t="shared" si="72"/>
        <v>59.580495596010792</v>
      </c>
      <c r="T116" s="159">
        <f t="shared" si="72"/>
        <v>68.517569935412411</v>
      </c>
      <c r="U116" s="159">
        <f t="shared" si="72"/>
        <v>78.795205425724262</v>
      </c>
      <c r="V116" s="159">
        <f t="shared" si="72"/>
        <v>90.614486239582888</v>
      </c>
      <c r="Z116" s="94"/>
      <c r="AA116" s="157"/>
      <c r="AD116" s="74">
        <v>4</v>
      </c>
      <c r="AE116" s="126">
        <f t="shared" si="67"/>
        <v>0.30991654798663315</v>
      </c>
      <c r="AF116" s="126">
        <f t="shared" si="68"/>
        <v>2.5358175864537742</v>
      </c>
      <c r="AG116" s="74">
        <v>2</v>
      </c>
      <c r="AH116" s="126">
        <f t="shared" si="69"/>
        <v>4.8457341344404075</v>
      </c>
      <c r="AI116" s="125">
        <f t="shared" si="65"/>
        <v>6.2535760111576</v>
      </c>
      <c r="AJ116" s="171">
        <f t="shared" si="70"/>
        <v>0.77487410815742419</v>
      </c>
    </row>
    <row r="117" spans="1:36" x14ac:dyDescent="0.25">
      <c r="B117" s="76">
        <v>100</v>
      </c>
      <c r="C117" s="164">
        <f t="shared" si="50"/>
        <v>6.6452196342874581</v>
      </c>
      <c r="D117" s="144">
        <f t="shared" si="50"/>
        <v>7.6420025794305761</v>
      </c>
      <c r="E117" s="144">
        <f t="shared" si="50"/>
        <v>8.7883029663451619</v>
      </c>
      <c r="F117" s="144">
        <f t="shared" si="50"/>
        <v>10.106548411296936</v>
      </c>
      <c r="G117" s="144">
        <f t="shared" si="50"/>
        <v>11.622530672991475</v>
      </c>
      <c r="H117" s="144">
        <f t="shared" si="50"/>
        <v>13.365910273940194</v>
      </c>
      <c r="I117" s="144">
        <f t="shared" si="50"/>
        <v>15.370796815031222</v>
      </c>
      <c r="J117" s="144">
        <f t="shared" si="50"/>
        <v>17.676416337285904</v>
      </c>
      <c r="K117" s="165">
        <f t="shared" si="54"/>
        <v>20.327878787878788</v>
      </c>
      <c r="L117" s="144">
        <f t="shared" ref="L117:V117" si="73">((K117)*$K$147)</f>
        <v>23.377060606060603</v>
      </c>
      <c r="M117" s="144">
        <f t="shared" si="73"/>
        <v>26.883619696969692</v>
      </c>
      <c r="N117" s="144">
        <f t="shared" si="73"/>
        <v>30.916162651515144</v>
      </c>
      <c r="O117" s="144">
        <f t="shared" si="73"/>
        <v>35.55358704924241</v>
      </c>
      <c r="P117" s="144">
        <f t="shared" si="73"/>
        <v>40.88662510662877</v>
      </c>
      <c r="Q117" s="166">
        <f t="shared" si="73"/>
        <v>47.019618872623084</v>
      </c>
      <c r="R117" s="166">
        <f t="shared" si="73"/>
        <v>54.072561703516541</v>
      </c>
      <c r="S117" s="166">
        <f t="shared" si="73"/>
        <v>62.183445959044015</v>
      </c>
      <c r="T117" s="166">
        <f t="shared" si="73"/>
        <v>71.510962852900605</v>
      </c>
      <c r="U117" s="166">
        <f t="shared" si="73"/>
        <v>82.237607280835689</v>
      </c>
      <c r="V117" s="166">
        <f t="shared" si="73"/>
        <v>94.573248372961032</v>
      </c>
      <c r="Z117" s="94"/>
      <c r="AA117" s="157"/>
      <c r="AD117" s="74">
        <v>5</v>
      </c>
      <c r="AE117" s="126">
        <f t="shared" si="67"/>
        <v>0.42758500959062012</v>
      </c>
      <c r="AF117" s="126">
        <f t="shared" si="68"/>
        <v>3.1345654296434722</v>
      </c>
      <c r="AG117" s="74">
        <v>2</v>
      </c>
      <c r="AH117" s="126">
        <f t="shared" si="69"/>
        <v>5.5621504392340917</v>
      </c>
      <c r="AI117" s="125">
        <f t="shared" si="65"/>
        <v>7.1654811715481159</v>
      </c>
      <c r="AJ117" s="171">
        <f t="shared" si="70"/>
        <v>0.77624241918597892</v>
      </c>
    </row>
    <row r="118" spans="1:36" ht="15.75" thickBot="1" x14ac:dyDescent="0.3">
      <c r="AD118" s="74">
        <v>10</v>
      </c>
      <c r="AE118" s="123">
        <f t="shared" si="67"/>
        <v>1.1356902549581593</v>
      </c>
      <c r="AF118" s="123">
        <f t="shared" si="68"/>
        <v>5.0963684705140082</v>
      </c>
      <c r="AG118" s="74">
        <v>2</v>
      </c>
      <c r="AH118" s="123">
        <f t="shared" si="69"/>
        <v>8.232058725472168</v>
      </c>
      <c r="AI118" s="122">
        <f t="shared" si="65"/>
        <v>10.210990237099024</v>
      </c>
      <c r="AJ118" s="171">
        <f t="shared" si="70"/>
        <v>0.80619592559819386</v>
      </c>
    </row>
    <row r="119" spans="1:36" x14ac:dyDescent="0.25">
      <c r="A119" s="172"/>
      <c r="B119" s="173"/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4"/>
      <c r="AD119" s="74">
        <v>20</v>
      </c>
      <c r="AE119" s="126">
        <f t="shared" si="67"/>
        <v>2.9349253985868016</v>
      </c>
      <c r="AF119" s="126">
        <f t="shared" si="68"/>
        <v>7.5521087598246339</v>
      </c>
      <c r="AG119" s="74">
        <v>2</v>
      </c>
      <c r="AH119" s="126">
        <f t="shared" si="69"/>
        <v>12.487034158411436</v>
      </c>
      <c r="AI119" s="125">
        <f t="shared" si="65"/>
        <v>15.026969696969696</v>
      </c>
      <c r="AJ119" s="171">
        <f t="shared" si="70"/>
        <v>0.8309748678690384</v>
      </c>
    </row>
    <row r="120" spans="1:36" x14ac:dyDescent="0.25">
      <c r="A120" s="175" t="s">
        <v>176</v>
      </c>
      <c r="B120" s="176" t="s">
        <v>174</v>
      </c>
      <c r="C120" s="177"/>
      <c r="D120" s="176" t="s">
        <v>175</v>
      </c>
      <c r="E120" s="178"/>
      <c r="F120" s="47"/>
      <c r="G120" s="47"/>
      <c r="H120" s="47"/>
      <c r="I120" s="47"/>
      <c r="J120" s="47"/>
      <c r="K120" s="47"/>
      <c r="L120" s="177"/>
      <c r="M120" s="47"/>
      <c r="N120" s="47"/>
      <c r="O120" s="47"/>
      <c r="P120" s="47"/>
      <c r="Q120" s="47"/>
      <c r="R120" s="47"/>
      <c r="S120" s="47"/>
      <c r="T120" s="47"/>
      <c r="U120" s="47"/>
      <c r="V120" s="179"/>
      <c r="AD120" s="74">
        <v>30</v>
      </c>
      <c r="AE120" s="126">
        <f t="shared" si="67"/>
        <v>5.689177047827207</v>
      </c>
      <c r="AF120" s="126">
        <f t="shared" si="68"/>
        <v>9.3796245040467987</v>
      </c>
      <c r="AG120" s="74">
        <v>2</v>
      </c>
      <c r="AH120" s="126">
        <f t="shared" si="69"/>
        <v>17.068801551874007</v>
      </c>
      <c r="AI120" s="125">
        <f t="shared" si="65"/>
        <v>20.100909090909088</v>
      </c>
      <c r="AJ120" s="171">
        <f t="shared" si="70"/>
        <v>0.84915570110177785</v>
      </c>
    </row>
    <row r="121" spans="1:36" x14ac:dyDescent="0.25">
      <c r="A121" s="180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179"/>
      <c r="AD121" s="74">
        <v>40</v>
      </c>
      <c r="AE121" s="126">
        <f t="shared" si="67"/>
        <v>8.5748741060326612</v>
      </c>
      <c r="AF121" s="126">
        <f t="shared" si="68"/>
        <v>10.989026580163427</v>
      </c>
      <c r="AG121" s="74">
        <v>2</v>
      </c>
      <c r="AH121" s="126">
        <f t="shared" si="69"/>
        <v>21.563900686196089</v>
      </c>
      <c r="AI121" s="125">
        <f t="shared" si="65"/>
        <v>25.152770562770556</v>
      </c>
      <c r="AJ121" s="171">
        <f t="shared" si="70"/>
        <v>0.8573171147242733</v>
      </c>
    </row>
    <row r="122" spans="1:36" x14ac:dyDescent="0.25">
      <c r="A122" s="180" t="s">
        <v>168</v>
      </c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179"/>
      <c r="AD122" s="74">
        <v>50</v>
      </c>
      <c r="AE122" s="126">
        <f t="shared" si="67"/>
        <v>11.61391229211587</v>
      </c>
      <c r="AF122" s="126">
        <f t="shared" si="68"/>
        <v>12.474984614201009</v>
      </c>
      <c r="AG122" s="74">
        <v>2</v>
      </c>
      <c r="AH122" s="126">
        <f t="shared" si="69"/>
        <v>26.088896906316879</v>
      </c>
      <c r="AI122" s="125">
        <f t="shared" si="65"/>
        <v>30.182554112554108</v>
      </c>
      <c r="AJ122" s="171">
        <f t="shared" si="70"/>
        <v>0.86437008640913804</v>
      </c>
    </row>
    <row r="123" spans="1:36" x14ac:dyDescent="0.25">
      <c r="A123" s="181" t="s">
        <v>17</v>
      </c>
      <c r="B123" s="47"/>
      <c r="C123" s="182" t="s">
        <v>142</v>
      </c>
      <c r="D123" s="182" t="s">
        <v>143</v>
      </c>
      <c r="E123" s="182" t="s">
        <v>144</v>
      </c>
      <c r="F123" s="183" t="s">
        <v>145</v>
      </c>
      <c r="G123" s="183" t="s">
        <v>146</v>
      </c>
      <c r="H123" s="183" t="s">
        <v>147</v>
      </c>
      <c r="I123" s="183" t="s">
        <v>148</v>
      </c>
      <c r="J123" s="183" t="s">
        <v>149</v>
      </c>
      <c r="K123" s="183" t="s">
        <v>150</v>
      </c>
      <c r="L123" s="183" t="s">
        <v>151</v>
      </c>
      <c r="M123" s="183" t="s">
        <v>152</v>
      </c>
      <c r="N123" s="183" t="s">
        <v>153</v>
      </c>
      <c r="O123" s="183" t="s">
        <v>154</v>
      </c>
      <c r="P123" s="183" t="s">
        <v>155</v>
      </c>
      <c r="Q123" s="184" t="s">
        <v>156</v>
      </c>
      <c r="R123" s="183" t="s">
        <v>157</v>
      </c>
      <c r="S123" s="183" t="s">
        <v>158</v>
      </c>
      <c r="T123" s="183" t="s">
        <v>159</v>
      </c>
      <c r="U123" s="183" t="s">
        <v>160</v>
      </c>
      <c r="V123" s="185" t="s">
        <v>161</v>
      </c>
      <c r="AD123" s="74">
        <v>60</v>
      </c>
      <c r="AE123" s="126">
        <f t="shared" si="67"/>
        <v>14.799590874430773</v>
      </c>
      <c r="AF123" s="126">
        <f t="shared" si="68"/>
        <v>13.836880728208323</v>
      </c>
      <c r="AG123" s="74">
        <v>2</v>
      </c>
      <c r="AH123" s="126">
        <f t="shared" si="69"/>
        <v>30.636471602639098</v>
      </c>
      <c r="AI123" s="125">
        <f t="shared" si="65"/>
        <v>35.190259740259741</v>
      </c>
      <c r="AJ123" s="171">
        <f t="shared" si="70"/>
        <v>0.87059521096939108</v>
      </c>
    </row>
    <row r="124" spans="1:36" x14ac:dyDescent="0.25">
      <c r="A124" s="186"/>
      <c r="B124" s="47"/>
      <c r="C124" s="187" t="s">
        <v>33</v>
      </c>
      <c r="D124" s="188" t="s">
        <v>16</v>
      </c>
      <c r="E124" s="188" t="s">
        <v>15</v>
      </c>
      <c r="F124" s="189" t="s">
        <v>14</v>
      </c>
      <c r="G124" s="189" t="s">
        <v>13</v>
      </c>
      <c r="H124" s="189" t="s">
        <v>3</v>
      </c>
      <c r="I124" s="189" t="s">
        <v>4</v>
      </c>
      <c r="J124" s="189" t="s">
        <v>5</v>
      </c>
      <c r="K124" s="189" t="s">
        <v>6</v>
      </c>
      <c r="L124" s="189" t="s">
        <v>20</v>
      </c>
      <c r="M124" s="189" t="s">
        <v>21</v>
      </c>
      <c r="N124" s="189" t="s">
        <v>22</v>
      </c>
      <c r="O124" s="189" t="s">
        <v>23</v>
      </c>
      <c r="P124" s="189" t="s">
        <v>24</v>
      </c>
      <c r="Q124" s="188" t="s">
        <v>25</v>
      </c>
      <c r="R124" s="188" t="s">
        <v>35</v>
      </c>
      <c r="S124" s="188" t="s">
        <v>36</v>
      </c>
      <c r="T124" s="188" t="s">
        <v>37</v>
      </c>
      <c r="U124" s="188" t="s">
        <v>38</v>
      </c>
      <c r="V124" s="190" t="s">
        <v>39</v>
      </c>
      <c r="AD124" s="74"/>
      <c r="AE124" s="126"/>
      <c r="AF124" s="126"/>
      <c r="AG124" s="74"/>
      <c r="AH124" s="126"/>
      <c r="AI124" s="125"/>
      <c r="AJ124" s="171"/>
    </row>
    <row r="125" spans="1:36" x14ac:dyDescent="0.25">
      <c r="A125" s="186"/>
      <c r="B125" s="191" t="s">
        <v>139</v>
      </c>
      <c r="C125" s="192">
        <f>C127-(E125-D125)</f>
        <v>6.2263106132337089</v>
      </c>
      <c r="D125" s="193">
        <f t="shared" ref="D125:V125" si="74">((C94+D94)/2)+0.01</f>
        <v>7.3350713096867164</v>
      </c>
      <c r="E125" s="193">
        <f t="shared" si="74"/>
        <v>8.4338320061397241</v>
      </c>
      <c r="F125" s="193">
        <f t="shared" si="74"/>
        <v>9.6974068070606823</v>
      </c>
      <c r="G125" s="193">
        <f t="shared" si="74"/>
        <v>11.150517828119783</v>
      </c>
      <c r="H125" s="193">
        <f t="shared" si="74"/>
        <v>12.821595502337749</v>
      </c>
      <c r="I125" s="193">
        <f t="shared" si="74"/>
        <v>14.743334827688409</v>
      </c>
      <c r="J125" s="193">
        <f t="shared" si="74"/>
        <v>16.953335051841673</v>
      </c>
      <c r="K125" s="193">
        <f t="shared" si="74"/>
        <v>19.494835309617923</v>
      </c>
      <c r="L125" s="193">
        <f t="shared" si="74"/>
        <v>22.417560606060608</v>
      </c>
      <c r="M125" s="193">
        <f t="shared" si="74"/>
        <v>25.778694696969694</v>
      </c>
      <c r="N125" s="193">
        <f t="shared" si="74"/>
        <v>29.643998901515143</v>
      </c>
      <c r="O125" s="193">
        <f t="shared" si="74"/>
        <v>34.089098736742407</v>
      </c>
      <c r="P125" s="193">
        <f t="shared" si="74"/>
        <v>39.200963547253771</v>
      </c>
      <c r="Q125" s="193">
        <f t="shared" si="74"/>
        <v>45.079608079341831</v>
      </c>
      <c r="R125" s="193">
        <f t="shared" si="74"/>
        <v>51.840049291243112</v>
      </c>
      <c r="S125" s="193">
        <f t="shared" si="74"/>
        <v>59.614556684929575</v>
      </c>
      <c r="T125" s="193">
        <f t="shared" si="74"/>
        <v>68.555240187669014</v>
      </c>
      <c r="U125" s="193">
        <f t="shared" si="74"/>
        <v>78.837026215819364</v>
      </c>
      <c r="V125" s="194">
        <f t="shared" si="74"/>
        <v>90.661080148192255</v>
      </c>
      <c r="AD125" s="74"/>
      <c r="AE125" s="126"/>
      <c r="AF125" s="126"/>
      <c r="AG125" s="74"/>
      <c r="AH125" s="126"/>
      <c r="AI125" s="125"/>
      <c r="AJ125" s="171"/>
    </row>
    <row r="126" spans="1:36" x14ac:dyDescent="0.25">
      <c r="A126" s="186"/>
      <c r="B126" s="195" t="s">
        <v>141</v>
      </c>
      <c r="C126" s="196">
        <f t="shared" ref="C126:V126" si="75">C94</f>
        <v>6.8140198229643882</v>
      </c>
      <c r="D126" s="196">
        <f t="shared" si="75"/>
        <v>7.8361227964090459</v>
      </c>
      <c r="E126" s="196">
        <f t="shared" si="75"/>
        <v>9.0115412158704018</v>
      </c>
      <c r="F126" s="196">
        <f t="shared" si="75"/>
        <v>10.363272398250961</v>
      </c>
      <c r="G126" s="196">
        <f t="shared" si="75"/>
        <v>11.917763257988604</v>
      </c>
      <c r="H126" s="196">
        <f t="shared" si="75"/>
        <v>13.705427746686894</v>
      </c>
      <c r="I126" s="196">
        <f t="shared" si="75"/>
        <v>15.761241908689927</v>
      </c>
      <c r="J126" s="196">
        <f t="shared" si="75"/>
        <v>18.125428194993415</v>
      </c>
      <c r="K126" s="196">
        <f t="shared" si="75"/>
        <v>20.844242424242424</v>
      </c>
      <c r="L126" s="196">
        <f t="shared" si="75"/>
        <v>23.970878787878785</v>
      </c>
      <c r="M126" s="196">
        <f t="shared" si="75"/>
        <v>27.5665106060606</v>
      </c>
      <c r="N126" s="196">
        <f t="shared" si="75"/>
        <v>31.701487196969687</v>
      </c>
      <c r="O126" s="196">
        <f t="shared" si="75"/>
        <v>36.456710276515139</v>
      </c>
      <c r="P126" s="196">
        <f t="shared" si="75"/>
        <v>41.925216817992407</v>
      </c>
      <c r="Q126" s="196">
        <f t="shared" si="75"/>
        <v>48.213999340691267</v>
      </c>
      <c r="R126" s="196">
        <f t="shared" si="75"/>
        <v>55.446099241794954</v>
      </c>
      <c r="S126" s="196">
        <f t="shared" si="75"/>
        <v>63.763014128064192</v>
      </c>
      <c r="T126" s="196">
        <f t="shared" si="75"/>
        <v>73.327466247273819</v>
      </c>
      <c r="U126" s="196">
        <f t="shared" si="75"/>
        <v>84.326586184364885</v>
      </c>
      <c r="V126" s="197">
        <f t="shared" si="75"/>
        <v>96.975574112019615</v>
      </c>
      <c r="AD126" s="74"/>
      <c r="AE126" s="126"/>
      <c r="AF126" s="126"/>
      <c r="AG126" s="74"/>
      <c r="AH126" s="126"/>
      <c r="AI126" s="125"/>
      <c r="AJ126" s="171"/>
    </row>
    <row r="127" spans="1:36" x14ac:dyDescent="0.25">
      <c r="A127" s="186"/>
      <c r="B127" s="191" t="s">
        <v>140</v>
      </c>
      <c r="C127" s="193">
        <f t="shared" ref="C127:U127" si="76">(C94+D94)/2</f>
        <v>7.3250713096867166</v>
      </c>
      <c r="D127" s="193">
        <f t="shared" si="76"/>
        <v>8.4238320061397243</v>
      </c>
      <c r="E127" s="193">
        <f t="shared" si="76"/>
        <v>9.6874068070606825</v>
      </c>
      <c r="F127" s="193">
        <f t="shared" si="76"/>
        <v>11.140517828119783</v>
      </c>
      <c r="G127" s="193">
        <f t="shared" si="76"/>
        <v>12.811595502337749</v>
      </c>
      <c r="H127" s="193">
        <f t="shared" si="76"/>
        <v>14.73333482768841</v>
      </c>
      <c r="I127" s="193">
        <f t="shared" si="76"/>
        <v>16.943335051841672</v>
      </c>
      <c r="J127" s="193">
        <f t="shared" si="76"/>
        <v>19.484835309617921</v>
      </c>
      <c r="K127" s="193">
        <f t="shared" si="76"/>
        <v>22.407560606060606</v>
      </c>
      <c r="L127" s="193">
        <f t="shared" si="76"/>
        <v>25.768694696969693</v>
      </c>
      <c r="M127" s="193">
        <f t="shared" si="76"/>
        <v>29.633998901515142</v>
      </c>
      <c r="N127" s="193">
        <f t="shared" si="76"/>
        <v>34.079098736742409</v>
      </c>
      <c r="O127" s="193">
        <f t="shared" si="76"/>
        <v>39.190963547253773</v>
      </c>
      <c r="P127" s="193">
        <f t="shared" si="76"/>
        <v>45.069608079341833</v>
      </c>
      <c r="Q127" s="193">
        <f t="shared" si="76"/>
        <v>51.830049291243114</v>
      </c>
      <c r="R127" s="193">
        <f t="shared" si="76"/>
        <v>59.604556684929577</v>
      </c>
      <c r="S127" s="193">
        <f t="shared" si="76"/>
        <v>68.545240187669009</v>
      </c>
      <c r="T127" s="193">
        <f t="shared" si="76"/>
        <v>78.827026215819359</v>
      </c>
      <c r="U127" s="193">
        <f t="shared" si="76"/>
        <v>90.65108014819225</v>
      </c>
      <c r="V127" s="198">
        <f>(U127-T127)+V125</f>
        <v>102.48513408056515</v>
      </c>
      <c r="AD127" s="74"/>
      <c r="AE127" s="126"/>
      <c r="AF127" s="126"/>
      <c r="AG127" s="74"/>
      <c r="AH127" s="126"/>
      <c r="AI127" s="125"/>
      <c r="AJ127" s="171"/>
    </row>
    <row r="128" spans="1:36" x14ac:dyDescent="0.25">
      <c r="A128" s="186"/>
      <c r="B128" s="199" t="s">
        <v>138</v>
      </c>
      <c r="C128" s="200">
        <f t="shared" ref="C128:V128" si="77">SUM(C125:C127)/2</f>
        <v>10.182700872942407</v>
      </c>
      <c r="D128" s="200">
        <f t="shared" si="77"/>
        <v>11.797513056117744</v>
      </c>
      <c r="E128" s="200">
        <f t="shared" si="77"/>
        <v>13.566390014535404</v>
      </c>
      <c r="F128" s="200">
        <f t="shared" si="77"/>
        <v>15.600598516715714</v>
      </c>
      <c r="G128" s="200">
        <f t="shared" si="77"/>
        <v>17.939938294223069</v>
      </c>
      <c r="H128" s="200">
        <f t="shared" si="77"/>
        <v>20.630179038356527</v>
      </c>
      <c r="I128" s="200">
        <f t="shared" si="77"/>
        <v>23.723955894110006</v>
      </c>
      <c r="J128" s="200">
        <f t="shared" si="77"/>
        <v>27.281799278226504</v>
      </c>
      <c r="K128" s="200">
        <f t="shared" si="77"/>
        <v>31.373319169960478</v>
      </c>
      <c r="L128" s="200">
        <f t="shared" si="77"/>
        <v>36.078567045454541</v>
      </c>
      <c r="M128" s="200">
        <f t="shared" si="77"/>
        <v>41.48960210227272</v>
      </c>
      <c r="N128" s="200">
        <f t="shared" si="77"/>
        <v>47.712292417613618</v>
      </c>
      <c r="O128" s="200">
        <f t="shared" si="77"/>
        <v>54.868386280255663</v>
      </c>
      <c r="P128" s="200">
        <f t="shared" si="77"/>
        <v>63.097894222294002</v>
      </c>
      <c r="Q128" s="200">
        <f t="shared" si="77"/>
        <v>72.561828355638113</v>
      </c>
      <c r="R128" s="200">
        <f t="shared" si="77"/>
        <v>83.445352608983825</v>
      </c>
      <c r="S128" s="200">
        <f t="shared" si="77"/>
        <v>95.961405500331381</v>
      </c>
      <c r="T128" s="200">
        <f t="shared" si="77"/>
        <v>110.3548663253811</v>
      </c>
      <c r="U128" s="200">
        <f t="shared" si="77"/>
        <v>126.90734627418826</v>
      </c>
      <c r="V128" s="201">
        <f t="shared" si="77"/>
        <v>145.06089417038851</v>
      </c>
      <c r="AD128" s="74"/>
      <c r="AE128" s="126"/>
      <c r="AF128" s="126"/>
      <c r="AG128" s="74"/>
      <c r="AH128" s="126"/>
      <c r="AI128" s="125"/>
      <c r="AJ128" s="171"/>
    </row>
    <row r="129" spans="1:36" x14ac:dyDescent="0.25">
      <c r="A129" s="186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179"/>
      <c r="AD129" s="74"/>
      <c r="AE129" s="202"/>
      <c r="AF129" s="202"/>
      <c r="AG129" s="74"/>
      <c r="AH129" s="202"/>
      <c r="AI129" s="193"/>
      <c r="AJ129" s="192"/>
    </row>
    <row r="130" spans="1:36" x14ac:dyDescent="0.25">
      <c r="A130" s="186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179"/>
    </row>
    <row r="131" spans="1:36" x14ac:dyDescent="0.25">
      <c r="A131" s="186"/>
      <c r="B131" s="47"/>
      <c r="C131" s="182" t="s">
        <v>142</v>
      </c>
      <c r="D131" s="182" t="s">
        <v>143</v>
      </c>
      <c r="E131" s="182" t="s">
        <v>144</v>
      </c>
      <c r="F131" s="183" t="s">
        <v>145</v>
      </c>
      <c r="G131" s="183" t="s">
        <v>146</v>
      </c>
      <c r="H131" s="183" t="s">
        <v>147</v>
      </c>
      <c r="I131" s="183" t="s">
        <v>148</v>
      </c>
      <c r="J131" s="183" t="s">
        <v>149</v>
      </c>
      <c r="K131" s="183" t="s">
        <v>150</v>
      </c>
      <c r="L131" s="183" t="s">
        <v>151</v>
      </c>
      <c r="M131" s="183" t="s">
        <v>152</v>
      </c>
      <c r="N131" s="183" t="s">
        <v>153</v>
      </c>
      <c r="O131" s="183" t="s">
        <v>154</v>
      </c>
      <c r="P131" s="183" t="s">
        <v>155</v>
      </c>
      <c r="Q131" s="184" t="s">
        <v>156</v>
      </c>
      <c r="R131" s="183" t="s">
        <v>157</v>
      </c>
      <c r="S131" s="183" t="s">
        <v>158</v>
      </c>
      <c r="T131" s="183" t="s">
        <v>159</v>
      </c>
      <c r="U131" s="183" t="s">
        <v>160</v>
      </c>
      <c r="V131" s="185" t="s">
        <v>161</v>
      </c>
      <c r="AD131" s="74">
        <v>70</v>
      </c>
      <c r="AE131" s="123">
        <f>AG102</f>
        <v>18.127505425541706</v>
      </c>
      <c r="AF131" s="123">
        <f>AM52</f>
        <v>15.072722854059389</v>
      </c>
      <c r="AG131" s="74">
        <v>2</v>
      </c>
      <c r="AH131" s="123">
        <f t="shared" si="69"/>
        <v>35.200228279601092</v>
      </c>
      <c r="AI131" s="122">
        <f>T50*AI$111</f>
        <v>40.175887445887447</v>
      </c>
      <c r="AJ131" s="171">
        <f t="shared" si="70"/>
        <v>0.87615309872151481</v>
      </c>
    </row>
    <row r="132" spans="1:36" x14ac:dyDescent="0.25">
      <c r="A132" s="181" t="s">
        <v>18</v>
      </c>
      <c r="B132" s="47"/>
      <c r="C132" s="187" t="s">
        <v>33</v>
      </c>
      <c r="D132" s="188" t="s">
        <v>16</v>
      </c>
      <c r="E132" s="188" t="s">
        <v>15</v>
      </c>
      <c r="F132" s="189" t="s">
        <v>14</v>
      </c>
      <c r="G132" s="189" t="s">
        <v>13</v>
      </c>
      <c r="H132" s="189" t="s">
        <v>3</v>
      </c>
      <c r="I132" s="189" t="s">
        <v>4</v>
      </c>
      <c r="J132" s="189" t="s">
        <v>5</v>
      </c>
      <c r="K132" s="189" t="s">
        <v>6</v>
      </c>
      <c r="L132" s="189" t="s">
        <v>20</v>
      </c>
      <c r="M132" s="189" t="s">
        <v>21</v>
      </c>
      <c r="N132" s="189" t="s">
        <v>22</v>
      </c>
      <c r="O132" s="189" t="s">
        <v>23</v>
      </c>
      <c r="P132" s="189" t="s">
        <v>24</v>
      </c>
      <c r="Q132" s="188" t="s">
        <v>25</v>
      </c>
      <c r="R132" s="188" t="s">
        <v>35</v>
      </c>
      <c r="S132" s="188" t="s">
        <v>36</v>
      </c>
      <c r="T132" s="188" t="s">
        <v>37</v>
      </c>
      <c r="U132" s="188" t="s">
        <v>38</v>
      </c>
      <c r="V132" s="190" t="s">
        <v>39</v>
      </c>
      <c r="AD132" s="74">
        <v>80</v>
      </c>
      <c r="AE132" s="126">
        <f>AG103</f>
        <v>21.594784421351804</v>
      </c>
      <c r="AF132" s="126">
        <f>AM53</f>
        <v>16.180603197444068</v>
      </c>
      <c r="AG132" s="74">
        <v>2</v>
      </c>
      <c r="AH132" s="126">
        <f t="shared" si="69"/>
        <v>39.775387618795875</v>
      </c>
      <c r="AI132" s="125">
        <f>T51*AI$111</f>
        <v>45.139437229437235</v>
      </c>
      <c r="AJ132" s="171">
        <f t="shared" si="70"/>
        <v>0.88116711372858569</v>
      </c>
    </row>
    <row r="133" spans="1:36" x14ac:dyDescent="0.25">
      <c r="A133" s="186"/>
      <c r="B133" s="191" t="s">
        <v>139</v>
      </c>
      <c r="C133" s="192">
        <f>C135-(E133-D133)</f>
        <v>5.1770749517652286</v>
      </c>
      <c r="D133" s="193">
        <f t="shared" ref="D133:V133" si="78">((C114+D114)/2)+0.01</f>
        <v>6.1006764138414447</v>
      </c>
      <c r="E133" s="193">
        <f t="shared" si="78"/>
        <v>7.0142778759176609</v>
      </c>
      <c r="F133" s="193">
        <f t="shared" si="78"/>
        <v>8.0649195573053092</v>
      </c>
      <c r="G133" s="193">
        <f t="shared" si="78"/>
        <v>9.2731574909011059</v>
      </c>
      <c r="H133" s="193">
        <f t="shared" si="78"/>
        <v>10.662631114536271</v>
      </c>
      <c r="I133" s="193">
        <f t="shared" si="78"/>
        <v>12.26052578171671</v>
      </c>
      <c r="J133" s="193">
        <f t="shared" si="78"/>
        <v>14.098104648974216</v>
      </c>
      <c r="K133" s="193">
        <f t="shared" si="78"/>
        <v>16.211320346320349</v>
      </c>
      <c r="L133" s="193">
        <f t="shared" si="78"/>
        <v>18.641518398268399</v>
      </c>
      <c r="M133" s="193">
        <f t="shared" si="78"/>
        <v>21.436246158008661</v>
      </c>
      <c r="N133" s="193">
        <f t="shared" si="78"/>
        <v>24.650183081709958</v>
      </c>
      <c r="O133" s="193">
        <f t="shared" si="78"/>
        <v>28.346210543966446</v>
      </c>
      <c r="P133" s="193">
        <f t="shared" si="78"/>
        <v>32.596642125561409</v>
      </c>
      <c r="Q133" s="193">
        <f t="shared" si="78"/>
        <v>37.484638444395621</v>
      </c>
      <c r="R133" s="193">
        <f t="shared" si="78"/>
        <v>43.105834211054955</v>
      </c>
      <c r="S133" s="193">
        <f t="shared" si="78"/>
        <v>49.570209342713191</v>
      </c>
      <c r="T133" s="193">
        <f t="shared" si="78"/>
        <v>57.00424074412016</v>
      </c>
      <c r="U133" s="193">
        <f t="shared" si="78"/>
        <v>65.553376855738193</v>
      </c>
      <c r="V133" s="194">
        <f t="shared" si="78"/>
        <v>75.384883384098913</v>
      </c>
      <c r="AD133" s="74">
        <v>90</v>
      </c>
      <c r="AE133" s="126">
        <f>AG104</f>
        <v>25.19945090026642</v>
      </c>
      <c r="AF133" s="126">
        <f>AM54</f>
        <v>17.158788333496378</v>
      </c>
      <c r="AG133" s="74">
        <v>2</v>
      </c>
      <c r="AH133" s="126">
        <f t="shared" si="69"/>
        <v>44.358239233762802</v>
      </c>
      <c r="AI133" s="125">
        <f>T52*AI$111</f>
        <v>50.080909090909095</v>
      </c>
      <c r="AJ133" s="171">
        <f t="shared" si="70"/>
        <v>0.88573151004990247</v>
      </c>
    </row>
    <row r="134" spans="1:36" x14ac:dyDescent="0.25">
      <c r="A134" s="186"/>
      <c r="B134" s="195" t="s">
        <v>141</v>
      </c>
      <c r="C134" s="196">
        <f t="shared" ref="C134:V134" si="79">C114</f>
        <v>5.6657455012478559</v>
      </c>
      <c r="D134" s="196">
        <f t="shared" si="79"/>
        <v>6.5156073264350338</v>
      </c>
      <c r="E134" s="196">
        <f t="shared" si="79"/>
        <v>7.4929484254002885</v>
      </c>
      <c r="F134" s="196">
        <f t="shared" si="79"/>
        <v>8.6168906892103312</v>
      </c>
      <c r="G134" s="196">
        <f t="shared" si="79"/>
        <v>9.909424292591881</v>
      </c>
      <c r="H134" s="196">
        <f t="shared" si="79"/>
        <v>11.395837936480662</v>
      </c>
      <c r="I134" s="196">
        <f t="shared" si="79"/>
        <v>13.105213626952761</v>
      </c>
      <c r="J134" s="196">
        <f t="shared" si="79"/>
        <v>15.070995670995673</v>
      </c>
      <c r="K134" s="196">
        <f t="shared" si="79"/>
        <v>17.331645021645024</v>
      </c>
      <c r="L134" s="196">
        <f t="shared" si="79"/>
        <v>19.931391774891775</v>
      </c>
      <c r="M134" s="196">
        <f t="shared" si="79"/>
        <v>22.92110054112554</v>
      </c>
      <c r="N134" s="196">
        <f t="shared" si="79"/>
        <v>26.35926562229437</v>
      </c>
      <c r="O134" s="196">
        <f t="shared" si="79"/>
        <v>30.313155465638523</v>
      </c>
      <c r="P134" s="196">
        <f t="shared" si="79"/>
        <v>34.860128785484299</v>
      </c>
      <c r="Q134" s="196">
        <f t="shared" si="79"/>
        <v>40.08914810330694</v>
      </c>
      <c r="R134" s="196">
        <f t="shared" si="79"/>
        <v>46.102520318802974</v>
      </c>
      <c r="S134" s="196">
        <f t="shared" si="79"/>
        <v>53.017898366623413</v>
      </c>
      <c r="T134" s="196">
        <f t="shared" si="79"/>
        <v>60.970583121616919</v>
      </c>
      <c r="U134" s="196">
        <f t="shared" si="79"/>
        <v>70.116170589859451</v>
      </c>
      <c r="V134" s="197">
        <f t="shared" si="79"/>
        <v>80.633596178338365</v>
      </c>
      <c r="AD134" s="74">
        <v>100</v>
      </c>
      <c r="AE134" s="135">
        <f>AG105</f>
        <v>28.940091222748368</v>
      </c>
      <c r="AF134" s="135">
        <f>AM55</f>
        <v>18.00572440297541</v>
      </c>
      <c r="AG134" s="74">
        <v>2</v>
      </c>
      <c r="AH134" s="135">
        <f t="shared" si="69"/>
        <v>48.945815625723782</v>
      </c>
      <c r="AI134" s="134">
        <f>T53*AI$111</f>
        <v>55.000303030303037</v>
      </c>
      <c r="AJ134" s="203">
        <f t="shared" si="70"/>
        <v>0.88991901733262324</v>
      </c>
    </row>
    <row r="135" spans="1:36" x14ac:dyDescent="0.25">
      <c r="A135" s="186"/>
      <c r="B135" s="191" t="s">
        <v>140</v>
      </c>
      <c r="C135" s="193">
        <f t="shared" ref="C135:U135" si="80">(C114+D114)/2</f>
        <v>6.0906764138414449</v>
      </c>
      <c r="D135" s="193">
        <f t="shared" si="80"/>
        <v>7.0042778759176612</v>
      </c>
      <c r="E135" s="193">
        <f t="shared" si="80"/>
        <v>8.0549195573053094</v>
      </c>
      <c r="F135" s="193">
        <f t="shared" si="80"/>
        <v>9.2631574909011061</v>
      </c>
      <c r="G135" s="193">
        <f t="shared" si="80"/>
        <v>10.652631114536272</v>
      </c>
      <c r="H135" s="193">
        <f t="shared" si="80"/>
        <v>12.250525781716711</v>
      </c>
      <c r="I135" s="193">
        <f t="shared" si="80"/>
        <v>14.088104648974216</v>
      </c>
      <c r="J135" s="193">
        <f t="shared" si="80"/>
        <v>16.201320346320347</v>
      </c>
      <c r="K135" s="193">
        <f t="shared" si="80"/>
        <v>18.631518398268398</v>
      </c>
      <c r="L135" s="193">
        <f t="shared" si="80"/>
        <v>21.426246158008659</v>
      </c>
      <c r="M135" s="193">
        <f t="shared" si="80"/>
        <v>24.640183081709957</v>
      </c>
      <c r="N135" s="193">
        <f t="shared" si="80"/>
        <v>28.336210543966445</v>
      </c>
      <c r="O135" s="193">
        <f t="shared" si="80"/>
        <v>32.586642125561411</v>
      </c>
      <c r="P135" s="193">
        <f t="shared" si="80"/>
        <v>37.474638444395623</v>
      </c>
      <c r="Q135" s="193">
        <f t="shared" si="80"/>
        <v>43.095834211054957</v>
      </c>
      <c r="R135" s="193">
        <f t="shared" si="80"/>
        <v>49.560209342713193</v>
      </c>
      <c r="S135" s="193">
        <f t="shared" si="80"/>
        <v>56.994240744120162</v>
      </c>
      <c r="T135" s="193">
        <f t="shared" si="80"/>
        <v>65.543376855738188</v>
      </c>
      <c r="U135" s="193">
        <f t="shared" si="80"/>
        <v>75.374883384098908</v>
      </c>
      <c r="V135" s="198">
        <f>(U135-T135)+V133</f>
        <v>85.216389912459633</v>
      </c>
    </row>
    <row r="136" spans="1:36" x14ac:dyDescent="0.25">
      <c r="A136" s="186"/>
      <c r="B136" s="199" t="s">
        <v>138</v>
      </c>
      <c r="C136" s="200">
        <f t="shared" ref="C136:V136" si="81">SUM(C133:C134)/2</f>
        <v>5.4214102265065423</v>
      </c>
      <c r="D136" s="200">
        <f t="shared" si="81"/>
        <v>6.3081418701382397</v>
      </c>
      <c r="E136" s="200">
        <f t="shared" si="81"/>
        <v>7.2536131506589747</v>
      </c>
      <c r="F136" s="200">
        <f t="shared" si="81"/>
        <v>8.3409051232578193</v>
      </c>
      <c r="G136" s="200">
        <f t="shared" si="81"/>
        <v>9.5912908917464925</v>
      </c>
      <c r="H136" s="200">
        <f t="shared" si="81"/>
        <v>11.029234525508468</v>
      </c>
      <c r="I136" s="200">
        <f t="shared" si="81"/>
        <v>12.682869704334735</v>
      </c>
      <c r="J136" s="200">
        <f t="shared" si="81"/>
        <v>14.584550159984945</v>
      </c>
      <c r="K136" s="200">
        <f t="shared" si="81"/>
        <v>16.771482683982686</v>
      </c>
      <c r="L136" s="200">
        <f t="shared" si="81"/>
        <v>19.286455086580087</v>
      </c>
      <c r="M136" s="200">
        <f t="shared" si="81"/>
        <v>22.178673349567099</v>
      </c>
      <c r="N136" s="200">
        <f t="shared" si="81"/>
        <v>25.504724352002164</v>
      </c>
      <c r="O136" s="200">
        <f t="shared" si="81"/>
        <v>29.329683004802483</v>
      </c>
      <c r="P136" s="200">
        <f t="shared" si="81"/>
        <v>33.728385455522854</v>
      </c>
      <c r="Q136" s="200">
        <f t="shared" si="81"/>
        <v>38.786893273851277</v>
      </c>
      <c r="R136" s="200">
        <f t="shared" si="81"/>
        <v>44.604177264928964</v>
      </c>
      <c r="S136" s="200">
        <f t="shared" si="81"/>
        <v>51.294053854668306</v>
      </c>
      <c r="T136" s="200">
        <f t="shared" si="81"/>
        <v>58.98741193286854</v>
      </c>
      <c r="U136" s="200">
        <f t="shared" si="81"/>
        <v>67.834773722798815</v>
      </c>
      <c r="V136" s="201">
        <f t="shared" si="81"/>
        <v>78.009239781218639</v>
      </c>
    </row>
    <row r="137" spans="1:36" ht="15.75" thickBot="1" x14ac:dyDescent="0.3">
      <c r="A137" s="204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6"/>
    </row>
    <row r="138" spans="1:36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</row>
    <row r="139" spans="1:36" x14ac:dyDescent="0.25">
      <c r="A139" s="47"/>
      <c r="B139" s="47"/>
      <c r="C139" s="207" t="s">
        <v>213</v>
      </c>
      <c r="D139" s="208" t="s">
        <v>34</v>
      </c>
      <c r="E139" s="209" t="s">
        <v>211</v>
      </c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</row>
    <row r="140" spans="1:36" x14ac:dyDescent="0.25">
      <c r="A140" s="47"/>
      <c r="B140" s="47"/>
      <c r="C140" s="47"/>
      <c r="D140" s="208" t="s">
        <v>212</v>
      </c>
      <c r="E140" s="209" t="s">
        <v>210</v>
      </c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</row>
    <row r="141" spans="1:36" x14ac:dyDescent="0.2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</row>
    <row r="142" spans="1:36" ht="15.75" thickBot="1" x14ac:dyDescent="0.3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</row>
    <row r="143" spans="1:36" ht="15.75" thickBot="1" x14ac:dyDescent="0.3">
      <c r="A143" s="47"/>
      <c r="B143" s="47"/>
      <c r="C143" s="47"/>
      <c r="D143" s="47"/>
      <c r="E143" s="47"/>
      <c r="F143" s="47"/>
      <c r="G143" s="47"/>
      <c r="H143" s="210" t="s">
        <v>221</v>
      </c>
      <c r="I143" s="211"/>
      <c r="J143" s="211"/>
      <c r="K143" s="211"/>
      <c r="L143" s="211"/>
      <c r="M143" s="211"/>
      <c r="N143" s="212"/>
      <c r="P143" s="213" t="s">
        <v>220</v>
      </c>
      <c r="Q143" s="47"/>
      <c r="R143" s="47"/>
      <c r="S143" s="47"/>
      <c r="T143" s="47"/>
      <c r="U143" s="47"/>
      <c r="V143" s="47"/>
    </row>
    <row r="144" spans="1:36" x14ac:dyDescent="0.25">
      <c r="A144" s="47"/>
      <c r="B144" s="214"/>
      <c r="C144" s="47"/>
      <c r="D144" s="47"/>
      <c r="E144" s="47"/>
      <c r="F144" s="47"/>
      <c r="G144" s="47"/>
      <c r="H144" s="47"/>
      <c r="I144" s="47"/>
      <c r="J144" s="214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</row>
    <row r="145" spans="1:43" x14ac:dyDescent="0.25">
      <c r="C145" s="149"/>
      <c r="AH145" s="215" t="s">
        <v>116</v>
      </c>
      <c r="AI145" s="216">
        <f>AI131/AH131</f>
        <v>1.1413530368827125</v>
      </c>
    </row>
    <row r="146" spans="1:43" x14ac:dyDescent="0.25">
      <c r="B146" s="60"/>
      <c r="C146" s="216">
        <f>D146/$K$147</f>
        <v>0.32690177384616748</v>
      </c>
      <c r="D146" s="216">
        <f t="shared" ref="D146:J146" si="82">E146/$K$147</f>
        <v>0.37593703992309258</v>
      </c>
      <c r="E146" s="216">
        <f t="shared" si="82"/>
        <v>0.43232759591155645</v>
      </c>
      <c r="F146" s="216">
        <f t="shared" si="82"/>
        <v>0.49717673529828987</v>
      </c>
      <c r="G146" s="216">
        <f t="shared" si="82"/>
        <v>0.57175324559303331</v>
      </c>
      <c r="H146" s="216">
        <f t="shared" si="82"/>
        <v>0.65751623243198831</v>
      </c>
      <c r="I146" s="216">
        <f t="shared" si="82"/>
        <v>0.7561436672967865</v>
      </c>
      <c r="J146" s="216">
        <f t="shared" si="82"/>
        <v>0.86956521739130443</v>
      </c>
      <c r="K146" s="74">
        <v>1</v>
      </c>
      <c r="L146" s="216">
        <f>K146*$K$147</f>
        <v>1.1499999999999999</v>
      </c>
      <c r="M146" s="216">
        <f t="shared" ref="M146:U146" si="83">L146*$K$147</f>
        <v>1.3224999999999998</v>
      </c>
      <c r="N146" s="216">
        <f t="shared" si="83"/>
        <v>1.5208749999999995</v>
      </c>
      <c r="O146" s="216">
        <f t="shared" si="83"/>
        <v>1.7490062499999994</v>
      </c>
      <c r="P146" s="216">
        <f t="shared" si="83"/>
        <v>2.0113571874999994</v>
      </c>
      <c r="Q146" s="216">
        <f t="shared" si="83"/>
        <v>2.3130607656249991</v>
      </c>
      <c r="R146" s="216">
        <f t="shared" si="83"/>
        <v>2.6600198804687487</v>
      </c>
      <c r="S146" s="216">
        <f t="shared" si="83"/>
        <v>3.0590228625390607</v>
      </c>
      <c r="T146" s="216">
        <f t="shared" si="83"/>
        <v>3.5178762919199196</v>
      </c>
      <c r="U146" s="216">
        <f t="shared" si="83"/>
        <v>4.0455577357079076</v>
      </c>
    </row>
    <row r="147" spans="1:43" x14ac:dyDescent="0.25">
      <c r="A147" s="217" t="s">
        <v>163</v>
      </c>
      <c r="J147" s="215" t="s">
        <v>54</v>
      </c>
      <c r="K147" s="218">
        <v>1.1499999999999999</v>
      </c>
      <c r="M147" s="215" t="s">
        <v>55</v>
      </c>
      <c r="N147" s="218">
        <v>2</v>
      </c>
      <c r="AG147" s="219">
        <v>37.6</v>
      </c>
      <c r="AH147" s="220">
        <v>40.380000000000003</v>
      </c>
      <c r="AI147" s="221">
        <f>AH147/AG147</f>
        <v>1.0739361702127659</v>
      </c>
    </row>
    <row r="148" spans="1:43" x14ac:dyDescent="0.25">
      <c r="A148" s="217" t="s">
        <v>162</v>
      </c>
      <c r="B148" s="151" t="s">
        <v>229</v>
      </c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</row>
    <row r="149" spans="1:43" x14ac:dyDescent="0.25">
      <c r="B149" s="222" t="s">
        <v>57</v>
      </c>
      <c r="C149" s="223"/>
      <c r="D149" s="224">
        <f t="shared" ref="D149:J149" si="84">D166/$K166</f>
        <v>0.39863011344063576</v>
      </c>
      <c r="E149" s="224">
        <f t="shared" si="84"/>
        <v>0.45297011505461204</v>
      </c>
      <c r="F149" s="224">
        <f t="shared" si="84"/>
        <v>0.51546111691068486</v>
      </c>
      <c r="G149" s="224">
        <f t="shared" si="84"/>
        <v>0.58732576904516853</v>
      </c>
      <c r="H149" s="224">
        <f t="shared" si="84"/>
        <v>0.66997011899982473</v>
      </c>
      <c r="I149" s="224">
        <f>I166/$K166</f>
        <v>0.76501112144767935</v>
      </c>
      <c r="J149" s="224">
        <f t="shared" si="84"/>
        <v>0.87430827426271218</v>
      </c>
      <c r="K149" s="223"/>
      <c r="L149" s="224">
        <f>L166/$K166</f>
        <v>1.1445454845978809</v>
      </c>
      <c r="M149" s="224">
        <f t="shared" ref="M149:U149" si="85">M166/$K166</f>
        <v>1.3107727918854439</v>
      </c>
      <c r="N149" s="224">
        <f t="shared" si="85"/>
        <v>1.5019341952661411</v>
      </c>
      <c r="O149" s="224">
        <f t="shared" si="85"/>
        <v>1.7217698091539433</v>
      </c>
      <c r="P149" s="224">
        <f t="shared" si="85"/>
        <v>1.9745807651249159</v>
      </c>
      <c r="Q149" s="224">
        <f t="shared" si="85"/>
        <v>2.2653133644915342</v>
      </c>
      <c r="R149" s="224">
        <f t="shared" si="85"/>
        <v>2.5996558537631449</v>
      </c>
      <c r="S149" s="224">
        <f t="shared" si="85"/>
        <v>2.9841497164254975</v>
      </c>
      <c r="T149" s="224">
        <f t="shared" si="85"/>
        <v>3.4263176584872026</v>
      </c>
      <c r="U149" s="224">
        <f t="shared" si="85"/>
        <v>3.9348107918581636</v>
      </c>
      <c r="V149" s="225"/>
    </row>
    <row r="150" spans="1:43" ht="15.75" thickBot="1" x14ac:dyDescent="0.3">
      <c r="B150" s="226" t="s">
        <v>45</v>
      </c>
      <c r="C150" s="226"/>
      <c r="D150" s="227">
        <f t="shared" ref="D150:J150" si="86">E150/$K147</f>
        <v>0.37593703992309258</v>
      </c>
      <c r="E150" s="227">
        <f t="shared" si="86"/>
        <v>0.43232759591155645</v>
      </c>
      <c r="F150" s="227">
        <f t="shared" si="86"/>
        <v>0.49717673529828987</v>
      </c>
      <c r="G150" s="227">
        <f t="shared" si="86"/>
        <v>0.57175324559303331</v>
      </c>
      <c r="H150" s="227">
        <f t="shared" si="86"/>
        <v>0.65751623243198831</v>
      </c>
      <c r="I150" s="227">
        <f t="shared" si="86"/>
        <v>0.7561436672967865</v>
      </c>
      <c r="J150" s="227">
        <f t="shared" si="86"/>
        <v>0.86956521739130443</v>
      </c>
      <c r="K150" s="228">
        <v>1</v>
      </c>
      <c r="L150" s="227">
        <f>K150*$K147</f>
        <v>1.1499999999999999</v>
      </c>
      <c r="M150" s="227">
        <f t="shared" ref="M150:U150" si="87">L150*$K147</f>
        <v>1.3224999999999998</v>
      </c>
      <c r="N150" s="227">
        <f t="shared" si="87"/>
        <v>1.5208749999999995</v>
      </c>
      <c r="O150" s="227">
        <f t="shared" si="87"/>
        <v>1.7490062499999994</v>
      </c>
      <c r="P150" s="227">
        <f t="shared" si="87"/>
        <v>2.0113571874999994</v>
      </c>
      <c r="Q150" s="227">
        <f t="shared" si="87"/>
        <v>2.3130607656249991</v>
      </c>
      <c r="R150" s="227">
        <f t="shared" si="87"/>
        <v>2.6600198804687487</v>
      </c>
      <c r="S150" s="227">
        <f t="shared" si="87"/>
        <v>3.0590228625390607</v>
      </c>
      <c r="T150" s="227">
        <f t="shared" si="87"/>
        <v>3.5178762919199196</v>
      </c>
      <c r="U150" s="227">
        <f t="shared" si="87"/>
        <v>4.0455577357079076</v>
      </c>
      <c r="V150" s="227"/>
    </row>
    <row r="151" spans="1:43" x14ac:dyDescent="0.25">
      <c r="B151" s="76" t="s">
        <v>2</v>
      </c>
      <c r="C151" s="153" t="s">
        <v>33</v>
      </c>
      <c r="D151" s="81" t="s">
        <v>16</v>
      </c>
      <c r="E151" s="81" t="s">
        <v>15</v>
      </c>
      <c r="F151" s="76" t="s">
        <v>14</v>
      </c>
      <c r="G151" s="76" t="s">
        <v>13</v>
      </c>
      <c r="H151" s="76" t="s">
        <v>3</v>
      </c>
      <c r="I151" s="76" t="s">
        <v>4</v>
      </c>
      <c r="J151" s="76" t="s">
        <v>5</v>
      </c>
      <c r="K151" s="76" t="s">
        <v>6</v>
      </c>
      <c r="L151" s="76" t="s">
        <v>20</v>
      </c>
      <c r="M151" s="76" t="s">
        <v>21</v>
      </c>
      <c r="N151" s="76" t="s">
        <v>22</v>
      </c>
      <c r="O151" s="76" t="s">
        <v>23</v>
      </c>
      <c r="P151" s="76" t="s">
        <v>24</v>
      </c>
      <c r="Q151" s="81" t="s">
        <v>25</v>
      </c>
      <c r="R151" s="81" t="s">
        <v>35</v>
      </c>
      <c r="S151" s="81" t="s">
        <v>36</v>
      </c>
      <c r="T151" s="81" t="s">
        <v>37</v>
      </c>
      <c r="U151" s="81" t="s">
        <v>38</v>
      </c>
      <c r="V151" s="81" t="s">
        <v>39</v>
      </c>
      <c r="X151" s="81" t="s">
        <v>83</v>
      </c>
      <c r="Y151" s="81" t="s">
        <v>82</v>
      </c>
      <c r="Z151" s="81" t="s">
        <v>83</v>
      </c>
      <c r="AA151" s="81" t="s">
        <v>82</v>
      </c>
      <c r="AD151" s="172"/>
      <c r="AE151" s="173" t="s">
        <v>118</v>
      </c>
      <c r="AF151" s="173"/>
      <c r="AG151" s="173"/>
      <c r="AH151" s="173"/>
      <c r="AI151" s="173"/>
      <c r="AJ151" s="174"/>
    </row>
    <row r="152" spans="1:43" x14ac:dyDescent="0.25">
      <c r="B152" s="76">
        <v>1</v>
      </c>
      <c r="C152" s="229">
        <f t="shared" ref="C152:V152" si="88">C83+C103+$N$147</f>
        <v>2.2982173969985276</v>
      </c>
      <c r="D152" s="156">
        <f t="shared" si="88"/>
        <v>2.3429500065483069</v>
      </c>
      <c r="E152" s="156">
        <f t="shared" si="88"/>
        <v>2.394392507530553</v>
      </c>
      <c r="F152" s="156">
        <f t="shared" si="88"/>
        <v>2.4535513836601357</v>
      </c>
      <c r="G152" s="156">
        <f t="shared" si="88"/>
        <v>2.5215840912091561</v>
      </c>
      <c r="H152" s="156">
        <f t="shared" si="88"/>
        <v>2.5998217048905294</v>
      </c>
      <c r="I152" s="156">
        <f t="shared" si="88"/>
        <v>2.6897949606241087</v>
      </c>
      <c r="J152" s="156">
        <f t="shared" si="88"/>
        <v>2.7932642047177252</v>
      </c>
      <c r="K152" s="84">
        <f t="shared" si="88"/>
        <v>2.9122538354253837</v>
      </c>
      <c r="L152" s="156">
        <f t="shared" si="88"/>
        <v>3.0490919107391914</v>
      </c>
      <c r="M152" s="156">
        <f t="shared" si="88"/>
        <v>3.2064556973500697</v>
      </c>
      <c r="N152" s="156">
        <f t="shared" si="88"/>
        <v>3.3874240519525802</v>
      </c>
      <c r="O152" s="156">
        <f t="shared" si="88"/>
        <v>3.5955376597454674</v>
      </c>
      <c r="P152" s="156">
        <f t="shared" si="88"/>
        <v>3.834868308707287</v>
      </c>
      <c r="Q152" s="155">
        <f t="shared" si="88"/>
        <v>4.11009855501338</v>
      </c>
      <c r="R152" s="155">
        <f t="shared" si="88"/>
        <v>4.4266133382653869</v>
      </c>
      <c r="S152" s="155">
        <f t="shared" si="88"/>
        <v>4.7906053390051948</v>
      </c>
      <c r="T152" s="155">
        <f t="shared" si="88"/>
        <v>5.2091961398559734</v>
      </c>
      <c r="U152" s="155">
        <f t="shared" si="88"/>
        <v>5.6905755608343691</v>
      </c>
      <c r="V152" s="155">
        <f t="shared" si="88"/>
        <v>6.2441618949595243</v>
      </c>
      <c r="X152" s="156">
        <f t="shared" ref="X152:X163" si="89">Z83+Z103+$N$147</f>
        <v>3.0947046025104603</v>
      </c>
      <c r="Y152" s="157">
        <f>X152/K152</f>
        <v>1.0626493353243114</v>
      </c>
      <c r="Z152" s="94">
        <f t="shared" ref="Z152:Z163" si="90">K152*$Z$81</f>
        <v>3.4947046025104602</v>
      </c>
      <c r="AA152" s="157">
        <f t="shared" ref="AA152:AA163" si="91">Z152/K152</f>
        <v>1.2</v>
      </c>
      <c r="AB152" s="230">
        <f>Z152/X152</f>
        <v>1.1292530471811479</v>
      </c>
      <c r="AD152" s="186"/>
      <c r="AE152" s="47" t="s">
        <v>117</v>
      </c>
      <c r="AF152" s="47"/>
      <c r="AG152" s="47"/>
      <c r="AH152" s="47"/>
      <c r="AI152" s="47"/>
      <c r="AJ152" s="179"/>
    </row>
    <row r="153" spans="1:43" x14ac:dyDescent="0.25">
      <c r="B153" s="76">
        <v>2</v>
      </c>
      <c r="C153" s="231">
        <f t="shared" ref="C153:V153" si="92">C84+C104+$N$147</f>
        <v>2.6953077628621598</v>
      </c>
      <c r="D153" s="160">
        <f t="shared" si="92"/>
        <v>2.7996039272914834</v>
      </c>
      <c r="E153" s="160">
        <f t="shared" si="92"/>
        <v>2.9195445163852058</v>
      </c>
      <c r="F153" s="160">
        <f t="shared" si="92"/>
        <v>3.0574761938429869</v>
      </c>
      <c r="G153" s="160">
        <f t="shared" si="92"/>
        <v>3.2160976229194347</v>
      </c>
      <c r="H153" s="160">
        <f t="shared" si="92"/>
        <v>3.3985122663573497</v>
      </c>
      <c r="I153" s="160">
        <f t="shared" si="92"/>
        <v>3.6082891063109521</v>
      </c>
      <c r="J153" s="160">
        <f t="shared" si="92"/>
        <v>3.8495324722575948</v>
      </c>
      <c r="K153" s="98">
        <f t="shared" si="92"/>
        <v>4.1269623430962339</v>
      </c>
      <c r="L153" s="160">
        <f t="shared" si="92"/>
        <v>4.4460066945606691</v>
      </c>
      <c r="M153" s="160">
        <f t="shared" si="92"/>
        <v>4.8129076987447679</v>
      </c>
      <c r="N153" s="160">
        <f t="shared" si="92"/>
        <v>5.2348438535564839</v>
      </c>
      <c r="O153" s="160">
        <f t="shared" si="92"/>
        <v>5.7200704315899564</v>
      </c>
      <c r="P153" s="160">
        <f t="shared" si="92"/>
        <v>6.2780809963284492</v>
      </c>
      <c r="Q153" s="159">
        <f t="shared" si="92"/>
        <v>6.9197931457777164</v>
      </c>
      <c r="R153" s="159">
        <f t="shared" si="92"/>
        <v>7.6577621176443742</v>
      </c>
      <c r="S153" s="159">
        <f t="shared" si="92"/>
        <v>8.5064264352910293</v>
      </c>
      <c r="T153" s="159">
        <f t="shared" si="92"/>
        <v>9.4823904005846842</v>
      </c>
      <c r="U153" s="159">
        <f t="shared" si="92"/>
        <v>10.604748960672385</v>
      </c>
      <c r="V153" s="159">
        <f t="shared" si="92"/>
        <v>11.895461304773242</v>
      </c>
      <c r="X153" s="160">
        <f t="shared" si="89"/>
        <v>4.5523548117154808</v>
      </c>
      <c r="Y153" s="157">
        <f t="shared" ref="Y153:Y163" si="93">X153/K153</f>
        <v>1.1030764114751042</v>
      </c>
      <c r="Z153" s="94">
        <f t="shared" si="90"/>
        <v>4.9523548117154803</v>
      </c>
      <c r="AA153" s="157">
        <f t="shared" si="91"/>
        <v>1.2</v>
      </c>
      <c r="AB153" s="230">
        <f t="shared" ref="AB153:AB163" si="94">Z153/X153</f>
        <v>1.0878666133339607</v>
      </c>
      <c r="AD153" s="186"/>
      <c r="AE153" s="47"/>
      <c r="AF153" s="47"/>
      <c r="AG153" s="47"/>
      <c r="AH153" s="47"/>
      <c r="AI153" s="47"/>
      <c r="AJ153" s="179"/>
    </row>
    <row r="154" spans="1:43" x14ac:dyDescent="0.25">
      <c r="B154" s="76">
        <v>3</v>
      </c>
      <c r="C154" s="232">
        <f t="shared" ref="C154:V154" si="95">C85+C105+$N$147</f>
        <v>3.0594024782749587</v>
      </c>
      <c r="D154" s="163">
        <f t="shared" si="95"/>
        <v>3.2183128500162024</v>
      </c>
      <c r="E154" s="163">
        <f t="shared" si="95"/>
        <v>3.4010597775186326</v>
      </c>
      <c r="F154" s="163">
        <f t="shared" si="95"/>
        <v>3.6112187441464272</v>
      </c>
      <c r="G154" s="163">
        <f t="shared" si="95"/>
        <v>3.8529015557683914</v>
      </c>
      <c r="H154" s="163">
        <f t="shared" si="95"/>
        <v>4.1308367891336495</v>
      </c>
      <c r="I154" s="163">
        <f t="shared" si="95"/>
        <v>4.4504623075036971</v>
      </c>
      <c r="J154" s="163">
        <f t="shared" si="95"/>
        <v>4.8180316536292516</v>
      </c>
      <c r="K154" s="105">
        <f t="shared" si="95"/>
        <v>5.2407364016736393</v>
      </c>
      <c r="L154" s="163">
        <f t="shared" si="95"/>
        <v>5.7268468619246846</v>
      </c>
      <c r="M154" s="163">
        <f t="shared" si="95"/>
        <v>6.2858738912133871</v>
      </c>
      <c r="N154" s="163">
        <f t="shared" si="95"/>
        <v>6.9287549748953952</v>
      </c>
      <c r="O154" s="163">
        <f t="shared" si="95"/>
        <v>7.6680682211297047</v>
      </c>
      <c r="P154" s="163">
        <f t="shared" si="95"/>
        <v>8.5182784542991605</v>
      </c>
      <c r="Q154" s="162">
        <f t="shared" si="95"/>
        <v>9.4960202224440327</v>
      </c>
      <c r="R154" s="162">
        <f t="shared" si="95"/>
        <v>10.620423255810637</v>
      </c>
      <c r="S154" s="162">
        <f t="shared" si="95"/>
        <v>11.913486744182233</v>
      </c>
      <c r="T154" s="162">
        <f t="shared" si="95"/>
        <v>13.400509755809567</v>
      </c>
      <c r="U154" s="162">
        <f t="shared" si="95"/>
        <v>15.110586219181</v>
      </c>
      <c r="V154" s="162">
        <f t="shared" si="95"/>
        <v>17.077174152058149</v>
      </c>
      <c r="X154" s="163">
        <f t="shared" si="89"/>
        <v>5.8888836820083679</v>
      </c>
      <c r="Y154" s="157">
        <f t="shared" si="93"/>
        <v>1.1236748484674295</v>
      </c>
      <c r="Z154" s="94">
        <f t="shared" si="90"/>
        <v>6.2888836820083673</v>
      </c>
      <c r="AA154" s="157">
        <f t="shared" si="91"/>
        <v>1.2</v>
      </c>
      <c r="AB154" s="230">
        <f t="shared" si="94"/>
        <v>1.0679245883599422</v>
      </c>
      <c r="AD154" s="233"/>
      <c r="AE154" s="234" t="s">
        <v>114</v>
      </c>
      <c r="AF154" s="234" t="s">
        <v>115</v>
      </c>
      <c r="AG154" s="235"/>
      <c r="AH154" s="235"/>
      <c r="AI154" s="236">
        <v>1</v>
      </c>
      <c r="AJ154" s="179"/>
      <c r="AL154" s="64">
        <v>1.1499999999999999</v>
      </c>
    </row>
    <row r="155" spans="1:43" x14ac:dyDescent="0.25">
      <c r="B155" s="76">
        <v>4</v>
      </c>
      <c r="C155" s="231">
        <f t="shared" ref="C155:V155" si="96">C86+C106+$N$147</f>
        <v>3.3905015432369252</v>
      </c>
      <c r="D155" s="160">
        <f t="shared" si="96"/>
        <v>3.5990767747224641</v>
      </c>
      <c r="E155" s="160">
        <f t="shared" si="96"/>
        <v>3.8389382909308338</v>
      </c>
      <c r="F155" s="160">
        <f t="shared" si="96"/>
        <v>4.1147790345704589</v>
      </c>
      <c r="G155" s="160">
        <f t="shared" si="96"/>
        <v>4.4319958897560268</v>
      </c>
      <c r="H155" s="160">
        <f t="shared" si="96"/>
        <v>4.7967952732194306</v>
      </c>
      <c r="I155" s="160">
        <f t="shared" si="96"/>
        <v>5.216314564202345</v>
      </c>
      <c r="J155" s="160">
        <f t="shared" si="96"/>
        <v>5.6987617488326965</v>
      </c>
      <c r="K155" s="98">
        <f t="shared" si="96"/>
        <v>6.2535760111576</v>
      </c>
      <c r="L155" s="160">
        <f t="shared" si="96"/>
        <v>6.8916124128312397</v>
      </c>
      <c r="M155" s="160">
        <f t="shared" si="96"/>
        <v>7.6253542747559253</v>
      </c>
      <c r="N155" s="160">
        <f t="shared" si="96"/>
        <v>8.4691574159693133</v>
      </c>
      <c r="O155" s="160">
        <f t="shared" si="96"/>
        <v>9.4395310283647103</v>
      </c>
      <c r="P155" s="160">
        <f t="shared" si="96"/>
        <v>10.555460682619415</v>
      </c>
      <c r="Q155" s="159">
        <f t="shared" si="96"/>
        <v>11.838779785012328</v>
      </c>
      <c r="R155" s="159">
        <f t="shared" si="96"/>
        <v>13.314596752764176</v>
      </c>
      <c r="S155" s="159">
        <f t="shared" si="96"/>
        <v>15.011786265678802</v>
      </c>
      <c r="T155" s="159">
        <f t="shared" si="96"/>
        <v>16.96355420553062</v>
      </c>
      <c r="U155" s="159">
        <f t="shared" si="96"/>
        <v>19.208087336360215</v>
      </c>
      <c r="V155" s="159">
        <f t="shared" si="96"/>
        <v>21.789300436814244</v>
      </c>
      <c r="X155" s="160">
        <f t="shared" si="89"/>
        <v>7.1042912133891196</v>
      </c>
      <c r="Y155" s="157">
        <f t="shared" si="93"/>
        <v>1.1360365974146116</v>
      </c>
      <c r="Z155" s="94">
        <f t="shared" si="90"/>
        <v>7.50429121338912</v>
      </c>
      <c r="AA155" s="157">
        <f t="shared" si="91"/>
        <v>1.2</v>
      </c>
      <c r="AB155" s="230">
        <f t="shared" si="94"/>
        <v>1.0563039982435038</v>
      </c>
      <c r="AD155" s="233"/>
      <c r="AE155" s="50" t="s">
        <v>94</v>
      </c>
      <c r="AF155" s="50" t="s">
        <v>105</v>
      </c>
      <c r="AG155" s="235" t="s">
        <v>91</v>
      </c>
      <c r="AH155" s="168" t="s">
        <v>106</v>
      </c>
      <c r="AI155" s="97" t="s">
        <v>96</v>
      </c>
      <c r="AJ155" s="237" t="s">
        <v>82</v>
      </c>
      <c r="AL155" s="50"/>
      <c r="AM155" s="50"/>
      <c r="AN155" s="235" t="s">
        <v>91</v>
      </c>
      <c r="AO155" s="168" t="s">
        <v>106</v>
      </c>
    </row>
    <row r="156" spans="1:43" x14ac:dyDescent="0.25">
      <c r="B156" s="76">
        <v>5</v>
      </c>
      <c r="C156" s="231">
        <f t="shared" ref="C156:V156" si="97">C87+C107+$N$147</f>
        <v>3.6886049577480589</v>
      </c>
      <c r="D156" s="160">
        <f t="shared" si="97"/>
        <v>3.9418957014102673</v>
      </c>
      <c r="E156" s="160">
        <f t="shared" si="97"/>
        <v>4.2331800566218067</v>
      </c>
      <c r="F156" s="160">
        <f t="shared" si="97"/>
        <v>4.568157065115078</v>
      </c>
      <c r="G156" s="160">
        <f t="shared" si="97"/>
        <v>4.9533806248823398</v>
      </c>
      <c r="H156" s="160">
        <f t="shared" si="97"/>
        <v>5.3963877186146902</v>
      </c>
      <c r="I156" s="160">
        <f t="shared" si="97"/>
        <v>5.9058458764068931</v>
      </c>
      <c r="J156" s="160">
        <f t="shared" si="97"/>
        <v>6.4917227578679269</v>
      </c>
      <c r="K156" s="98">
        <f t="shared" si="97"/>
        <v>7.1654811715481159</v>
      </c>
      <c r="L156" s="160">
        <f t="shared" si="97"/>
        <v>7.9403033472803326</v>
      </c>
      <c r="M156" s="160">
        <f t="shared" si="97"/>
        <v>8.8313488493723824</v>
      </c>
      <c r="N156" s="160">
        <f t="shared" si="97"/>
        <v>9.8560511767782373</v>
      </c>
      <c r="O156" s="160">
        <f t="shared" si="97"/>
        <v>11.034458853294973</v>
      </c>
      <c r="P156" s="160">
        <f t="shared" si="97"/>
        <v>12.389627681289218</v>
      </c>
      <c r="Q156" s="159">
        <f t="shared" si="97"/>
        <v>13.948071833482599</v>
      </c>
      <c r="R156" s="159">
        <f t="shared" si="97"/>
        <v>15.740282608504989</v>
      </c>
      <c r="S156" s="159">
        <f t="shared" si="97"/>
        <v>17.801324999780736</v>
      </c>
      <c r="T156" s="159">
        <f t="shared" si="97"/>
        <v>20.171523749747845</v>
      </c>
      <c r="U156" s="159">
        <f t="shared" si="97"/>
        <v>22.897252312210018</v>
      </c>
      <c r="V156" s="159">
        <f t="shared" si="97"/>
        <v>26.031840159041518</v>
      </c>
      <c r="X156" s="160">
        <f t="shared" si="89"/>
        <v>8.1985774058577388</v>
      </c>
      <c r="Y156" s="157">
        <f t="shared" si="93"/>
        <v>1.1441768123558436</v>
      </c>
      <c r="Z156" s="94">
        <f t="shared" si="90"/>
        <v>8.5985774058577391</v>
      </c>
      <c r="AA156" s="157">
        <f t="shared" si="91"/>
        <v>1.2</v>
      </c>
      <c r="AB156" s="230">
        <f t="shared" si="94"/>
        <v>1.0487889520582201</v>
      </c>
      <c r="AD156" s="233">
        <v>1</v>
      </c>
      <c r="AE156" s="170">
        <v>1.6477892301255213E-2</v>
      </c>
      <c r="AF156" s="170">
        <v>0.40373270951882889</v>
      </c>
      <c r="AG156" s="235">
        <v>2</v>
      </c>
      <c r="AH156" s="170">
        <v>2.420210601820084</v>
      </c>
      <c r="AI156" s="113">
        <v>2.7582154811715487</v>
      </c>
      <c r="AJ156" s="238">
        <v>0.8774552308698168</v>
      </c>
      <c r="AL156" s="170">
        <f t="shared" ref="AL156:AL170" si="98">AE156*$AL$154</f>
        <v>1.8949576146443492E-2</v>
      </c>
      <c r="AM156" s="170">
        <f t="shared" ref="AM156:AM170" si="99">AF156*$AL$154</f>
        <v>0.46429261594665316</v>
      </c>
      <c r="AN156" s="235">
        <v>2</v>
      </c>
      <c r="AO156" s="170">
        <f>SUM(AL156:AN156)</f>
        <v>2.4832421920930967</v>
      </c>
      <c r="AQ156" s="239">
        <f>AI156/AO156</f>
        <v>1.1107315629357442</v>
      </c>
    </row>
    <row r="157" spans="1:43" x14ac:dyDescent="0.25">
      <c r="B157" s="76">
        <v>10</v>
      </c>
      <c r="C157" s="232">
        <f t="shared" ref="C157:V157" si="100">C88+C108+$N$147</f>
        <v>4.6841872735412347</v>
      </c>
      <c r="D157" s="163">
        <f t="shared" si="100"/>
        <v>5.0868153645724199</v>
      </c>
      <c r="E157" s="163">
        <f t="shared" si="100"/>
        <v>5.5498376692582827</v>
      </c>
      <c r="F157" s="163">
        <f t="shared" si="100"/>
        <v>6.0823133196470245</v>
      </c>
      <c r="G157" s="163">
        <f t="shared" si="100"/>
        <v>6.694660317594078</v>
      </c>
      <c r="H157" s="163">
        <f t="shared" si="100"/>
        <v>7.3988593652331893</v>
      </c>
      <c r="I157" s="163">
        <f t="shared" si="100"/>
        <v>8.2086882700181665</v>
      </c>
      <c r="J157" s="163">
        <f t="shared" si="100"/>
        <v>9.1399915105208915</v>
      </c>
      <c r="K157" s="105">
        <f t="shared" si="100"/>
        <v>10.210990237099024</v>
      </c>
      <c r="L157" s="163">
        <f t="shared" si="100"/>
        <v>11.442638772663877</v>
      </c>
      <c r="M157" s="163">
        <f t="shared" si="100"/>
        <v>12.859034588563457</v>
      </c>
      <c r="N157" s="163">
        <f t="shared" si="100"/>
        <v>14.487889776847975</v>
      </c>
      <c r="O157" s="163">
        <f t="shared" si="100"/>
        <v>16.36107324337517</v>
      </c>
      <c r="P157" s="163">
        <f t="shared" si="100"/>
        <v>18.515234229881443</v>
      </c>
      <c r="Q157" s="162">
        <f t="shared" si="100"/>
        <v>20.992519364363659</v>
      </c>
      <c r="R157" s="162">
        <f t="shared" si="100"/>
        <v>23.841397269018209</v>
      </c>
      <c r="S157" s="162">
        <f t="shared" si="100"/>
        <v>27.117606859370937</v>
      </c>
      <c r="T157" s="162">
        <f t="shared" si="100"/>
        <v>30.885247888276574</v>
      </c>
      <c r="U157" s="162">
        <f t="shared" si="100"/>
        <v>35.218035071518052</v>
      </c>
      <c r="V157" s="162">
        <f t="shared" si="100"/>
        <v>40.200740332245758</v>
      </c>
      <c r="X157" s="163">
        <f t="shared" si="89"/>
        <v>11.853188284518827</v>
      </c>
      <c r="Y157" s="157">
        <f t="shared" si="93"/>
        <v>1.1608265221382053</v>
      </c>
      <c r="Z157" s="94">
        <f t="shared" si="90"/>
        <v>12.253188284518828</v>
      </c>
      <c r="AA157" s="157">
        <f t="shared" si="91"/>
        <v>1.2</v>
      </c>
      <c r="AB157" s="230">
        <f t="shared" si="94"/>
        <v>1.0337461947282514</v>
      </c>
      <c r="AD157" s="233">
        <v>2</v>
      </c>
      <c r="AE157" s="119">
        <v>0.10234880930567777</v>
      </c>
      <c r="AF157" s="119">
        <v>1.1409591605929115</v>
      </c>
      <c r="AG157" s="235">
        <v>2</v>
      </c>
      <c r="AH157" s="119">
        <v>3.2433079698985892</v>
      </c>
      <c r="AI157" s="118">
        <v>4.0418389121338913</v>
      </c>
      <c r="AJ157" s="238">
        <v>0.80243375364662484</v>
      </c>
      <c r="AL157" s="119">
        <f t="shared" si="98"/>
        <v>0.11770113070152943</v>
      </c>
      <c r="AM157" s="119">
        <f t="shared" si="99"/>
        <v>1.3121030346818481</v>
      </c>
      <c r="AN157" s="235">
        <v>2</v>
      </c>
      <c r="AO157" s="119">
        <f t="shared" ref="AO157:AO170" si="101">SUM(AL157:AN157)</f>
        <v>3.4298041653833775</v>
      </c>
      <c r="AQ157" s="239">
        <f t="shared" ref="AQ157:AQ170" si="102">AI157/AO157</f>
        <v>1.1784459745333891</v>
      </c>
    </row>
    <row r="158" spans="1:43" x14ac:dyDescent="0.25">
      <c r="B158" s="76">
        <v>20</v>
      </c>
      <c r="C158" s="231">
        <f t="shared" ref="C158:V158" si="103">C89+C109+$N$147</f>
        <v>6.2585395017796648</v>
      </c>
      <c r="D158" s="160">
        <f t="shared" si="103"/>
        <v>6.8973204270466137</v>
      </c>
      <c r="E158" s="160">
        <f t="shared" si="103"/>
        <v>7.6319184911036055</v>
      </c>
      <c r="F158" s="160">
        <f t="shared" si="103"/>
        <v>8.4767062647691453</v>
      </c>
      <c r="G158" s="160">
        <f t="shared" si="103"/>
        <v>9.4482122044845163</v>
      </c>
      <c r="H158" s="160">
        <f t="shared" si="103"/>
        <v>10.565444035157194</v>
      </c>
      <c r="I158" s="160">
        <f t="shared" si="103"/>
        <v>11.850260640430774</v>
      </c>
      <c r="J158" s="160">
        <f t="shared" si="103"/>
        <v>13.327799736495388</v>
      </c>
      <c r="K158" s="98">
        <f t="shared" si="103"/>
        <v>15.026969696969696</v>
      </c>
      <c r="L158" s="160">
        <f t="shared" si="103"/>
        <v>16.981015151515148</v>
      </c>
      <c r="M158" s="160">
        <f t="shared" si="103"/>
        <v>19.228167424242422</v>
      </c>
      <c r="N158" s="160">
        <f t="shared" si="103"/>
        <v>21.812392537878782</v>
      </c>
      <c r="O158" s="160">
        <f t="shared" si="103"/>
        <v>24.784251418560601</v>
      </c>
      <c r="P158" s="160">
        <f t="shared" si="103"/>
        <v>28.201889131344689</v>
      </c>
      <c r="Q158" s="159">
        <f t="shared" si="103"/>
        <v>32.132172501046391</v>
      </c>
      <c r="R158" s="159">
        <f t="shared" si="103"/>
        <v>36.651998376203352</v>
      </c>
      <c r="S158" s="159">
        <f t="shared" si="103"/>
        <v>41.84979813263385</v>
      </c>
      <c r="T158" s="159">
        <f t="shared" si="103"/>
        <v>47.827267852528919</v>
      </c>
      <c r="U158" s="159">
        <f t="shared" si="103"/>
        <v>54.701358030408251</v>
      </c>
      <c r="V158" s="159">
        <f t="shared" si="103"/>
        <v>62.606561734969475</v>
      </c>
      <c r="X158" s="160">
        <f t="shared" si="89"/>
        <v>17.632363636363635</v>
      </c>
      <c r="Y158" s="157">
        <f t="shared" si="93"/>
        <v>1.1733811934098288</v>
      </c>
      <c r="Z158" s="94">
        <f t="shared" si="90"/>
        <v>18.032363636363634</v>
      </c>
      <c r="AA158" s="157">
        <f t="shared" si="91"/>
        <v>1.2</v>
      </c>
      <c r="AB158" s="230">
        <f t="shared" si="94"/>
        <v>1.0226855575491347</v>
      </c>
      <c r="AD158" s="233">
        <v>3</v>
      </c>
      <c r="AE158" s="123">
        <v>0.20111358354884729</v>
      </c>
      <c r="AF158" s="123">
        <v>1.8650412515189398</v>
      </c>
      <c r="AG158" s="235">
        <v>2</v>
      </c>
      <c r="AH158" s="123">
        <v>4.0661548350677865</v>
      </c>
      <c r="AI158" s="122">
        <v>5.2113723849372384</v>
      </c>
      <c r="AJ158" s="238">
        <v>0.78024645615816146</v>
      </c>
      <c r="AL158" s="123">
        <f t="shared" si="98"/>
        <v>0.23128062108117436</v>
      </c>
      <c r="AM158" s="123">
        <f t="shared" si="99"/>
        <v>2.1447974392467808</v>
      </c>
      <c r="AN158" s="235">
        <v>2</v>
      </c>
      <c r="AO158" s="123">
        <f t="shared" si="101"/>
        <v>4.3760780603279557</v>
      </c>
      <c r="AQ158" s="239">
        <f t="shared" si="102"/>
        <v>1.1908773822345124</v>
      </c>
    </row>
    <row r="159" spans="1:43" x14ac:dyDescent="0.25">
      <c r="B159" s="76">
        <v>30</v>
      </c>
      <c r="C159" s="231">
        <f t="shared" ref="C159:V159" si="104">C90+C110+$N$147</f>
        <v>7.9172192900464013</v>
      </c>
      <c r="D159" s="160">
        <f t="shared" si="104"/>
        <v>8.8048021835533614</v>
      </c>
      <c r="E159" s="160">
        <f t="shared" si="104"/>
        <v>9.8255225110863638</v>
      </c>
      <c r="F159" s="160">
        <f t="shared" si="104"/>
        <v>10.999350887749317</v>
      </c>
      <c r="G159" s="160">
        <f t="shared" si="104"/>
        <v>12.349253520911715</v>
      </c>
      <c r="H159" s="160">
        <f t="shared" si="104"/>
        <v>13.90164154904847</v>
      </c>
      <c r="I159" s="160">
        <f t="shared" si="104"/>
        <v>15.686887781405741</v>
      </c>
      <c r="J159" s="160">
        <f t="shared" si="104"/>
        <v>17.7399209486166</v>
      </c>
      <c r="K159" s="98">
        <f t="shared" si="104"/>
        <v>20.100909090909088</v>
      </c>
      <c r="L159" s="160">
        <f t="shared" si="104"/>
        <v>22.816045454545449</v>
      </c>
      <c r="M159" s="160">
        <f t="shared" si="104"/>
        <v>25.938452272727265</v>
      </c>
      <c r="N159" s="160">
        <f t="shared" si="104"/>
        <v>29.529220113636349</v>
      </c>
      <c r="O159" s="160">
        <f t="shared" si="104"/>
        <v>33.658603130681797</v>
      </c>
      <c r="P159" s="160">
        <f t="shared" si="104"/>
        <v>38.407393600284067</v>
      </c>
      <c r="Q159" s="159">
        <f t="shared" si="104"/>
        <v>43.868502640326675</v>
      </c>
      <c r="R159" s="159">
        <f t="shared" si="104"/>
        <v>50.148778036375674</v>
      </c>
      <c r="S159" s="159">
        <f t="shared" si="104"/>
        <v>57.371094741832017</v>
      </c>
      <c r="T159" s="159">
        <f t="shared" si="104"/>
        <v>65.676758953106813</v>
      </c>
      <c r="U159" s="159">
        <f t="shared" si="104"/>
        <v>75.228272796072829</v>
      </c>
      <c r="V159" s="159">
        <f t="shared" si="104"/>
        <v>86.212513715483738</v>
      </c>
      <c r="X159" s="160">
        <f t="shared" si="89"/>
        <v>23.721090909090904</v>
      </c>
      <c r="Y159" s="157">
        <f t="shared" si="93"/>
        <v>1.1801004025145854</v>
      </c>
      <c r="Z159" s="94">
        <f t="shared" si="90"/>
        <v>24.121090909090906</v>
      </c>
      <c r="AA159" s="157">
        <f t="shared" si="91"/>
        <v>1.2</v>
      </c>
      <c r="AB159" s="230">
        <f t="shared" si="94"/>
        <v>1.0168626308770101</v>
      </c>
      <c r="AD159" s="233">
        <v>4</v>
      </c>
      <c r="AE159" s="126">
        <v>0.30991654798663315</v>
      </c>
      <c r="AF159" s="126">
        <v>2.5446753574975962</v>
      </c>
      <c r="AG159" s="235">
        <v>2</v>
      </c>
      <c r="AH159" s="126">
        <v>4.854591905484229</v>
      </c>
      <c r="AI159" s="125">
        <v>6.266815899581589</v>
      </c>
      <c r="AJ159" s="238">
        <v>0.77465047374510421</v>
      </c>
      <c r="AL159" s="126">
        <f t="shared" si="98"/>
        <v>0.35640403018462807</v>
      </c>
      <c r="AM159" s="126">
        <f t="shared" si="99"/>
        <v>2.9263766611222355</v>
      </c>
      <c r="AN159" s="235">
        <v>2</v>
      </c>
      <c r="AO159" s="126">
        <f t="shared" si="101"/>
        <v>5.2827806913068631</v>
      </c>
      <c r="AQ159" s="239">
        <f t="shared" si="102"/>
        <v>1.1862722050707151</v>
      </c>
    </row>
    <row r="160" spans="1:43" x14ac:dyDescent="0.25">
      <c r="B160" s="76">
        <v>40</v>
      </c>
      <c r="C160" s="231">
        <f t="shared" ref="C160:V160" si="105">C91+C111+$N$147</f>
        <v>9.5686817664230244</v>
      </c>
      <c r="D160" s="160">
        <f t="shared" si="105"/>
        <v>10.703984031386478</v>
      </c>
      <c r="E160" s="160">
        <f t="shared" si="105"/>
        <v>12.009581636094449</v>
      </c>
      <c r="F160" s="160">
        <f t="shared" si="105"/>
        <v>13.511018881508615</v>
      </c>
      <c r="G160" s="160">
        <f t="shared" si="105"/>
        <v>15.237671713734908</v>
      </c>
      <c r="H160" s="160">
        <f t="shared" si="105"/>
        <v>17.223322470795143</v>
      </c>
      <c r="I160" s="160">
        <f t="shared" si="105"/>
        <v>19.506820841414413</v>
      </c>
      <c r="J160" s="160">
        <f t="shared" si="105"/>
        <v>22.132843967626574</v>
      </c>
      <c r="K160" s="98">
        <f t="shared" si="105"/>
        <v>25.152770562770556</v>
      </c>
      <c r="L160" s="160">
        <f t="shared" si="105"/>
        <v>28.625686147186137</v>
      </c>
      <c r="M160" s="160">
        <f t="shared" si="105"/>
        <v>32.619539069264057</v>
      </c>
      <c r="N160" s="160">
        <f t="shared" si="105"/>
        <v>37.212469929653665</v>
      </c>
      <c r="O160" s="160">
        <f t="shared" si="105"/>
        <v>42.494340419101711</v>
      </c>
      <c r="P160" s="160">
        <f t="shared" si="105"/>
        <v>48.568491481966966</v>
      </c>
      <c r="Q160" s="159">
        <f t="shared" si="105"/>
        <v>55.553765204262007</v>
      </c>
      <c r="R160" s="159">
        <f t="shared" si="105"/>
        <v>63.5868299849013</v>
      </c>
      <c r="S160" s="159">
        <f t="shared" si="105"/>
        <v>72.824854482636482</v>
      </c>
      <c r="T160" s="159">
        <f t="shared" si="105"/>
        <v>83.448582655031956</v>
      </c>
      <c r="U160" s="159">
        <f t="shared" si="105"/>
        <v>95.665870053286739</v>
      </c>
      <c r="V160" s="159">
        <f t="shared" si="105"/>
        <v>109.71575056127975</v>
      </c>
      <c r="X160" s="160">
        <f t="shared" si="89"/>
        <v>29.783324675324668</v>
      </c>
      <c r="Y160" s="157">
        <f t="shared" si="93"/>
        <v>1.1840971793146298</v>
      </c>
      <c r="Z160" s="94">
        <f t="shared" si="90"/>
        <v>30.183324675324666</v>
      </c>
      <c r="AA160" s="157">
        <f t="shared" si="91"/>
        <v>1.2</v>
      </c>
      <c r="AB160" s="230">
        <f t="shared" si="94"/>
        <v>1.0134303340664783</v>
      </c>
      <c r="AD160" s="233">
        <v>5</v>
      </c>
      <c r="AE160" s="126">
        <v>0.42758500959062012</v>
      </c>
      <c r="AF160" s="126">
        <v>3.1640035567799081</v>
      </c>
      <c r="AG160" s="235">
        <v>2</v>
      </c>
      <c r="AH160" s="126">
        <v>5.591588566370528</v>
      </c>
      <c r="AI160" s="125">
        <v>7.2081694560669458</v>
      </c>
      <c r="AJ160" s="238">
        <v>0.7757293443849631</v>
      </c>
      <c r="AL160" s="126">
        <f t="shared" si="98"/>
        <v>0.49172276102921308</v>
      </c>
      <c r="AM160" s="126">
        <f t="shared" si="99"/>
        <v>3.6386040902968939</v>
      </c>
      <c r="AN160" s="235">
        <v>2</v>
      </c>
      <c r="AO160" s="126">
        <f t="shared" si="101"/>
        <v>6.1303268513261067</v>
      </c>
      <c r="AQ160" s="239">
        <f t="shared" si="102"/>
        <v>1.175821392705624</v>
      </c>
    </row>
    <row r="161" spans="1:43" x14ac:dyDescent="0.25">
      <c r="B161" s="76">
        <v>50</v>
      </c>
      <c r="C161" s="231">
        <f t="shared" ref="C161:V161" si="106">C92+C112+$N$147</f>
        <v>11.212926930909543</v>
      </c>
      <c r="D161" s="160">
        <f t="shared" si="106"/>
        <v>12.594865970545973</v>
      </c>
      <c r="E161" s="160">
        <f t="shared" si="106"/>
        <v>14.184095866127867</v>
      </c>
      <c r="F161" s="160">
        <f t="shared" si="106"/>
        <v>16.011710246047045</v>
      </c>
      <c r="G161" s="160">
        <f t="shared" si="106"/>
        <v>18.113466782954102</v>
      </c>
      <c r="H161" s="160">
        <f t="shared" si="106"/>
        <v>20.530486800397217</v>
      </c>
      <c r="I161" s="160">
        <f t="shared" si="106"/>
        <v>23.3100598204568</v>
      </c>
      <c r="J161" s="160">
        <f t="shared" si="106"/>
        <v>26.506568793525318</v>
      </c>
      <c r="K161" s="98">
        <f t="shared" si="106"/>
        <v>30.182554112554108</v>
      </c>
      <c r="L161" s="160">
        <f t="shared" si="106"/>
        <v>34.409937229437219</v>
      </c>
      <c r="M161" s="160">
        <f t="shared" si="106"/>
        <v>39.271427813852803</v>
      </c>
      <c r="N161" s="160">
        <f t="shared" si="106"/>
        <v>44.86214198593072</v>
      </c>
      <c r="O161" s="160">
        <f t="shared" si="106"/>
        <v>51.29146328382032</v>
      </c>
      <c r="P161" s="160">
        <f t="shared" si="106"/>
        <v>58.685182776393361</v>
      </c>
      <c r="Q161" s="159">
        <f t="shared" si="106"/>
        <v>67.187960192852358</v>
      </c>
      <c r="R161" s="159">
        <f t="shared" si="106"/>
        <v>76.966154221780215</v>
      </c>
      <c r="S161" s="159">
        <f t="shared" si="106"/>
        <v>88.211077355047237</v>
      </c>
      <c r="T161" s="159">
        <f t="shared" si="106"/>
        <v>101.14273895830431</v>
      </c>
      <c r="U161" s="159">
        <f t="shared" si="106"/>
        <v>116.01414980204996</v>
      </c>
      <c r="V161" s="159">
        <f t="shared" si="106"/>
        <v>133.11627227235743</v>
      </c>
      <c r="X161" s="160">
        <f t="shared" si="89"/>
        <v>35.81906493506493</v>
      </c>
      <c r="Y161" s="157">
        <f t="shared" si="93"/>
        <v>1.1867473110953979</v>
      </c>
      <c r="Z161" s="94">
        <f t="shared" si="90"/>
        <v>36.219064935064928</v>
      </c>
      <c r="AA161" s="157">
        <f t="shared" si="91"/>
        <v>1.2</v>
      </c>
      <c r="AB161" s="230">
        <f t="shared" si="94"/>
        <v>1.0111672373560043</v>
      </c>
      <c r="AD161" s="233">
        <v>10</v>
      </c>
      <c r="AE161" s="123">
        <v>1.1356902549581593</v>
      </c>
      <c r="AF161" s="123">
        <v>5.0907501456364015</v>
      </c>
      <c r="AG161" s="235">
        <v>2</v>
      </c>
      <c r="AH161" s="123">
        <v>8.2264404005945604</v>
      </c>
      <c r="AI161" s="122">
        <v>10.203587866108789</v>
      </c>
      <c r="AJ161" s="238">
        <v>0.80623017202788805</v>
      </c>
      <c r="AL161" s="123">
        <f t="shared" si="98"/>
        <v>1.3060437932018831</v>
      </c>
      <c r="AM161" s="123">
        <f t="shared" si="99"/>
        <v>5.854362667481861</v>
      </c>
      <c r="AN161" s="235">
        <v>2</v>
      </c>
      <c r="AO161" s="123">
        <f t="shared" si="101"/>
        <v>9.1604064606837436</v>
      </c>
      <c r="AQ161" s="239">
        <f t="shared" si="102"/>
        <v>1.113879379687174</v>
      </c>
    </row>
    <row r="162" spans="1:43" x14ac:dyDescent="0.25">
      <c r="B162" s="76">
        <v>60</v>
      </c>
      <c r="C162" s="231">
        <f t="shared" ref="C162:V162" si="107">C93+C113+$N$147</f>
        <v>12.849954783505948</v>
      </c>
      <c r="D162" s="160">
        <f t="shared" si="107"/>
        <v>14.477448001031838</v>
      </c>
      <c r="E162" s="160">
        <f t="shared" si="107"/>
        <v>16.349065201186615</v>
      </c>
      <c r="F162" s="160">
        <f t="shared" si="107"/>
        <v>18.501424981364607</v>
      </c>
      <c r="G162" s="160">
        <f t="shared" si="107"/>
        <v>20.976638728569295</v>
      </c>
      <c r="H162" s="160">
        <f t="shared" si="107"/>
        <v>23.823134537854688</v>
      </c>
      <c r="I162" s="160">
        <f t="shared" si="107"/>
        <v>27.096604718532888</v>
      </c>
      <c r="J162" s="160">
        <f t="shared" si="107"/>
        <v>30.861095426312822</v>
      </c>
      <c r="K162" s="98">
        <f t="shared" si="107"/>
        <v>35.190259740259741</v>
      </c>
      <c r="L162" s="160">
        <f t="shared" si="107"/>
        <v>40.168798701298698</v>
      </c>
      <c r="M162" s="160">
        <f t="shared" si="107"/>
        <v>45.894118506493498</v>
      </c>
      <c r="N162" s="160">
        <f t="shared" si="107"/>
        <v>52.47823628246752</v>
      </c>
      <c r="O162" s="160">
        <f t="shared" si="107"/>
        <v>60.049971724837647</v>
      </c>
      <c r="P162" s="160">
        <f t="shared" si="107"/>
        <v>68.757467483563289</v>
      </c>
      <c r="Q162" s="159">
        <f t="shared" si="107"/>
        <v>78.77108760609778</v>
      </c>
      <c r="R162" s="159">
        <f t="shared" si="107"/>
        <v>90.286750747012434</v>
      </c>
      <c r="S162" s="159">
        <f t="shared" si="107"/>
        <v>103.52976335906429</v>
      </c>
      <c r="T162" s="159">
        <f t="shared" si="107"/>
        <v>118.75922786292392</v>
      </c>
      <c r="U162" s="159">
        <f t="shared" si="107"/>
        <v>136.27311204236253</v>
      </c>
      <c r="V162" s="159">
        <f t="shared" si="107"/>
        <v>156.41407884871688</v>
      </c>
      <c r="X162" s="160">
        <f t="shared" si="89"/>
        <v>41.828311688311686</v>
      </c>
      <c r="Y162" s="157">
        <f t="shared" si="93"/>
        <v>1.188633218312328</v>
      </c>
      <c r="Z162" s="94">
        <f t="shared" si="90"/>
        <v>42.228311688311685</v>
      </c>
      <c r="AA162" s="157">
        <f t="shared" si="91"/>
        <v>1.2</v>
      </c>
      <c r="AB162" s="230">
        <f t="shared" si="94"/>
        <v>1.0095629009122014</v>
      </c>
      <c r="AD162" s="233">
        <v>20</v>
      </c>
      <c r="AE162" s="126">
        <v>2.9349253985868016</v>
      </c>
      <c r="AF162" s="126">
        <v>7.5521087598246339</v>
      </c>
      <c r="AG162" s="235">
        <v>2</v>
      </c>
      <c r="AH162" s="126">
        <v>12.487034158411436</v>
      </c>
      <c r="AI162" s="125">
        <v>15.026969696969696</v>
      </c>
      <c r="AJ162" s="238">
        <v>0.8309748678690384</v>
      </c>
      <c r="AL162" s="126">
        <f t="shared" si="98"/>
        <v>3.3751642083748217</v>
      </c>
      <c r="AM162" s="126">
        <f t="shared" si="99"/>
        <v>8.684925073798329</v>
      </c>
      <c r="AN162" s="235">
        <v>2</v>
      </c>
      <c r="AO162" s="126">
        <f t="shared" si="101"/>
        <v>14.06008928217315</v>
      </c>
      <c r="AQ162" s="239">
        <f t="shared" si="102"/>
        <v>1.0687677293786788</v>
      </c>
    </row>
    <row r="163" spans="1:43" x14ac:dyDescent="0.25">
      <c r="B163" s="76">
        <v>70</v>
      </c>
      <c r="C163" s="232">
        <f t="shared" ref="C163:V163" si="108">C94+C114+$N$147</f>
        <v>14.479765324212245</v>
      </c>
      <c r="D163" s="163">
        <f t="shared" si="108"/>
        <v>16.351730122844081</v>
      </c>
      <c r="E163" s="163">
        <f t="shared" si="108"/>
        <v>18.504489641270691</v>
      </c>
      <c r="F163" s="163">
        <f t="shared" si="108"/>
        <v>20.980163087461293</v>
      </c>
      <c r="G163" s="163">
        <f t="shared" si="108"/>
        <v>23.827187550580483</v>
      </c>
      <c r="H163" s="163">
        <f t="shared" si="108"/>
        <v>27.101265683167554</v>
      </c>
      <c r="I163" s="163">
        <f t="shared" si="108"/>
        <v>30.866455535642686</v>
      </c>
      <c r="J163" s="163">
        <f t="shared" si="108"/>
        <v>35.19642386598909</v>
      </c>
      <c r="K163" s="105">
        <f t="shared" si="108"/>
        <v>40.175887445887447</v>
      </c>
      <c r="L163" s="163">
        <f t="shared" si="108"/>
        <v>45.902270562770561</v>
      </c>
      <c r="M163" s="163">
        <f t="shared" si="108"/>
        <v>52.487611147186144</v>
      </c>
      <c r="N163" s="163">
        <f t="shared" si="108"/>
        <v>60.060752819264053</v>
      </c>
      <c r="O163" s="163">
        <f t="shared" si="108"/>
        <v>68.769865742153655</v>
      </c>
      <c r="P163" s="163">
        <f t="shared" si="108"/>
        <v>78.785345603476713</v>
      </c>
      <c r="Q163" s="162">
        <f t="shared" si="108"/>
        <v>90.303147443998199</v>
      </c>
      <c r="R163" s="162">
        <f t="shared" si="108"/>
        <v>103.54861956059793</v>
      </c>
      <c r="S163" s="162">
        <f t="shared" si="108"/>
        <v>118.78091249468761</v>
      </c>
      <c r="T163" s="162">
        <f t="shared" si="108"/>
        <v>136.29804936889073</v>
      </c>
      <c r="U163" s="162">
        <f t="shared" si="108"/>
        <v>156.44275677422434</v>
      </c>
      <c r="V163" s="162">
        <f t="shared" si="108"/>
        <v>179.60917029035798</v>
      </c>
      <c r="X163" s="163">
        <f t="shared" si="89"/>
        <v>47.811064935064934</v>
      </c>
      <c r="Y163" s="157">
        <f t="shared" si="93"/>
        <v>1.1900437793554963</v>
      </c>
      <c r="Z163" s="94">
        <f t="shared" si="90"/>
        <v>48.211064935064933</v>
      </c>
      <c r="AA163" s="157">
        <f t="shared" si="91"/>
        <v>1.2</v>
      </c>
      <c r="AB163" s="230">
        <f t="shared" si="94"/>
        <v>1.0083662641805462</v>
      </c>
      <c r="AD163" s="233">
        <v>30</v>
      </c>
      <c r="AE163" s="126">
        <v>5.689177047827207</v>
      </c>
      <c r="AF163" s="126">
        <v>9.3796245040467987</v>
      </c>
      <c r="AG163" s="235">
        <v>2</v>
      </c>
      <c r="AH163" s="126">
        <v>17.068801551874007</v>
      </c>
      <c r="AI163" s="125">
        <v>20.100909090909088</v>
      </c>
      <c r="AJ163" s="238">
        <v>0.84915570110177785</v>
      </c>
      <c r="AL163" s="126">
        <f t="shared" si="98"/>
        <v>6.5425536050012871</v>
      </c>
      <c r="AM163" s="126">
        <f t="shared" si="99"/>
        <v>10.786568179653818</v>
      </c>
      <c r="AN163" s="235">
        <v>2</v>
      </c>
      <c r="AO163" s="126">
        <f t="shared" si="101"/>
        <v>19.329121784655104</v>
      </c>
      <c r="AQ163" s="239">
        <f t="shared" si="102"/>
        <v>1.0399287311059671</v>
      </c>
    </row>
    <row r="164" spans="1:43" x14ac:dyDescent="0.25">
      <c r="B164" s="76">
        <v>80</v>
      </c>
      <c r="C164" s="231">
        <f t="shared" ref="C164:R164" si="109">C95+C115+$N$147</f>
        <v>16.102358553028431</v>
      </c>
      <c r="D164" s="160">
        <f t="shared" si="109"/>
        <v>18.217712335982693</v>
      </c>
      <c r="E164" s="160">
        <f t="shared" si="109"/>
        <v>20.650369186380093</v>
      </c>
      <c r="F164" s="160">
        <f t="shared" si="109"/>
        <v>23.447924564337107</v>
      </c>
      <c r="G164" s="160">
        <f t="shared" si="109"/>
        <v>26.665113248987669</v>
      </c>
      <c r="H164" s="160">
        <f t="shared" si="109"/>
        <v>30.364880236335818</v>
      </c>
      <c r="I164" s="160">
        <f t="shared" si="109"/>
        <v>34.619612271786188</v>
      </c>
      <c r="J164" s="160">
        <f t="shared" si="109"/>
        <v>39.512554112554113</v>
      </c>
      <c r="K164" s="98">
        <f t="shared" si="109"/>
        <v>45.139437229437235</v>
      </c>
      <c r="L164" s="160">
        <f t="shared" si="109"/>
        <v>51.610352813852813</v>
      </c>
      <c r="M164" s="160">
        <f t="shared" si="109"/>
        <v>59.051905735930731</v>
      </c>
      <c r="N164" s="160">
        <f t="shared" si="109"/>
        <v>67.609691596320346</v>
      </c>
      <c r="O164" s="160">
        <f t="shared" si="109"/>
        <v>77.451145335768388</v>
      </c>
      <c r="P164" s="160">
        <f t="shared" si="109"/>
        <v>88.768817136133634</v>
      </c>
      <c r="Q164" s="159">
        <f t="shared" si="109"/>
        <v>101.78413970655367</v>
      </c>
      <c r="R164" s="159">
        <f t="shared" si="109"/>
        <v>116.75176066253673</v>
      </c>
      <c r="S164" s="159">
        <f t="shared" ref="S164:V164" si="110">S95+S115+$N$147</f>
        <v>133.9645247619172</v>
      </c>
      <c r="T164" s="159">
        <f t="shared" si="110"/>
        <v>153.75920347620479</v>
      </c>
      <c r="U164" s="159">
        <f t="shared" si="110"/>
        <v>176.52308399763547</v>
      </c>
      <c r="V164" s="159">
        <f t="shared" si="110"/>
        <v>202.70154659728081</v>
      </c>
      <c r="X164" s="160"/>
      <c r="Y164" s="157"/>
      <c r="Z164" s="94"/>
      <c r="AA164" s="157"/>
      <c r="AD164" s="233">
        <v>40</v>
      </c>
      <c r="AE164" s="126">
        <v>8.5748741060326612</v>
      </c>
      <c r="AF164" s="126">
        <v>10.989026580163427</v>
      </c>
      <c r="AG164" s="235">
        <v>2</v>
      </c>
      <c r="AH164" s="126">
        <v>21.563900686196089</v>
      </c>
      <c r="AI164" s="125">
        <v>25.152770562770556</v>
      </c>
      <c r="AJ164" s="238">
        <v>0.8573171147242733</v>
      </c>
      <c r="AL164" s="126">
        <f t="shared" si="98"/>
        <v>9.8611052219375601</v>
      </c>
      <c r="AM164" s="126">
        <f t="shared" si="99"/>
        <v>12.637380567187941</v>
      </c>
      <c r="AN164" s="235">
        <v>2</v>
      </c>
      <c r="AO164" s="126">
        <f t="shared" si="101"/>
        <v>24.498485789125503</v>
      </c>
      <c r="AQ164" s="239">
        <f t="shared" si="102"/>
        <v>1.0267071515879354</v>
      </c>
    </row>
    <row r="165" spans="1:43" x14ac:dyDescent="0.25">
      <c r="B165" s="76">
        <v>90</v>
      </c>
      <c r="C165" s="231">
        <f t="shared" ref="C165:R165" si="111">C96+C116+$N$147</f>
        <v>17.717734469954504</v>
      </c>
      <c r="D165" s="160">
        <f t="shared" si="111"/>
        <v>20.07539464044768</v>
      </c>
      <c r="E165" s="160">
        <f t="shared" si="111"/>
        <v>22.786703836514832</v>
      </c>
      <c r="F165" s="160">
        <f t="shared" si="111"/>
        <v>25.904709411992052</v>
      </c>
      <c r="G165" s="160">
        <f t="shared" si="111"/>
        <v>29.490415823790862</v>
      </c>
      <c r="H165" s="160">
        <f t="shared" si="111"/>
        <v>33.613978197359486</v>
      </c>
      <c r="I165" s="160">
        <f t="shared" si="111"/>
        <v>38.356074926963409</v>
      </c>
      <c r="J165" s="160">
        <f t="shared" si="111"/>
        <v>43.809486166007915</v>
      </c>
      <c r="K165" s="98">
        <f t="shared" si="111"/>
        <v>50.080909090909095</v>
      </c>
      <c r="L165" s="160">
        <f t="shared" si="111"/>
        <v>57.293045454545457</v>
      </c>
      <c r="M165" s="160">
        <f t="shared" si="111"/>
        <v>65.587002272727261</v>
      </c>
      <c r="N165" s="160">
        <f t="shared" si="111"/>
        <v>75.125052613636356</v>
      </c>
      <c r="O165" s="160">
        <f t="shared" si="111"/>
        <v>86.093810505681802</v>
      </c>
      <c r="P165" s="160">
        <f t="shared" si="111"/>
        <v>98.707882081534066</v>
      </c>
      <c r="Q165" s="159">
        <f t="shared" si="111"/>
        <v>113.21406439376418</v>
      </c>
      <c r="R165" s="159">
        <f t="shared" si="111"/>
        <v>129.89617405282877</v>
      </c>
      <c r="S165" s="159">
        <f t="shared" ref="S165:V166" si="112">S96+S116+$N$147</f>
        <v>149.08060016075308</v>
      </c>
      <c r="T165" s="159">
        <f t="shared" si="112"/>
        <v>171.14269018486607</v>
      </c>
      <c r="U165" s="159">
        <f t="shared" si="112"/>
        <v>196.51409371259595</v>
      </c>
      <c r="V165" s="159">
        <f t="shared" si="112"/>
        <v>225.69120776948535</v>
      </c>
      <c r="X165" s="160"/>
      <c r="Y165" s="157"/>
      <c r="Z165" s="94"/>
      <c r="AA165" s="157"/>
      <c r="AD165" s="233">
        <v>50</v>
      </c>
      <c r="AE165" s="126">
        <v>11.61391229211587</v>
      </c>
      <c r="AF165" s="126">
        <v>12.474984614201009</v>
      </c>
      <c r="AG165" s="235">
        <v>2</v>
      </c>
      <c r="AH165" s="126">
        <v>26.088896906316879</v>
      </c>
      <c r="AI165" s="125">
        <v>30.182554112554108</v>
      </c>
      <c r="AJ165" s="238">
        <v>0.86437008640913804</v>
      </c>
      <c r="AL165" s="126">
        <f t="shared" si="98"/>
        <v>13.355999135933249</v>
      </c>
      <c r="AM165" s="126">
        <f t="shared" si="99"/>
        <v>14.34623230633116</v>
      </c>
      <c r="AN165" s="235">
        <v>2</v>
      </c>
      <c r="AO165" s="126">
        <f t="shared" si="101"/>
        <v>29.702231442264409</v>
      </c>
      <c r="AQ165" s="239">
        <f t="shared" si="102"/>
        <v>1.016171265489711</v>
      </c>
    </row>
    <row r="166" spans="1:43" x14ac:dyDescent="0.25">
      <c r="B166" s="76">
        <v>100</v>
      </c>
      <c r="C166" s="240">
        <f t="shared" ref="C166:R166" si="113">C97+C117+$N$147</f>
        <v>19.325893074990471</v>
      </c>
      <c r="D166" s="241">
        <f t="shared" si="113"/>
        <v>21.924777036239043</v>
      </c>
      <c r="E166" s="241">
        <f t="shared" si="113"/>
        <v>24.913493591674893</v>
      </c>
      <c r="F166" s="241">
        <f t="shared" si="113"/>
        <v>28.350517630426125</v>
      </c>
      <c r="G166" s="241">
        <f t="shared" si="113"/>
        <v>32.303095274990042</v>
      </c>
      <c r="H166" s="241">
        <f t="shared" si="113"/>
        <v>36.848559566238549</v>
      </c>
      <c r="I166" s="241">
        <f t="shared" si="113"/>
        <v>42.075843501174326</v>
      </c>
      <c r="J166" s="241">
        <f t="shared" si="113"/>
        <v>48.087220026350465</v>
      </c>
      <c r="K166" s="165">
        <f t="shared" si="113"/>
        <v>55.000303030303037</v>
      </c>
      <c r="L166" s="241">
        <f t="shared" si="113"/>
        <v>62.950348484848483</v>
      </c>
      <c r="M166" s="241">
        <f t="shared" si="113"/>
        <v>72.092900757575748</v>
      </c>
      <c r="N166" s="241">
        <f t="shared" si="113"/>
        <v>82.606835871212098</v>
      </c>
      <c r="O166" s="241">
        <f t="shared" si="113"/>
        <v>94.697861251893912</v>
      </c>
      <c r="P166" s="241">
        <f t="shared" si="113"/>
        <v>108.60254043967799</v>
      </c>
      <c r="Q166" s="166">
        <f t="shared" si="113"/>
        <v>124.59292150562969</v>
      </c>
      <c r="R166" s="166">
        <f t="shared" si="113"/>
        <v>142.98185973147412</v>
      </c>
      <c r="S166" s="166">
        <f t="shared" si="112"/>
        <v>164.12913869119524</v>
      </c>
      <c r="T166" s="166">
        <f t="shared" si="112"/>
        <v>188.44850949487449</v>
      </c>
      <c r="U166" s="166">
        <f t="shared" si="112"/>
        <v>216.41578591910564</v>
      </c>
      <c r="V166" s="166">
        <f t="shared" si="112"/>
        <v>248.5781538069715</v>
      </c>
      <c r="X166" s="241"/>
      <c r="Y166" s="157"/>
      <c r="Z166" s="94"/>
      <c r="AA166" s="157"/>
      <c r="AD166" s="233">
        <v>60</v>
      </c>
      <c r="AE166" s="126">
        <v>14.799590874430773</v>
      </c>
      <c r="AF166" s="126">
        <v>13.836880728208323</v>
      </c>
      <c r="AG166" s="235">
        <v>2</v>
      </c>
      <c r="AH166" s="126">
        <v>30.636471602639098</v>
      </c>
      <c r="AI166" s="125">
        <v>35.190259740259741</v>
      </c>
      <c r="AJ166" s="238">
        <v>0.87059521096939108</v>
      </c>
      <c r="AL166" s="126">
        <f t="shared" si="98"/>
        <v>17.019529505595386</v>
      </c>
      <c r="AM166" s="126">
        <f t="shared" si="99"/>
        <v>15.91241283743957</v>
      </c>
      <c r="AN166" s="235">
        <v>2</v>
      </c>
      <c r="AO166" s="126">
        <f t="shared" si="101"/>
        <v>34.931942343034954</v>
      </c>
      <c r="AQ166" s="239">
        <f t="shared" si="102"/>
        <v>1.0073948764339551</v>
      </c>
    </row>
    <row r="167" spans="1:43" x14ac:dyDescent="0.25">
      <c r="B167" s="152"/>
      <c r="C167" s="167"/>
      <c r="D167" s="87"/>
      <c r="E167" s="87"/>
      <c r="F167" s="87"/>
      <c r="G167" s="87"/>
      <c r="H167" s="87"/>
      <c r="I167" s="87"/>
      <c r="J167" s="87"/>
      <c r="U167" s="167"/>
      <c r="V167" s="167"/>
      <c r="AD167" s="233">
        <v>70</v>
      </c>
      <c r="AE167" s="123">
        <v>18.127505425541706</v>
      </c>
      <c r="AF167" s="123">
        <v>15.072722854059389</v>
      </c>
      <c r="AG167" s="235">
        <v>2</v>
      </c>
      <c r="AH167" s="123">
        <v>35.200228279601092</v>
      </c>
      <c r="AI167" s="122">
        <v>40.175887445887447</v>
      </c>
      <c r="AJ167" s="238">
        <v>0.87615309872151481</v>
      </c>
      <c r="AL167" s="123">
        <f t="shared" si="98"/>
        <v>20.846631239372961</v>
      </c>
      <c r="AM167" s="123">
        <f t="shared" si="99"/>
        <v>17.333631282168295</v>
      </c>
      <c r="AN167" s="235">
        <v>2</v>
      </c>
      <c r="AO167" s="123">
        <f t="shared" si="101"/>
        <v>40.180262521541252</v>
      </c>
      <c r="AQ167" s="239">
        <f t="shared" si="102"/>
        <v>0.99989111381112905</v>
      </c>
    </row>
    <row r="168" spans="1:43" x14ac:dyDescent="0.25">
      <c r="B168" s="222" t="s">
        <v>58</v>
      </c>
      <c r="C168" s="220"/>
      <c r="D168" s="242">
        <f t="shared" ref="D168:J168" si="114">($K166*D149)</f>
        <v>21.924777036239043</v>
      </c>
      <c r="E168" s="242">
        <f t="shared" si="114"/>
        <v>24.913493591674893</v>
      </c>
      <c r="F168" s="242">
        <f t="shared" si="114"/>
        <v>28.350517630426129</v>
      </c>
      <c r="G168" s="242">
        <f t="shared" si="114"/>
        <v>32.303095274990042</v>
      </c>
      <c r="H168" s="242">
        <f t="shared" si="114"/>
        <v>36.848559566238549</v>
      </c>
      <c r="I168" s="242">
        <f t="shared" si="114"/>
        <v>42.075843501174326</v>
      </c>
      <c r="J168" s="242">
        <f t="shared" si="114"/>
        <v>48.087220026350465</v>
      </c>
      <c r="K168" s="242"/>
      <c r="L168" s="242">
        <f>($K166*L149)</f>
        <v>62.950348484848483</v>
      </c>
      <c r="M168" s="242">
        <f t="shared" ref="M168:T168" si="115">($K166*M149)</f>
        <v>72.092900757575748</v>
      </c>
      <c r="N168" s="242">
        <f t="shared" si="115"/>
        <v>82.606835871212098</v>
      </c>
      <c r="O168" s="242">
        <f t="shared" si="115"/>
        <v>94.697861251893912</v>
      </c>
      <c r="P168" s="242">
        <f t="shared" si="115"/>
        <v>108.60254043967799</v>
      </c>
      <c r="Q168" s="242">
        <f t="shared" si="115"/>
        <v>124.5929215056297</v>
      </c>
      <c r="R168" s="242">
        <f t="shared" si="115"/>
        <v>142.98185973147412</v>
      </c>
      <c r="S168" s="242">
        <f t="shared" si="115"/>
        <v>164.12913869119524</v>
      </c>
      <c r="T168" s="242">
        <f t="shared" si="115"/>
        <v>188.44850949487449</v>
      </c>
      <c r="U168" s="242">
        <f>($K166*U149)</f>
        <v>216.41578591910564</v>
      </c>
      <c r="V168" s="243"/>
      <c r="AD168" s="233">
        <v>80</v>
      </c>
      <c r="AE168" s="126">
        <v>21.594784421351804</v>
      </c>
      <c r="AF168" s="126">
        <v>16.180603197444068</v>
      </c>
      <c r="AG168" s="235">
        <v>2</v>
      </c>
      <c r="AH168" s="126">
        <v>39.775387618795875</v>
      </c>
      <c r="AI168" s="125">
        <v>45.139437229437235</v>
      </c>
      <c r="AJ168" s="238">
        <v>0.88116711372858569</v>
      </c>
      <c r="AL168" s="126">
        <f t="shared" si="98"/>
        <v>24.834002084554573</v>
      </c>
      <c r="AM168" s="126">
        <f t="shared" si="99"/>
        <v>18.607693677060677</v>
      </c>
      <c r="AN168" s="235">
        <v>2</v>
      </c>
      <c r="AO168" s="126">
        <f t="shared" si="101"/>
        <v>45.44169576161525</v>
      </c>
      <c r="AQ168" s="239">
        <f t="shared" si="102"/>
        <v>0.99334843193872768</v>
      </c>
    </row>
    <row r="169" spans="1:43" x14ac:dyDescent="0.25">
      <c r="B169" s="117"/>
      <c r="F169" s="244"/>
      <c r="K169" s="87"/>
      <c r="L169" s="244"/>
      <c r="N169" s="244"/>
      <c r="Q169" s="244"/>
      <c r="R169" s="244"/>
      <c r="S169" s="244"/>
      <c r="T169" s="244"/>
      <c r="U169" s="244"/>
      <c r="V169" s="244"/>
      <c r="AD169" s="233">
        <v>90</v>
      </c>
      <c r="AE169" s="126">
        <v>25.19945090026642</v>
      </c>
      <c r="AF169" s="126">
        <v>17.158788333496378</v>
      </c>
      <c r="AG169" s="235">
        <v>2</v>
      </c>
      <c r="AH169" s="126">
        <v>44.358239233762802</v>
      </c>
      <c r="AI169" s="125">
        <v>50.080909090909095</v>
      </c>
      <c r="AJ169" s="238">
        <v>0.88573151004990247</v>
      </c>
      <c r="AL169" s="126">
        <f t="shared" si="98"/>
        <v>28.979368535306381</v>
      </c>
      <c r="AM169" s="126">
        <f t="shared" si="99"/>
        <v>19.732606583520834</v>
      </c>
      <c r="AN169" s="235">
        <v>2</v>
      </c>
      <c r="AO169" s="126">
        <f t="shared" si="101"/>
        <v>50.711975118827212</v>
      </c>
      <c r="AQ169" s="239">
        <f t="shared" si="102"/>
        <v>0.98755587755279861</v>
      </c>
    </row>
    <row r="170" spans="1:43" ht="15.75" thickBot="1" x14ac:dyDescent="0.3">
      <c r="B170" s="117"/>
      <c r="F170" s="244"/>
      <c r="K170" s="87"/>
      <c r="L170" s="244"/>
      <c r="N170" s="244"/>
      <c r="Q170" s="244"/>
      <c r="R170" s="244"/>
      <c r="S170" s="244"/>
      <c r="T170" s="244"/>
      <c r="U170" s="244"/>
      <c r="V170" s="244"/>
      <c r="AD170" s="245">
        <v>100</v>
      </c>
      <c r="AE170" s="246">
        <v>28.940091222748368</v>
      </c>
      <c r="AF170" s="246">
        <v>18.00572440297541</v>
      </c>
      <c r="AG170" s="247">
        <v>2</v>
      </c>
      <c r="AH170" s="246">
        <v>48.945815625723782</v>
      </c>
      <c r="AI170" s="248">
        <v>55.000303030303037</v>
      </c>
      <c r="AJ170" s="249">
        <v>0.88991901733262324</v>
      </c>
      <c r="AL170" s="246">
        <f t="shared" si="98"/>
        <v>33.281104906160621</v>
      </c>
      <c r="AM170" s="246">
        <f t="shared" si="99"/>
        <v>20.706583063421721</v>
      </c>
      <c r="AN170" s="247">
        <v>2</v>
      </c>
      <c r="AO170" s="135">
        <f t="shared" si="101"/>
        <v>55.987687969582339</v>
      </c>
      <c r="AQ170" s="239">
        <f t="shared" si="102"/>
        <v>0.98236424872883232</v>
      </c>
    </row>
    <row r="171" spans="1:43" x14ac:dyDescent="0.25">
      <c r="A171" s="250" t="s">
        <v>17</v>
      </c>
      <c r="B171" s="251"/>
      <c r="C171" s="252">
        <f>C172-(E171-D171)</f>
        <v>13.40338556499894</v>
      </c>
      <c r="D171" s="253">
        <f>((C163+D163)/2)+0.01</f>
        <v>15.425747723528163</v>
      </c>
      <c r="E171" s="253">
        <f>((D163+E163)/2)+0.01</f>
        <v>17.438109882057386</v>
      </c>
      <c r="F171" s="253">
        <f t="shared" ref="F171:V171" si="116">((E163+F163)/2)+0.01</f>
        <v>19.752326364365995</v>
      </c>
      <c r="G171" s="253">
        <f t="shared" si="116"/>
        <v>22.413675319020889</v>
      </c>
      <c r="H171" s="253">
        <f t="shared" si="116"/>
        <v>25.47422661687402</v>
      </c>
      <c r="I171" s="253">
        <f t="shared" si="116"/>
        <v>28.993860609405122</v>
      </c>
      <c r="J171" s="253">
        <f t="shared" si="116"/>
        <v>33.041439700815886</v>
      </c>
      <c r="K171" s="253">
        <f t="shared" si="116"/>
        <v>37.696155655938263</v>
      </c>
      <c r="L171" s="253">
        <f t="shared" si="116"/>
        <v>43.049079004329002</v>
      </c>
      <c r="M171" s="253">
        <f t="shared" si="116"/>
        <v>49.204940854978354</v>
      </c>
      <c r="N171" s="253">
        <f t="shared" si="116"/>
        <v>56.284181983225096</v>
      </c>
      <c r="O171" s="253">
        <f t="shared" si="116"/>
        <v>64.425309280708859</v>
      </c>
      <c r="P171" s="253">
        <f t="shared" si="116"/>
        <v>73.787605672815189</v>
      </c>
      <c r="Q171" s="253">
        <f t="shared" si="116"/>
        <v>84.554246523737461</v>
      </c>
      <c r="R171" s="253">
        <f t="shared" si="116"/>
        <v>96.935883502298068</v>
      </c>
      <c r="S171" s="253">
        <f t="shared" si="116"/>
        <v>111.17476602764278</v>
      </c>
      <c r="T171" s="253">
        <f t="shared" si="116"/>
        <v>127.54948093178918</v>
      </c>
      <c r="U171" s="253">
        <f t="shared" si="116"/>
        <v>146.38040307155751</v>
      </c>
      <c r="V171" s="254">
        <f t="shared" si="116"/>
        <v>168.03596353229113</v>
      </c>
    </row>
    <row r="172" spans="1:43" x14ac:dyDescent="0.25">
      <c r="A172" s="255"/>
      <c r="B172" s="191"/>
      <c r="C172" s="193">
        <f>(C163+D163)/2</f>
        <v>15.415747723528163</v>
      </c>
      <c r="D172" s="193">
        <f>(D163+E163)/2</f>
        <v>17.428109882057385</v>
      </c>
      <c r="E172" s="193">
        <f t="shared" ref="E172:U172" si="117">(E163+F163)/2</f>
        <v>19.742326364365994</v>
      </c>
      <c r="F172" s="193">
        <f t="shared" si="117"/>
        <v>22.403675319020888</v>
      </c>
      <c r="G172" s="193">
        <f t="shared" si="117"/>
        <v>25.464226616874019</v>
      </c>
      <c r="H172" s="193">
        <f t="shared" si="117"/>
        <v>28.98386060940512</v>
      </c>
      <c r="I172" s="193">
        <f t="shared" si="117"/>
        <v>33.031439700815888</v>
      </c>
      <c r="J172" s="193">
        <f t="shared" si="117"/>
        <v>37.686155655938265</v>
      </c>
      <c r="K172" s="193">
        <f t="shared" si="117"/>
        <v>43.039079004329004</v>
      </c>
      <c r="L172" s="193">
        <f t="shared" si="117"/>
        <v>49.194940854978356</v>
      </c>
      <c r="M172" s="193">
        <f t="shared" si="117"/>
        <v>56.274181983225098</v>
      </c>
      <c r="N172" s="193">
        <f t="shared" si="117"/>
        <v>64.415309280708854</v>
      </c>
      <c r="O172" s="193">
        <f t="shared" si="117"/>
        <v>73.777605672815184</v>
      </c>
      <c r="P172" s="193">
        <f t="shared" si="117"/>
        <v>84.544246523737456</v>
      </c>
      <c r="Q172" s="193">
        <f t="shared" si="117"/>
        <v>96.925883502298063</v>
      </c>
      <c r="R172" s="193">
        <f t="shared" si="117"/>
        <v>111.16476602764277</v>
      </c>
      <c r="S172" s="193">
        <f t="shared" si="117"/>
        <v>127.53948093178917</v>
      </c>
      <c r="T172" s="193">
        <f t="shared" si="117"/>
        <v>146.37040307155752</v>
      </c>
      <c r="U172" s="193">
        <f t="shared" si="117"/>
        <v>168.02596353229114</v>
      </c>
      <c r="V172" s="256">
        <f>(U172-T172)+V171</f>
        <v>189.69152399302476</v>
      </c>
    </row>
    <row r="173" spans="1:43" x14ac:dyDescent="0.25">
      <c r="A173" s="255"/>
      <c r="B173" s="191"/>
      <c r="C173" s="257">
        <f>SUM(C171:C172)/2</f>
        <v>14.409566644263553</v>
      </c>
      <c r="D173" s="257">
        <f t="shared" ref="D173:V173" si="118">SUM(D171:D172)/2</f>
        <v>16.426928802792773</v>
      </c>
      <c r="E173" s="257">
        <f t="shared" si="118"/>
        <v>18.590218123211692</v>
      </c>
      <c r="F173" s="257">
        <f t="shared" si="118"/>
        <v>21.078000841693441</v>
      </c>
      <c r="G173" s="257">
        <f t="shared" si="118"/>
        <v>23.938950967947456</v>
      </c>
      <c r="H173" s="257">
        <f t="shared" si="118"/>
        <v>27.22904361313957</v>
      </c>
      <c r="I173" s="257">
        <f t="shared" si="118"/>
        <v>31.012650155110506</v>
      </c>
      <c r="J173" s="257">
        <f t="shared" si="118"/>
        <v>35.363797678377075</v>
      </c>
      <c r="K173" s="257">
        <f t="shared" si="118"/>
        <v>40.367617330133633</v>
      </c>
      <c r="L173" s="257">
        <f t="shared" si="118"/>
        <v>46.122009929653679</v>
      </c>
      <c r="M173" s="257">
        <f t="shared" si="118"/>
        <v>52.739561419101726</v>
      </c>
      <c r="N173" s="257">
        <f t="shared" si="118"/>
        <v>60.349745631966975</v>
      </c>
      <c r="O173" s="257">
        <f t="shared" si="118"/>
        <v>69.101457476762022</v>
      </c>
      <c r="P173" s="257">
        <f t="shared" si="118"/>
        <v>79.165926098276316</v>
      </c>
      <c r="Q173" s="257">
        <f t="shared" si="118"/>
        <v>90.740065013017755</v>
      </c>
      <c r="R173" s="257">
        <f t="shared" si="118"/>
        <v>104.05032476497041</v>
      </c>
      <c r="S173" s="257">
        <f t="shared" si="118"/>
        <v>119.35712347971597</v>
      </c>
      <c r="T173" s="257">
        <f t="shared" si="118"/>
        <v>136.95994200167334</v>
      </c>
      <c r="U173" s="257">
        <f t="shared" si="118"/>
        <v>157.20318330192433</v>
      </c>
      <c r="V173" s="258">
        <f t="shared" si="118"/>
        <v>178.86374376265795</v>
      </c>
    </row>
    <row r="174" spans="1:43" x14ac:dyDescent="0.25">
      <c r="A174" s="255"/>
      <c r="B174" s="191"/>
      <c r="C174" s="196">
        <f>C163</f>
        <v>14.479765324212245</v>
      </c>
      <c r="D174" s="196">
        <f t="shared" ref="D174:V174" si="119">D163</f>
        <v>16.351730122844081</v>
      </c>
      <c r="E174" s="196">
        <f t="shared" si="119"/>
        <v>18.504489641270691</v>
      </c>
      <c r="F174" s="196">
        <f t="shared" si="119"/>
        <v>20.980163087461293</v>
      </c>
      <c r="G174" s="196">
        <f t="shared" si="119"/>
        <v>23.827187550580483</v>
      </c>
      <c r="H174" s="196">
        <f t="shared" si="119"/>
        <v>27.101265683167554</v>
      </c>
      <c r="I174" s="196">
        <f t="shared" si="119"/>
        <v>30.866455535642686</v>
      </c>
      <c r="J174" s="196">
        <f t="shared" si="119"/>
        <v>35.19642386598909</v>
      </c>
      <c r="K174" s="196">
        <f t="shared" si="119"/>
        <v>40.175887445887447</v>
      </c>
      <c r="L174" s="196">
        <f t="shared" si="119"/>
        <v>45.902270562770561</v>
      </c>
      <c r="M174" s="196">
        <f t="shared" si="119"/>
        <v>52.487611147186144</v>
      </c>
      <c r="N174" s="196">
        <f t="shared" si="119"/>
        <v>60.060752819264053</v>
      </c>
      <c r="O174" s="196">
        <f t="shared" si="119"/>
        <v>68.769865742153655</v>
      </c>
      <c r="P174" s="196">
        <f t="shared" si="119"/>
        <v>78.785345603476713</v>
      </c>
      <c r="Q174" s="196">
        <f t="shared" si="119"/>
        <v>90.303147443998199</v>
      </c>
      <c r="R174" s="196">
        <f t="shared" si="119"/>
        <v>103.54861956059793</v>
      </c>
      <c r="S174" s="196">
        <f t="shared" si="119"/>
        <v>118.78091249468761</v>
      </c>
      <c r="T174" s="196">
        <f t="shared" si="119"/>
        <v>136.29804936889073</v>
      </c>
      <c r="U174" s="196">
        <f t="shared" si="119"/>
        <v>156.44275677422434</v>
      </c>
      <c r="V174" s="259">
        <f t="shared" si="119"/>
        <v>179.60917029035798</v>
      </c>
    </row>
    <row r="175" spans="1:43" x14ac:dyDescent="0.25">
      <c r="A175" s="260"/>
      <c r="B175" s="261"/>
      <c r="C175" s="145"/>
      <c r="D175" s="145"/>
      <c r="E175" s="145"/>
      <c r="F175" s="262"/>
      <c r="G175" s="145"/>
      <c r="H175" s="145"/>
      <c r="I175" s="145"/>
      <c r="J175" s="145"/>
      <c r="K175" s="263"/>
      <c r="L175" s="262"/>
      <c r="M175" s="145"/>
      <c r="N175" s="262"/>
      <c r="O175" s="145"/>
      <c r="P175" s="145"/>
      <c r="Q175" s="262"/>
      <c r="R175" s="262"/>
      <c r="S175" s="262"/>
      <c r="T175" s="262"/>
      <c r="U175" s="262"/>
      <c r="V175" s="264"/>
    </row>
    <row r="176" spans="1:43" x14ac:dyDescent="0.25">
      <c r="A176" s="47"/>
      <c r="B176" s="265"/>
      <c r="C176" s="47"/>
      <c r="D176" s="47"/>
      <c r="E176" s="47"/>
      <c r="F176" s="266"/>
      <c r="G176" s="47"/>
      <c r="H176" s="47"/>
      <c r="I176" s="47"/>
      <c r="J176" s="47"/>
      <c r="K176" s="267"/>
      <c r="L176" s="266"/>
      <c r="M176" s="47"/>
      <c r="N176" s="266"/>
      <c r="O176" s="47"/>
      <c r="P176" s="47"/>
      <c r="Q176" s="266"/>
      <c r="R176" s="266"/>
      <c r="S176" s="266"/>
      <c r="T176" s="266"/>
      <c r="U176" s="266"/>
      <c r="V176" s="266"/>
    </row>
    <row r="177" spans="1:22" ht="15.75" thickBot="1" x14ac:dyDescent="0.3">
      <c r="A177" s="268"/>
      <c r="B177" s="269"/>
      <c r="C177" s="268"/>
      <c r="D177" s="268"/>
      <c r="E177" s="268"/>
      <c r="F177" s="270"/>
      <c r="G177" s="268"/>
      <c r="H177" s="268"/>
      <c r="I177" s="268"/>
      <c r="J177" s="268"/>
      <c r="K177" s="271"/>
      <c r="L177" s="270"/>
      <c r="M177" s="268"/>
      <c r="N177" s="270"/>
      <c r="O177" s="268"/>
      <c r="P177" s="268"/>
      <c r="Q177" s="270"/>
      <c r="R177" s="270"/>
      <c r="S177" s="270"/>
      <c r="T177" s="270"/>
      <c r="U177" s="270"/>
      <c r="V177" s="270"/>
    </row>
    <row r="178" spans="1:22" ht="15.75" thickTop="1" x14ac:dyDescent="0.25">
      <c r="A178" s="47"/>
      <c r="B178" s="265"/>
      <c r="C178" s="47"/>
      <c r="D178" s="47"/>
      <c r="E178" s="47"/>
      <c r="F178" s="266"/>
      <c r="G178" s="47"/>
      <c r="H178" s="47"/>
      <c r="I178" s="47"/>
      <c r="J178" s="47"/>
      <c r="K178" s="267"/>
      <c r="L178" s="266"/>
      <c r="M178" s="47"/>
      <c r="N178" s="266"/>
      <c r="O178" s="47"/>
      <c r="P178" s="47"/>
      <c r="Q178" s="266"/>
      <c r="R178" s="266"/>
      <c r="S178" s="266"/>
      <c r="T178" s="266"/>
      <c r="U178" s="266"/>
      <c r="V178" s="266"/>
    </row>
    <row r="179" spans="1:22" x14ac:dyDescent="0.25">
      <c r="B179" s="117"/>
      <c r="F179" s="244"/>
      <c r="K179" s="87"/>
      <c r="L179" s="244"/>
      <c r="N179" s="244"/>
      <c r="Q179" s="244"/>
      <c r="R179" s="244"/>
      <c r="S179" s="244"/>
      <c r="T179" s="244"/>
      <c r="U179" s="244"/>
      <c r="V179" s="244"/>
    </row>
    <row r="180" spans="1:22" x14ac:dyDescent="0.25">
      <c r="B180" s="117"/>
      <c r="F180" s="244"/>
      <c r="K180" s="272" t="s">
        <v>77</v>
      </c>
      <c r="L180" s="244"/>
      <c r="N180" s="244"/>
      <c r="Q180" s="244"/>
      <c r="R180" s="244"/>
      <c r="S180" s="244"/>
      <c r="T180" s="244"/>
      <c r="U180" s="244"/>
      <c r="V180" s="244"/>
    </row>
    <row r="181" spans="1:22" x14ac:dyDescent="0.25">
      <c r="B181" s="273" t="s">
        <v>59</v>
      </c>
      <c r="F181" s="244"/>
      <c r="L181" s="244"/>
      <c r="N181" s="244"/>
      <c r="Q181" s="244"/>
      <c r="R181" s="244"/>
      <c r="S181" s="244"/>
      <c r="T181" s="244"/>
      <c r="U181" s="244"/>
      <c r="V181" s="244"/>
    </row>
    <row r="182" spans="1:22" x14ac:dyDescent="0.25">
      <c r="J182" s="148" t="s">
        <v>60</v>
      </c>
      <c r="K182" s="93">
        <v>1</v>
      </c>
    </row>
    <row r="183" spans="1:22" x14ac:dyDescent="0.25">
      <c r="A183" s="217" t="s">
        <v>163</v>
      </c>
      <c r="B183" s="274"/>
      <c r="C183" s="274"/>
      <c r="D183" s="275" t="s">
        <v>16</v>
      </c>
      <c r="E183" s="275" t="s">
        <v>15</v>
      </c>
      <c r="F183" s="276" t="s">
        <v>14</v>
      </c>
      <c r="G183" s="276" t="s">
        <v>13</v>
      </c>
      <c r="H183" s="276" t="s">
        <v>3</v>
      </c>
      <c r="I183" s="276" t="s">
        <v>4</v>
      </c>
      <c r="J183" s="276" t="s">
        <v>5</v>
      </c>
      <c r="K183" s="276" t="s">
        <v>6</v>
      </c>
      <c r="L183" s="276" t="s">
        <v>20</v>
      </c>
      <c r="M183" s="276" t="s">
        <v>21</v>
      </c>
      <c r="N183" s="276" t="s">
        <v>22</v>
      </c>
      <c r="O183" s="276" t="s">
        <v>23</v>
      </c>
      <c r="P183" s="276" t="s">
        <v>24</v>
      </c>
      <c r="Q183" s="274"/>
      <c r="R183" s="274"/>
      <c r="S183" s="274"/>
      <c r="T183" s="274"/>
      <c r="U183" s="274"/>
      <c r="V183" s="274"/>
    </row>
    <row r="184" spans="1:22" x14ac:dyDescent="0.25">
      <c r="A184" s="217" t="s">
        <v>162</v>
      </c>
      <c r="B184" s="276" t="s">
        <v>2</v>
      </c>
      <c r="C184" s="277" t="s">
        <v>41</v>
      </c>
      <c r="D184" s="276" t="s">
        <v>41</v>
      </c>
      <c r="E184" s="276" t="s">
        <v>41</v>
      </c>
      <c r="F184" s="276" t="s">
        <v>41</v>
      </c>
      <c r="G184" s="276" t="s">
        <v>41</v>
      </c>
      <c r="H184" s="276" t="s">
        <v>41</v>
      </c>
      <c r="I184" s="276" t="s">
        <v>41</v>
      </c>
      <c r="J184" s="276" t="s">
        <v>41</v>
      </c>
      <c r="K184" s="276" t="s">
        <v>41</v>
      </c>
      <c r="L184" s="276" t="s">
        <v>41</v>
      </c>
      <c r="M184" s="276" t="s">
        <v>41</v>
      </c>
      <c r="N184" s="276" t="s">
        <v>41</v>
      </c>
      <c r="O184" s="276" t="s">
        <v>41</v>
      </c>
      <c r="P184" s="276" t="s">
        <v>41</v>
      </c>
      <c r="Q184" s="277" t="s">
        <v>41</v>
      </c>
      <c r="R184" s="277" t="s">
        <v>41</v>
      </c>
      <c r="S184" s="277" t="s">
        <v>41</v>
      </c>
      <c r="T184" s="277" t="s">
        <v>41</v>
      </c>
      <c r="U184" s="277" t="s">
        <v>41</v>
      </c>
      <c r="V184" s="277" t="s">
        <v>41</v>
      </c>
    </row>
    <row r="185" spans="1:22" x14ac:dyDescent="0.25">
      <c r="B185" s="276">
        <v>1</v>
      </c>
      <c r="C185" s="278">
        <f>(C152*$K$182)/$B185</f>
        <v>2.2982173969985276</v>
      </c>
      <c r="D185" s="156">
        <f t="shared" ref="D185:V196" si="120">(D152*$K$182)/$B185</f>
        <v>2.3429500065483069</v>
      </c>
      <c r="E185" s="156">
        <f t="shared" si="120"/>
        <v>2.394392507530553</v>
      </c>
      <c r="F185" s="156">
        <f t="shared" si="120"/>
        <v>2.4535513836601357</v>
      </c>
      <c r="G185" s="156">
        <f t="shared" si="120"/>
        <v>2.5215840912091561</v>
      </c>
      <c r="H185" s="156">
        <f t="shared" si="120"/>
        <v>2.5998217048905294</v>
      </c>
      <c r="I185" s="156">
        <f t="shared" si="120"/>
        <v>2.6897949606241087</v>
      </c>
      <c r="J185" s="156">
        <f t="shared" si="120"/>
        <v>2.7932642047177252</v>
      </c>
      <c r="K185" s="84">
        <f t="shared" si="120"/>
        <v>2.9122538354253837</v>
      </c>
      <c r="L185" s="143">
        <f t="shared" si="120"/>
        <v>3.0490919107391914</v>
      </c>
      <c r="M185" s="143">
        <f t="shared" si="120"/>
        <v>3.2064556973500697</v>
      </c>
      <c r="N185" s="143">
        <f t="shared" si="120"/>
        <v>3.3874240519525802</v>
      </c>
      <c r="O185" s="143">
        <f t="shared" si="120"/>
        <v>3.5955376597454674</v>
      </c>
      <c r="P185" s="143">
        <f t="shared" si="120"/>
        <v>3.834868308707287</v>
      </c>
      <c r="Q185" s="278">
        <f t="shared" si="120"/>
        <v>4.11009855501338</v>
      </c>
      <c r="R185" s="278">
        <f t="shared" si="120"/>
        <v>4.4266133382653869</v>
      </c>
      <c r="S185" s="278">
        <f t="shared" si="120"/>
        <v>4.7906053390051948</v>
      </c>
      <c r="T185" s="278">
        <f t="shared" si="120"/>
        <v>5.2091961398559734</v>
      </c>
      <c r="U185" s="278">
        <f t="shared" si="120"/>
        <v>5.6905755608343691</v>
      </c>
      <c r="V185" s="278">
        <f t="shared" si="120"/>
        <v>6.2441618949595243</v>
      </c>
    </row>
    <row r="186" spans="1:22" x14ac:dyDescent="0.25">
      <c r="B186" s="276">
        <v>2</v>
      </c>
      <c r="C186" s="278">
        <f t="shared" ref="C186:J196" si="121">(C153*$K$182)/$B186</f>
        <v>1.3476538814310799</v>
      </c>
      <c r="D186" s="160">
        <f t="shared" si="121"/>
        <v>1.3998019636457417</v>
      </c>
      <c r="E186" s="160">
        <f t="shared" si="121"/>
        <v>1.4597722581926029</v>
      </c>
      <c r="F186" s="160">
        <f t="shared" si="121"/>
        <v>1.5287380969214934</v>
      </c>
      <c r="G186" s="160">
        <f t="shared" si="121"/>
        <v>1.6080488114597173</v>
      </c>
      <c r="H186" s="160">
        <f t="shared" si="121"/>
        <v>1.6992561331786749</v>
      </c>
      <c r="I186" s="160">
        <f t="shared" si="121"/>
        <v>1.8041445531554761</v>
      </c>
      <c r="J186" s="160">
        <f t="shared" si="121"/>
        <v>1.9247662361287974</v>
      </c>
      <c r="K186" s="98">
        <f t="shared" si="120"/>
        <v>2.0634811715481169</v>
      </c>
      <c r="L186" s="94">
        <f t="shared" si="120"/>
        <v>2.2230033472803346</v>
      </c>
      <c r="M186" s="94">
        <f t="shared" si="120"/>
        <v>2.4064538493723839</v>
      </c>
      <c r="N186" s="94">
        <f t="shared" si="120"/>
        <v>2.6174219267782419</v>
      </c>
      <c r="O186" s="94">
        <f t="shared" si="120"/>
        <v>2.8600352157949782</v>
      </c>
      <c r="P186" s="94">
        <f t="shared" si="120"/>
        <v>3.1390404981642246</v>
      </c>
      <c r="Q186" s="278">
        <f t="shared" si="120"/>
        <v>3.4598965728888582</v>
      </c>
      <c r="R186" s="278">
        <f t="shared" si="120"/>
        <v>3.8288810588221871</v>
      </c>
      <c r="S186" s="278">
        <f t="shared" si="120"/>
        <v>4.2532132176455146</v>
      </c>
      <c r="T186" s="278">
        <f t="shared" si="120"/>
        <v>4.7411952002923421</v>
      </c>
      <c r="U186" s="278">
        <f t="shared" si="120"/>
        <v>5.3023744803361925</v>
      </c>
      <c r="V186" s="278">
        <f t="shared" si="120"/>
        <v>5.9477306523866211</v>
      </c>
    </row>
    <row r="187" spans="1:22" x14ac:dyDescent="0.25">
      <c r="B187" s="276">
        <v>3</v>
      </c>
      <c r="C187" s="279">
        <f t="shared" si="121"/>
        <v>1.0198008260916529</v>
      </c>
      <c r="D187" s="163">
        <f t="shared" si="121"/>
        <v>1.0727709500054008</v>
      </c>
      <c r="E187" s="163">
        <f t="shared" si="121"/>
        <v>1.133686592506211</v>
      </c>
      <c r="F187" s="163">
        <f t="shared" si="121"/>
        <v>1.2037395813821423</v>
      </c>
      <c r="G187" s="163">
        <f t="shared" si="121"/>
        <v>1.2843005185894638</v>
      </c>
      <c r="H187" s="163">
        <f t="shared" si="121"/>
        <v>1.3769455963778832</v>
      </c>
      <c r="I187" s="163">
        <f t="shared" si="121"/>
        <v>1.4834874358345658</v>
      </c>
      <c r="J187" s="163">
        <f t="shared" si="121"/>
        <v>1.6060105512097504</v>
      </c>
      <c r="K187" s="105">
        <f t="shared" si="120"/>
        <v>1.746912133891213</v>
      </c>
      <c r="L187" s="146">
        <f t="shared" si="120"/>
        <v>1.9089489539748949</v>
      </c>
      <c r="M187" s="146">
        <f t="shared" si="120"/>
        <v>2.095291297071129</v>
      </c>
      <c r="N187" s="146">
        <f t="shared" si="120"/>
        <v>2.3095849916317985</v>
      </c>
      <c r="O187" s="146">
        <f t="shared" si="120"/>
        <v>2.5560227403765681</v>
      </c>
      <c r="P187" s="146">
        <f t="shared" si="120"/>
        <v>2.8394261514330537</v>
      </c>
      <c r="Q187" s="279">
        <f t="shared" si="120"/>
        <v>3.1653400741480109</v>
      </c>
      <c r="R187" s="279">
        <f t="shared" si="120"/>
        <v>3.5401410852702124</v>
      </c>
      <c r="S187" s="279">
        <f t="shared" si="120"/>
        <v>3.9711622480607445</v>
      </c>
      <c r="T187" s="279">
        <f t="shared" si="120"/>
        <v>4.4668365852698555</v>
      </c>
      <c r="U187" s="279">
        <f t="shared" si="120"/>
        <v>5.0368620730603331</v>
      </c>
      <c r="V187" s="279">
        <f t="shared" si="120"/>
        <v>5.6923913840193832</v>
      </c>
    </row>
    <row r="188" spans="1:22" x14ac:dyDescent="0.25">
      <c r="B188" s="276">
        <v>4</v>
      </c>
      <c r="C188" s="278">
        <f t="shared" si="121"/>
        <v>0.8476253858092313</v>
      </c>
      <c r="D188" s="160">
        <f t="shared" si="121"/>
        <v>0.89976919368061603</v>
      </c>
      <c r="E188" s="160">
        <f t="shared" si="121"/>
        <v>0.95973457273270846</v>
      </c>
      <c r="F188" s="160">
        <f t="shared" si="121"/>
        <v>1.0286947586426147</v>
      </c>
      <c r="G188" s="160">
        <f t="shared" si="121"/>
        <v>1.1079989724390067</v>
      </c>
      <c r="H188" s="160">
        <f t="shared" si="121"/>
        <v>1.1991988183048576</v>
      </c>
      <c r="I188" s="160">
        <f t="shared" si="121"/>
        <v>1.3040786410505862</v>
      </c>
      <c r="J188" s="160">
        <f t="shared" si="121"/>
        <v>1.4246904372081741</v>
      </c>
      <c r="K188" s="98">
        <f t="shared" si="120"/>
        <v>1.5633940027894</v>
      </c>
      <c r="L188" s="94">
        <f t="shared" si="120"/>
        <v>1.7229031032078099</v>
      </c>
      <c r="M188" s="94">
        <f t="shared" si="120"/>
        <v>1.9063385686889813</v>
      </c>
      <c r="N188" s="94">
        <f t="shared" si="120"/>
        <v>2.1172893539923283</v>
      </c>
      <c r="O188" s="94">
        <f t="shared" si="120"/>
        <v>2.3598827570911776</v>
      </c>
      <c r="P188" s="94">
        <f t="shared" si="120"/>
        <v>2.6388651706548538</v>
      </c>
      <c r="Q188" s="278">
        <f t="shared" si="120"/>
        <v>2.9596949462530819</v>
      </c>
      <c r="R188" s="278">
        <f t="shared" si="120"/>
        <v>3.3286491881910441</v>
      </c>
      <c r="S188" s="278">
        <f t="shared" si="120"/>
        <v>3.7529465664197006</v>
      </c>
      <c r="T188" s="278">
        <f t="shared" si="120"/>
        <v>4.2408885513826551</v>
      </c>
      <c r="U188" s="278">
        <f t="shared" si="120"/>
        <v>4.8020218340900538</v>
      </c>
      <c r="V188" s="278">
        <f t="shared" si="120"/>
        <v>5.4473251092035611</v>
      </c>
    </row>
    <row r="189" spans="1:22" x14ac:dyDescent="0.25">
      <c r="B189" s="276">
        <v>5</v>
      </c>
      <c r="C189" s="278">
        <f t="shared" si="121"/>
        <v>0.73772099154961179</v>
      </c>
      <c r="D189" s="160">
        <f t="shared" si="121"/>
        <v>0.78837914028205347</v>
      </c>
      <c r="E189" s="160">
        <f t="shared" si="121"/>
        <v>0.84663601132436139</v>
      </c>
      <c r="F189" s="160">
        <f t="shared" si="121"/>
        <v>0.91363141302301565</v>
      </c>
      <c r="G189" s="160">
        <f t="shared" si="121"/>
        <v>0.99067612497646795</v>
      </c>
      <c r="H189" s="160">
        <f t="shared" si="121"/>
        <v>1.079277543722938</v>
      </c>
      <c r="I189" s="160">
        <f t="shared" si="121"/>
        <v>1.1811691752813787</v>
      </c>
      <c r="J189" s="160">
        <f t="shared" si="121"/>
        <v>1.2983445515735854</v>
      </c>
      <c r="K189" s="98">
        <f t="shared" si="120"/>
        <v>1.4330962343096232</v>
      </c>
      <c r="L189" s="94">
        <f t="shared" si="120"/>
        <v>1.5880606694560666</v>
      </c>
      <c r="M189" s="94">
        <f t="shared" si="120"/>
        <v>1.7662697698744765</v>
      </c>
      <c r="N189" s="94">
        <f t="shared" si="120"/>
        <v>1.9712102353556475</v>
      </c>
      <c r="O189" s="94">
        <f t="shared" si="120"/>
        <v>2.2068917706589946</v>
      </c>
      <c r="P189" s="94">
        <f t="shared" si="120"/>
        <v>2.4779255362578434</v>
      </c>
      <c r="Q189" s="278">
        <f t="shared" si="120"/>
        <v>2.7896143666965196</v>
      </c>
      <c r="R189" s="278">
        <f t="shared" si="120"/>
        <v>3.1480565217009979</v>
      </c>
      <c r="S189" s="278">
        <f t="shared" si="120"/>
        <v>3.5602649999561473</v>
      </c>
      <c r="T189" s="278">
        <f t="shared" si="120"/>
        <v>4.0343047499495688</v>
      </c>
      <c r="U189" s="278">
        <f t="shared" si="120"/>
        <v>4.5794504624420034</v>
      </c>
      <c r="V189" s="278">
        <f t="shared" si="120"/>
        <v>5.2063680318083039</v>
      </c>
    </row>
    <row r="190" spans="1:22" x14ac:dyDescent="0.25">
      <c r="B190" s="276">
        <v>10</v>
      </c>
      <c r="C190" s="279">
        <f t="shared" si="121"/>
        <v>0.46841872735412349</v>
      </c>
      <c r="D190" s="163">
        <f t="shared" si="121"/>
        <v>0.50868153645724201</v>
      </c>
      <c r="E190" s="163">
        <f t="shared" si="121"/>
        <v>0.55498376692582829</v>
      </c>
      <c r="F190" s="163">
        <f t="shared" si="121"/>
        <v>0.60823133196470247</v>
      </c>
      <c r="G190" s="163">
        <f t="shared" si="121"/>
        <v>0.66946603175940778</v>
      </c>
      <c r="H190" s="163">
        <f t="shared" si="121"/>
        <v>0.73988593652331891</v>
      </c>
      <c r="I190" s="163">
        <f t="shared" si="121"/>
        <v>0.82086882700181663</v>
      </c>
      <c r="J190" s="163">
        <f t="shared" si="121"/>
        <v>0.91399915105208918</v>
      </c>
      <c r="K190" s="105">
        <f t="shared" si="120"/>
        <v>1.0210990237099025</v>
      </c>
      <c r="L190" s="146">
        <f t="shared" si="120"/>
        <v>1.1442638772663876</v>
      </c>
      <c r="M190" s="146">
        <f t="shared" si="120"/>
        <v>1.2859034588563456</v>
      </c>
      <c r="N190" s="146">
        <f t="shared" si="120"/>
        <v>1.4487889776847975</v>
      </c>
      <c r="O190" s="146">
        <f t="shared" si="120"/>
        <v>1.636107324337517</v>
      </c>
      <c r="P190" s="146">
        <f t="shared" si="120"/>
        <v>1.8515234229881443</v>
      </c>
      <c r="Q190" s="279">
        <f t="shared" si="120"/>
        <v>2.099251936436366</v>
      </c>
      <c r="R190" s="279">
        <f t="shared" si="120"/>
        <v>2.3841397269018207</v>
      </c>
      <c r="S190" s="279">
        <f t="shared" si="120"/>
        <v>2.7117606859370937</v>
      </c>
      <c r="T190" s="279">
        <f t="shared" si="120"/>
        <v>3.0885247888276575</v>
      </c>
      <c r="U190" s="279">
        <f t="shared" si="120"/>
        <v>3.5218035071518052</v>
      </c>
      <c r="V190" s="279">
        <f t="shared" si="120"/>
        <v>4.0200740332245761</v>
      </c>
    </row>
    <row r="191" spans="1:22" x14ac:dyDescent="0.25">
      <c r="B191" s="276">
        <v>20</v>
      </c>
      <c r="C191" s="278">
        <f t="shared" si="121"/>
        <v>0.31292697508898326</v>
      </c>
      <c r="D191" s="160">
        <f t="shared" si="121"/>
        <v>0.34486602135233069</v>
      </c>
      <c r="E191" s="160">
        <f t="shared" si="121"/>
        <v>0.38159592455518027</v>
      </c>
      <c r="F191" s="160">
        <f t="shared" si="121"/>
        <v>0.42383531323845725</v>
      </c>
      <c r="G191" s="160">
        <f t="shared" si="121"/>
        <v>0.47241061022422581</v>
      </c>
      <c r="H191" s="160">
        <f t="shared" si="121"/>
        <v>0.52827220175785972</v>
      </c>
      <c r="I191" s="160">
        <f t="shared" si="121"/>
        <v>0.59251303202153871</v>
      </c>
      <c r="J191" s="160">
        <f t="shared" si="121"/>
        <v>0.66638998682476935</v>
      </c>
      <c r="K191" s="98">
        <f t="shared" si="120"/>
        <v>0.75134848484848482</v>
      </c>
      <c r="L191" s="94">
        <f t="shared" si="120"/>
        <v>0.84905075757575743</v>
      </c>
      <c r="M191" s="94">
        <f t="shared" si="120"/>
        <v>0.96140837121212108</v>
      </c>
      <c r="N191" s="94">
        <f t="shared" si="120"/>
        <v>1.0906196268939392</v>
      </c>
      <c r="O191" s="94">
        <f t="shared" si="120"/>
        <v>1.2392125709280299</v>
      </c>
      <c r="P191" s="94">
        <f t="shared" si="120"/>
        <v>1.4100944565672344</v>
      </c>
      <c r="Q191" s="278">
        <f t="shared" si="120"/>
        <v>1.6066086250523195</v>
      </c>
      <c r="R191" s="278">
        <f t="shared" si="120"/>
        <v>1.8325999188101676</v>
      </c>
      <c r="S191" s="278">
        <f t="shared" si="120"/>
        <v>2.0924899066316924</v>
      </c>
      <c r="T191" s="278">
        <f t="shared" si="120"/>
        <v>2.3913633926264461</v>
      </c>
      <c r="U191" s="278">
        <f t="shared" si="120"/>
        <v>2.7350679015204125</v>
      </c>
      <c r="V191" s="278">
        <f t="shared" si="120"/>
        <v>3.1303280867484737</v>
      </c>
    </row>
    <row r="192" spans="1:22" x14ac:dyDescent="0.25">
      <c r="B192" s="276">
        <v>30</v>
      </c>
      <c r="C192" s="278">
        <f t="shared" si="121"/>
        <v>0.26390730966821335</v>
      </c>
      <c r="D192" s="160">
        <f t="shared" si="121"/>
        <v>0.29349340611844538</v>
      </c>
      <c r="E192" s="160">
        <f t="shared" si="121"/>
        <v>0.32751741703621212</v>
      </c>
      <c r="F192" s="160">
        <f t="shared" si="121"/>
        <v>0.36664502959164391</v>
      </c>
      <c r="G192" s="160">
        <f t="shared" si="121"/>
        <v>0.41164178403039048</v>
      </c>
      <c r="H192" s="160">
        <f t="shared" si="121"/>
        <v>0.46338805163494901</v>
      </c>
      <c r="I192" s="160">
        <f t="shared" si="121"/>
        <v>0.52289625938019135</v>
      </c>
      <c r="J192" s="160">
        <f t="shared" si="121"/>
        <v>0.59133069828721996</v>
      </c>
      <c r="K192" s="98">
        <f t="shared" si="120"/>
        <v>0.67003030303030298</v>
      </c>
      <c r="L192" s="94">
        <f t="shared" si="120"/>
        <v>0.76053484848484831</v>
      </c>
      <c r="M192" s="94">
        <f t="shared" si="120"/>
        <v>0.86461507575757546</v>
      </c>
      <c r="N192" s="94">
        <f t="shared" si="120"/>
        <v>0.98430733712121166</v>
      </c>
      <c r="O192" s="94">
        <f t="shared" si="120"/>
        <v>1.1219534376893932</v>
      </c>
      <c r="P192" s="94">
        <f t="shared" si="120"/>
        <v>1.2802464533428022</v>
      </c>
      <c r="Q192" s="278">
        <f t="shared" si="120"/>
        <v>1.4622834213442224</v>
      </c>
      <c r="R192" s="278">
        <f t="shared" si="120"/>
        <v>1.6716259345458557</v>
      </c>
      <c r="S192" s="278">
        <f t="shared" si="120"/>
        <v>1.9123698247277339</v>
      </c>
      <c r="T192" s="278">
        <f t="shared" si="120"/>
        <v>2.1892252984368938</v>
      </c>
      <c r="U192" s="278">
        <f t="shared" si="120"/>
        <v>2.5076090932024275</v>
      </c>
      <c r="V192" s="278">
        <f t="shared" si="120"/>
        <v>2.8737504571827914</v>
      </c>
    </row>
    <row r="193" spans="1:22" x14ac:dyDescent="0.25">
      <c r="B193" s="276">
        <v>40</v>
      </c>
      <c r="C193" s="278">
        <f t="shared" si="121"/>
        <v>0.2392170441605756</v>
      </c>
      <c r="D193" s="160">
        <f t="shared" si="121"/>
        <v>0.26759960078466194</v>
      </c>
      <c r="E193" s="160">
        <f t="shared" si="121"/>
        <v>0.30023954090236121</v>
      </c>
      <c r="F193" s="160">
        <f t="shared" si="121"/>
        <v>0.33777547203771541</v>
      </c>
      <c r="G193" s="160">
        <f t="shared" si="121"/>
        <v>0.38094179284337271</v>
      </c>
      <c r="H193" s="160">
        <f t="shared" si="121"/>
        <v>0.43058306176987859</v>
      </c>
      <c r="I193" s="160">
        <f t="shared" si="121"/>
        <v>0.48767052103536035</v>
      </c>
      <c r="J193" s="160">
        <f t="shared" si="121"/>
        <v>0.5533210991906643</v>
      </c>
      <c r="K193" s="98">
        <f t="shared" si="120"/>
        <v>0.62881926406926392</v>
      </c>
      <c r="L193" s="94">
        <f t="shared" si="120"/>
        <v>0.71564215367965345</v>
      </c>
      <c r="M193" s="94">
        <f t="shared" si="120"/>
        <v>0.81548847673160141</v>
      </c>
      <c r="N193" s="94">
        <f t="shared" si="120"/>
        <v>0.93031174824134166</v>
      </c>
      <c r="O193" s="94">
        <f t="shared" si="120"/>
        <v>1.0623585104775428</v>
      </c>
      <c r="P193" s="94">
        <f t="shared" si="120"/>
        <v>1.2142122870491741</v>
      </c>
      <c r="Q193" s="278">
        <f t="shared" si="120"/>
        <v>1.3888441301065502</v>
      </c>
      <c r="R193" s="278">
        <f t="shared" si="120"/>
        <v>1.5896707496225324</v>
      </c>
      <c r="S193" s="278">
        <f t="shared" si="120"/>
        <v>1.820621362065912</v>
      </c>
      <c r="T193" s="278">
        <f t="shared" si="120"/>
        <v>2.0862145663757987</v>
      </c>
      <c r="U193" s="278">
        <f t="shared" si="120"/>
        <v>2.3916467513321686</v>
      </c>
      <c r="V193" s="278">
        <f t="shared" si="120"/>
        <v>2.7428937640319937</v>
      </c>
    </row>
    <row r="194" spans="1:22" x14ac:dyDescent="0.25">
      <c r="B194" s="276">
        <v>50</v>
      </c>
      <c r="C194" s="278">
        <f t="shared" si="121"/>
        <v>0.22425853861819087</v>
      </c>
      <c r="D194" s="160">
        <f t="shared" si="121"/>
        <v>0.25189731941091947</v>
      </c>
      <c r="E194" s="160">
        <f t="shared" si="121"/>
        <v>0.28368191732255732</v>
      </c>
      <c r="F194" s="160">
        <f t="shared" si="121"/>
        <v>0.3202342049209409</v>
      </c>
      <c r="G194" s="160">
        <f t="shared" si="121"/>
        <v>0.36226933565908204</v>
      </c>
      <c r="H194" s="160">
        <f t="shared" si="121"/>
        <v>0.41060973600794431</v>
      </c>
      <c r="I194" s="160">
        <f t="shared" si="121"/>
        <v>0.46620119640913599</v>
      </c>
      <c r="J194" s="160">
        <f t="shared" si="121"/>
        <v>0.5301313758705064</v>
      </c>
      <c r="K194" s="98">
        <f t="shared" si="120"/>
        <v>0.60365108225108211</v>
      </c>
      <c r="L194" s="94">
        <f t="shared" si="120"/>
        <v>0.68819874458874442</v>
      </c>
      <c r="M194" s="94">
        <f t="shared" si="120"/>
        <v>0.7854285562770561</v>
      </c>
      <c r="N194" s="94">
        <f t="shared" si="120"/>
        <v>0.8972428397186144</v>
      </c>
      <c r="O194" s="94">
        <f t="shared" si="120"/>
        <v>1.0258292656764063</v>
      </c>
      <c r="P194" s="94">
        <f t="shared" si="120"/>
        <v>1.1737036555278673</v>
      </c>
      <c r="Q194" s="278">
        <f t="shared" si="120"/>
        <v>1.3437592038570472</v>
      </c>
      <c r="R194" s="278">
        <f t="shared" si="120"/>
        <v>1.5393230844356043</v>
      </c>
      <c r="S194" s="278">
        <f t="shared" si="120"/>
        <v>1.7642215471009448</v>
      </c>
      <c r="T194" s="278">
        <f t="shared" si="120"/>
        <v>2.022854779166086</v>
      </c>
      <c r="U194" s="278">
        <f t="shared" si="120"/>
        <v>2.3202829960409992</v>
      </c>
      <c r="V194" s="278">
        <f t="shared" si="120"/>
        <v>2.6623254454471486</v>
      </c>
    </row>
    <row r="195" spans="1:22" x14ac:dyDescent="0.25">
      <c r="B195" s="276">
        <v>60</v>
      </c>
      <c r="C195" s="278">
        <f t="shared" si="121"/>
        <v>0.21416591305843247</v>
      </c>
      <c r="D195" s="160">
        <f t="shared" si="121"/>
        <v>0.2412908000171973</v>
      </c>
      <c r="E195" s="160">
        <f t="shared" si="121"/>
        <v>0.27248442001977691</v>
      </c>
      <c r="F195" s="160">
        <f t="shared" si="121"/>
        <v>0.30835708302274345</v>
      </c>
      <c r="G195" s="160">
        <f t="shared" si="121"/>
        <v>0.34961064547615489</v>
      </c>
      <c r="H195" s="160">
        <f t="shared" si="121"/>
        <v>0.39705224229757813</v>
      </c>
      <c r="I195" s="160">
        <f t="shared" si="121"/>
        <v>0.45161007864221481</v>
      </c>
      <c r="J195" s="160">
        <f t="shared" si="121"/>
        <v>0.51435159043854706</v>
      </c>
      <c r="K195" s="98">
        <f t="shared" si="120"/>
        <v>0.58650432900432903</v>
      </c>
      <c r="L195" s="94">
        <f t="shared" si="120"/>
        <v>0.6694799783549783</v>
      </c>
      <c r="M195" s="94">
        <f t="shared" si="120"/>
        <v>0.764901975108225</v>
      </c>
      <c r="N195" s="94">
        <f t="shared" si="120"/>
        <v>0.87463727137445868</v>
      </c>
      <c r="O195" s="94">
        <f t="shared" si="120"/>
        <v>1.0008328620806275</v>
      </c>
      <c r="P195" s="94">
        <f t="shared" si="120"/>
        <v>1.1459577913927215</v>
      </c>
      <c r="Q195" s="278">
        <f t="shared" si="120"/>
        <v>1.3128514601016297</v>
      </c>
      <c r="R195" s="278">
        <f t="shared" si="120"/>
        <v>1.5047791791168739</v>
      </c>
      <c r="S195" s="278">
        <f t="shared" si="120"/>
        <v>1.7254960559844048</v>
      </c>
      <c r="T195" s="278">
        <f t="shared" si="120"/>
        <v>1.9793204643820654</v>
      </c>
      <c r="U195" s="278">
        <f t="shared" si="120"/>
        <v>2.2712185340393756</v>
      </c>
      <c r="V195" s="278">
        <f t="shared" si="120"/>
        <v>2.6069013141452815</v>
      </c>
    </row>
    <row r="196" spans="1:22" x14ac:dyDescent="0.25">
      <c r="B196" s="276">
        <v>70</v>
      </c>
      <c r="C196" s="279">
        <f t="shared" si="121"/>
        <v>0.20685379034588922</v>
      </c>
      <c r="D196" s="163">
        <f t="shared" si="121"/>
        <v>0.2335961446120583</v>
      </c>
      <c r="E196" s="163">
        <f t="shared" si="121"/>
        <v>0.26434985201815275</v>
      </c>
      <c r="F196" s="163">
        <f t="shared" si="121"/>
        <v>0.29971661553516132</v>
      </c>
      <c r="G196" s="163">
        <f t="shared" si="121"/>
        <v>0.34038839357972117</v>
      </c>
      <c r="H196" s="163">
        <f t="shared" si="121"/>
        <v>0.38716093833096504</v>
      </c>
      <c r="I196" s="163">
        <f t="shared" si="121"/>
        <v>0.44094936479489549</v>
      </c>
      <c r="J196" s="163">
        <f t="shared" si="121"/>
        <v>0.50280605522841559</v>
      </c>
      <c r="K196" s="105">
        <f t="shared" si="120"/>
        <v>0.57394124922696355</v>
      </c>
      <c r="L196" s="146">
        <f t="shared" si="120"/>
        <v>0.65574672232529374</v>
      </c>
      <c r="M196" s="146">
        <f t="shared" si="120"/>
        <v>0.74982301638837345</v>
      </c>
      <c r="N196" s="146">
        <f t="shared" si="120"/>
        <v>0.85801075456091502</v>
      </c>
      <c r="O196" s="146">
        <f t="shared" si="120"/>
        <v>0.98242665345933788</v>
      </c>
      <c r="P196" s="146">
        <f t="shared" si="120"/>
        <v>1.1255049371925245</v>
      </c>
      <c r="Q196" s="279">
        <f t="shared" si="120"/>
        <v>1.2900449634856885</v>
      </c>
      <c r="R196" s="279">
        <f t="shared" si="120"/>
        <v>1.4792659937228276</v>
      </c>
      <c r="S196" s="279">
        <f t="shared" si="120"/>
        <v>1.6968701784955373</v>
      </c>
      <c r="T196" s="279">
        <f t="shared" si="120"/>
        <v>1.9471149909841532</v>
      </c>
      <c r="U196" s="279">
        <f t="shared" si="120"/>
        <v>2.2348965253460618</v>
      </c>
      <c r="V196" s="279">
        <f t="shared" si="120"/>
        <v>2.5658452898622568</v>
      </c>
    </row>
    <row r="197" spans="1:22" x14ac:dyDescent="0.25">
      <c r="K197" s="93"/>
    </row>
    <row r="198" spans="1:22" x14ac:dyDescent="0.25">
      <c r="K198" s="93"/>
    </row>
    <row r="199" spans="1:22" x14ac:dyDescent="0.25">
      <c r="K199" s="93"/>
    </row>
    <row r="200" spans="1:22" x14ac:dyDescent="0.25">
      <c r="K200" s="93"/>
    </row>
    <row r="201" spans="1:22" x14ac:dyDescent="0.25">
      <c r="B201" s="280">
        <v>0.9</v>
      </c>
      <c r="C201" s="281" t="s">
        <v>42</v>
      </c>
      <c r="D201" s="282"/>
      <c r="E201" s="282"/>
      <c r="F201" s="282"/>
      <c r="G201" s="282"/>
      <c r="H201" s="282"/>
      <c r="I201" s="282"/>
      <c r="J201" s="282"/>
      <c r="K201" s="283"/>
      <c r="L201" s="282"/>
      <c r="M201" s="282"/>
      <c r="N201" s="282"/>
      <c r="O201" s="282"/>
      <c r="P201" s="67"/>
    </row>
    <row r="202" spans="1:22" x14ac:dyDescent="0.25">
      <c r="B202" s="284">
        <v>0.96</v>
      </c>
      <c r="C202" s="47" t="s">
        <v>43</v>
      </c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70"/>
    </row>
    <row r="203" spans="1:22" x14ac:dyDescent="0.25">
      <c r="B203" s="285">
        <v>85</v>
      </c>
      <c r="C203" s="41" t="s">
        <v>44</v>
      </c>
      <c r="D203" s="47"/>
      <c r="E203" s="47"/>
      <c r="F203" s="47"/>
      <c r="G203" s="47"/>
      <c r="H203" s="41" t="s">
        <v>121</v>
      </c>
      <c r="I203" s="47"/>
      <c r="J203" s="47"/>
      <c r="K203" s="47"/>
      <c r="L203" s="47"/>
      <c r="M203" s="47"/>
      <c r="N203" s="47"/>
      <c r="O203" s="47"/>
      <c r="P203" s="70"/>
    </row>
    <row r="204" spans="1:22" x14ac:dyDescent="0.25">
      <c r="B204" s="284"/>
      <c r="C204" s="41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70"/>
    </row>
    <row r="205" spans="1:22" x14ac:dyDescent="0.25">
      <c r="B205" s="286" t="s">
        <v>75</v>
      </c>
      <c r="C205" s="41"/>
      <c r="D205" s="47"/>
      <c r="E205" s="47"/>
      <c r="F205" s="47"/>
      <c r="G205" s="47"/>
      <c r="H205" s="287" t="s">
        <v>84</v>
      </c>
      <c r="I205" s="47"/>
      <c r="J205" s="47"/>
      <c r="L205" s="47"/>
      <c r="M205" s="47"/>
      <c r="N205" s="47"/>
      <c r="O205" s="47"/>
      <c r="P205" s="70"/>
    </row>
    <row r="206" spans="1:22" x14ac:dyDescent="0.25">
      <c r="B206" s="284"/>
      <c r="C206" s="41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70"/>
    </row>
    <row r="207" spans="1:22" x14ac:dyDescent="0.25">
      <c r="B207" s="288" t="s">
        <v>61</v>
      </c>
      <c r="C207" s="47"/>
      <c r="D207" s="289">
        <f t="shared" ref="D207:H207" si="122">D210/$K210</f>
        <v>0.80451435175329744</v>
      </c>
      <c r="E207" s="289">
        <f t="shared" si="122"/>
        <v>0.82217850600952569</v>
      </c>
      <c r="F207" s="289">
        <f t="shared" si="122"/>
        <v>0.84249228340418802</v>
      </c>
      <c r="G207" s="289">
        <f t="shared" si="122"/>
        <v>0.86585312740804965</v>
      </c>
      <c r="H207" s="289">
        <f t="shared" si="122"/>
        <v>0.89271809801249058</v>
      </c>
      <c r="I207" s="289">
        <f>I210/$K210</f>
        <v>0.92361281420759767</v>
      </c>
      <c r="J207" s="289">
        <f>J210/$K210</f>
        <v>0.95914173783197099</v>
      </c>
      <c r="K207" s="289">
        <v>1</v>
      </c>
      <c r="L207" s="289">
        <f>L210/$K210</f>
        <v>1.0469870014932336</v>
      </c>
      <c r="M207" s="289">
        <f>M210/$K210</f>
        <v>1.101022053210452</v>
      </c>
      <c r="N207" s="289">
        <f>N210/$K210</f>
        <v>1.1631623626852534</v>
      </c>
      <c r="O207" s="289">
        <f>O210/$K210</f>
        <v>1.234623718581275</v>
      </c>
      <c r="P207" s="290">
        <f>P210/$K210</f>
        <v>1.3168042778616995</v>
      </c>
    </row>
    <row r="208" spans="1:22" x14ac:dyDescent="0.25">
      <c r="A208" s="217" t="s">
        <v>163</v>
      </c>
      <c r="B208" s="291"/>
      <c r="C208" s="292"/>
      <c r="D208" s="293" t="s">
        <v>16</v>
      </c>
      <c r="E208" s="293" t="s">
        <v>15</v>
      </c>
      <c r="F208" s="294" t="s">
        <v>14</v>
      </c>
      <c r="G208" s="294" t="s">
        <v>13</v>
      </c>
      <c r="H208" s="294" t="s">
        <v>3</v>
      </c>
      <c r="I208" s="294" t="s">
        <v>4</v>
      </c>
      <c r="J208" s="294" t="s">
        <v>5</v>
      </c>
      <c r="K208" s="294" t="s">
        <v>6</v>
      </c>
      <c r="L208" s="294" t="s">
        <v>20</v>
      </c>
      <c r="M208" s="294" t="s">
        <v>21</v>
      </c>
      <c r="N208" s="294" t="s">
        <v>22</v>
      </c>
      <c r="O208" s="294" t="s">
        <v>23</v>
      </c>
      <c r="P208" s="295" t="s">
        <v>24</v>
      </c>
      <c r="Q208" s="274"/>
      <c r="R208" s="274"/>
      <c r="S208" s="274"/>
      <c r="T208" s="274"/>
      <c r="U208" s="274"/>
      <c r="V208" s="274"/>
    </row>
    <row r="209" spans="1:26" x14ac:dyDescent="0.25">
      <c r="A209" s="217" t="s">
        <v>162</v>
      </c>
      <c r="B209" s="296" t="s">
        <v>2</v>
      </c>
      <c r="C209" s="297" t="s">
        <v>41</v>
      </c>
      <c r="D209" s="294" t="s">
        <v>41</v>
      </c>
      <c r="E209" s="294" t="s">
        <v>41</v>
      </c>
      <c r="F209" s="294" t="s">
        <v>41</v>
      </c>
      <c r="G209" s="294" t="s">
        <v>41</v>
      </c>
      <c r="H209" s="294" t="s">
        <v>41</v>
      </c>
      <c r="I209" s="294" t="s">
        <v>41</v>
      </c>
      <c r="J209" s="294" t="s">
        <v>40</v>
      </c>
      <c r="K209" s="294" t="s">
        <v>40</v>
      </c>
      <c r="L209" s="294" t="s">
        <v>40</v>
      </c>
      <c r="M209" s="294" t="s">
        <v>40</v>
      </c>
      <c r="N209" s="294" t="s">
        <v>40</v>
      </c>
      <c r="O209" s="294" t="s">
        <v>40</v>
      </c>
      <c r="P209" s="295" t="s">
        <v>40</v>
      </c>
      <c r="Q209" s="298" t="s">
        <v>40</v>
      </c>
      <c r="R209" s="298" t="s">
        <v>40</v>
      </c>
      <c r="S209" s="298" t="s">
        <v>40</v>
      </c>
      <c r="T209" s="298" t="s">
        <v>40</v>
      </c>
      <c r="U209" s="298" t="s">
        <v>40</v>
      </c>
      <c r="V209" s="298" t="s">
        <v>40</v>
      </c>
    </row>
    <row r="210" spans="1:26" x14ac:dyDescent="0.25">
      <c r="B210" s="296">
        <v>1</v>
      </c>
      <c r="C210" s="299">
        <f t="shared" ref="C210:V221" si="123">SQRT(12*32.2*C185^2/(4*$B$203*($B$202*56)*$B$201^2))</f>
        <v>0.37127701923245576</v>
      </c>
      <c r="D210" s="300">
        <f t="shared" si="123"/>
        <v>0.37850357228084086</v>
      </c>
      <c r="E210" s="300">
        <f t="shared" si="123"/>
        <v>0.38681410828648372</v>
      </c>
      <c r="F210" s="300">
        <f t="shared" si="123"/>
        <v>0.39637122469297292</v>
      </c>
      <c r="G210" s="300">
        <f t="shared" si="123"/>
        <v>0.40736190856043553</v>
      </c>
      <c r="H210" s="300">
        <f t="shared" si="123"/>
        <v>0.42000119500801752</v>
      </c>
      <c r="I210" s="300">
        <f t="shared" si="123"/>
        <v>0.43453637442273685</v>
      </c>
      <c r="J210" s="300">
        <f t="shared" si="123"/>
        <v>0.45125183074966413</v>
      </c>
      <c r="K210" s="301">
        <f t="shared" si="123"/>
        <v>0.47047460552563036</v>
      </c>
      <c r="L210" s="300">
        <f t="shared" si="123"/>
        <v>0.49258079651799169</v>
      </c>
      <c r="M210" s="300">
        <f t="shared" si="123"/>
        <v>0.51800291615920702</v>
      </c>
      <c r="N210" s="300">
        <f t="shared" si="123"/>
        <v>0.54723835374660479</v>
      </c>
      <c r="O210" s="300">
        <f t="shared" si="123"/>
        <v>0.58085910697211218</v>
      </c>
      <c r="P210" s="302">
        <f t="shared" si="123"/>
        <v>0.61952297318144567</v>
      </c>
      <c r="Q210" s="303">
        <f t="shared" si="123"/>
        <v>0.66398641932217917</v>
      </c>
      <c r="R210" s="303">
        <f t="shared" si="123"/>
        <v>0.71511938238402273</v>
      </c>
      <c r="S210" s="303">
        <f t="shared" si="123"/>
        <v>0.77392228990514278</v>
      </c>
      <c r="T210" s="303">
        <f t="shared" si="123"/>
        <v>0.84154563355443079</v>
      </c>
      <c r="U210" s="303">
        <f t="shared" si="123"/>
        <v>0.91931247875111199</v>
      </c>
      <c r="V210" s="303">
        <f t="shared" si="123"/>
        <v>1.0087443507272955</v>
      </c>
      <c r="W210" s="304">
        <f>L210/K210</f>
        <v>1.0469870014932336</v>
      </c>
      <c r="X210" s="304">
        <f>M210/L210</f>
        <v>1.0516100502108932</v>
      </c>
      <c r="Y210" s="304">
        <f>N210/M210</f>
        <v>1.0564387509710704</v>
      </c>
      <c r="Z210" s="304">
        <f>O210/N210</f>
        <v>1.0614371288037958</v>
      </c>
    </row>
    <row r="211" spans="1:26" x14ac:dyDescent="0.25">
      <c r="B211" s="296">
        <v>2</v>
      </c>
      <c r="C211" s="299">
        <f t="shared" si="123"/>
        <v>0.21771348381064462</v>
      </c>
      <c r="D211" s="300">
        <f t="shared" si="123"/>
        <v>0.22613800646399962</v>
      </c>
      <c r="E211" s="300">
        <f t="shared" si="123"/>
        <v>0.23582620751535791</v>
      </c>
      <c r="F211" s="300">
        <f t="shared" si="123"/>
        <v>0.24696763872441996</v>
      </c>
      <c r="G211" s="300">
        <f t="shared" si="123"/>
        <v>0.25978028461484126</v>
      </c>
      <c r="H211" s="300">
        <f t="shared" si="123"/>
        <v>0.27451482738882577</v>
      </c>
      <c r="I211" s="300">
        <f t="shared" si="123"/>
        <v>0.29145955157890802</v>
      </c>
      <c r="J211" s="300">
        <f t="shared" si="123"/>
        <v>0.31094598439750254</v>
      </c>
      <c r="K211" s="301">
        <f t="shared" si="123"/>
        <v>0.33335538213888627</v>
      </c>
      <c r="L211" s="300">
        <f t="shared" si="123"/>
        <v>0.35912618954147757</v>
      </c>
      <c r="M211" s="300">
        <f t="shared" si="123"/>
        <v>0.38876261805445739</v>
      </c>
      <c r="N211" s="300">
        <f t="shared" si="123"/>
        <v>0.4228445108443844</v>
      </c>
      <c r="O211" s="300">
        <f t="shared" si="123"/>
        <v>0.46203868755280042</v>
      </c>
      <c r="P211" s="302">
        <f t="shared" si="123"/>
        <v>0.5071119907674787</v>
      </c>
      <c r="Q211" s="303">
        <f t="shared" si="123"/>
        <v>0.55894628946435887</v>
      </c>
      <c r="R211" s="303">
        <f t="shared" si="123"/>
        <v>0.61855573296577115</v>
      </c>
      <c r="S211" s="303">
        <f t="shared" si="123"/>
        <v>0.68710659299239507</v>
      </c>
      <c r="T211" s="303">
        <f t="shared" si="123"/>
        <v>0.76594008202301267</v>
      </c>
      <c r="U211" s="303">
        <f t="shared" si="123"/>
        <v>0.85659859440822284</v>
      </c>
      <c r="V211" s="303">
        <f t="shared" si="123"/>
        <v>0.96085588365121455</v>
      </c>
      <c r="W211" s="304">
        <f t="shared" ref="W211:Z221" si="124">L211/K211</f>
        <v>1.0773073086063281</v>
      </c>
      <c r="X211" s="304">
        <f t="shared" si="124"/>
        <v>1.0825237183364955</v>
      </c>
      <c r="Y211" s="304">
        <f t="shared" si="124"/>
        <v>1.0876676182511789</v>
      </c>
      <c r="Z211" s="304">
        <f t="shared" si="124"/>
        <v>1.0926917003844949</v>
      </c>
    </row>
    <row r="212" spans="1:26" x14ac:dyDescent="0.25">
      <c r="B212" s="296">
        <v>3</v>
      </c>
      <c r="C212" s="305">
        <f t="shared" si="123"/>
        <v>0.16474882289925835</v>
      </c>
      <c r="D212" s="306">
        <f t="shared" si="123"/>
        <v>0.17330614638865263</v>
      </c>
      <c r="E212" s="306">
        <f t="shared" si="123"/>
        <v>0.18314706840145611</v>
      </c>
      <c r="F212" s="306">
        <f t="shared" si="123"/>
        <v>0.19446412871618007</v>
      </c>
      <c r="G212" s="306">
        <f t="shared" si="123"/>
        <v>0.20747874807811265</v>
      </c>
      <c r="H212" s="306">
        <f t="shared" si="123"/>
        <v>0.22244556034433505</v>
      </c>
      <c r="I212" s="306">
        <f t="shared" si="123"/>
        <v>0.23965739445049092</v>
      </c>
      <c r="J212" s="306">
        <f t="shared" si="123"/>
        <v>0.25945100367257007</v>
      </c>
      <c r="K212" s="307">
        <f t="shared" si="123"/>
        <v>0.28221365427796113</v>
      </c>
      <c r="L212" s="306">
        <f t="shared" si="123"/>
        <v>0.30839070247416089</v>
      </c>
      <c r="M212" s="306">
        <f t="shared" si="123"/>
        <v>0.33849430789979057</v>
      </c>
      <c r="N212" s="306">
        <f t="shared" si="123"/>
        <v>0.37311345413926472</v>
      </c>
      <c r="O212" s="306">
        <f t="shared" si="123"/>
        <v>0.41292547231465998</v>
      </c>
      <c r="P212" s="308">
        <f t="shared" si="123"/>
        <v>0.45870929321636456</v>
      </c>
      <c r="Q212" s="309">
        <f t="shared" si="123"/>
        <v>0.51136068725332473</v>
      </c>
      <c r="R212" s="309">
        <f t="shared" si="123"/>
        <v>0.57190979039582901</v>
      </c>
      <c r="S212" s="309">
        <f t="shared" si="123"/>
        <v>0.64154125900970893</v>
      </c>
      <c r="T212" s="309">
        <f t="shared" si="123"/>
        <v>0.72161744791567073</v>
      </c>
      <c r="U212" s="309">
        <f t="shared" si="123"/>
        <v>0.81370506515752672</v>
      </c>
      <c r="V212" s="309">
        <f t="shared" si="123"/>
        <v>0.91960582498566135</v>
      </c>
      <c r="W212" s="304">
        <f t="shared" si="124"/>
        <v>1.092756136350572</v>
      </c>
      <c r="X212" s="304">
        <f t="shared" si="124"/>
        <v>1.0976151524157962</v>
      </c>
      <c r="Y212" s="304">
        <f t="shared" si="124"/>
        <v>1.1022739391225538</v>
      </c>
      <c r="Z212" s="304">
        <f t="shared" si="124"/>
        <v>1.1067021779400521</v>
      </c>
    </row>
    <row r="213" spans="1:26" x14ac:dyDescent="0.25">
      <c r="B213" s="296">
        <v>4</v>
      </c>
      <c r="C213" s="299">
        <f t="shared" si="123"/>
        <v>0.13693388061547832</v>
      </c>
      <c r="D213" s="300">
        <f t="shared" si="123"/>
        <v>0.14535771274867926</v>
      </c>
      <c r="E213" s="300">
        <f t="shared" si="123"/>
        <v>0.1550451197018603</v>
      </c>
      <c r="F213" s="300">
        <f t="shared" si="123"/>
        <v>0.16618563769801853</v>
      </c>
      <c r="G213" s="300">
        <f t="shared" si="123"/>
        <v>0.17899723339360046</v>
      </c>
      <c r="H213" s="300">
        <f t="shared" si="123"/>
        <v>0.19373056844351966</v>
      </c>
      <c r="I213" s="300">
        <f t="shared" si="123"/>
        <v>0.21067390375092679</v>
      </c>
      <c r="J213" s="300">
        <f t="shared" si="123"/>
        <v>0.23015873935444497</v>
      </c>
      <c r="K213" s="301">
        <f t="shared" si="123"/>
        <v>0.25256630029849086</v>
      </c>
      <c r="L213" s="300">
        <f t="shared" si="123"/>
        <v>0.27833499538414364</v>
      </c>
      <c r="M213" s="300">
        <f t="shared" si="123"/>
        <v>0.30796899473264439</v>
      </c>
      <c r="N213" s="300">
        <f t="shared" si="123"/>
        <v>0.34204809398342012</v>
      </c>
      <c r="O213" s="300">
        <f t="shared" si="123"/>
        <v>0.38123905812181236</v>
      </c>
      <c r="P213" s="302">
        <f t="shared" si="123"/>
        <v>0.42630866688096331</v>
      </c>
      <c r="Q213" s="303">
        <f t="shared" si="123"/>
        <v>0.47813871695398696</v>
      </c>
      <c r="R213" s="303">
        <f t="shared" si="123"/>
        <v>0.53774327453796422</v>
      </c>
      <c r="S213" s="303">
        <f t="shared" si="123"/>
        <v>0.6062885157595379</v>
      </c>
      <c r="T213" s="303">
        <f t="shared" si="123"/>
        <v>0.68511554316434775</v>
      </c>
      <c r="U213" s="303">
        <f t="shared" si="123"/>
        <v>0.77576662467987911</v>
      </c>
      <c r="V213" s="303">
        <f t="shared" si="123"/>
        <v>0.88001536842273997</v>
      </c>
      <c r="W213" s="304">
        <f t="shared" si="124"/>
        <v>1.1020274480609586</v>
      </c>
      <c r="X213" s="304">
        <f t="shared" si="124"/>
        <v>1.1064688229649362</v>
      </c>
      <c r="Y213" s="304">
        <f t="shared" si="124"/>
        <v>1.1106575656434527</v>
      </c>
      <c r="Z213" s="304">
        <f t="shared" si="124"/>
        <v>1.1145773498749327</v>
      </c>
    </row>
    <row r="214" spans="1:26" x14ac:dyDescent="0.25">
      <c r="B214" s="296">
        <v>5</v>
      </c>
      <c r="C214" s="299">
        <f t="shared" si="123"/>
        <v>0.1191788257827408</v>
      </c>
      <c r="D214" s="300">
        <f t="shared" si="123"/>
        <v>0.12736264968285524</v>
      </c>
      <c r="E214" s="300">
        <f t="shared" si="123"/>
        <v>0.13677404716798686</v>
      </c>
      <c r="F214" s="300">
        <f t="shared" si="123"/>
        <v>0.14759715427588821</v>
      </c>
      <c r="G214" s="300">
        <f t="shared" si="123"/>
        <v>0.16004372744997478</v>
      </c>
      <c r="H214" s="300">
        <f t="shared" si="123"/>
        <v>0.17435728660017433</v>
      </c>
      <c r="I214" s="300">
        <f t="shared" si="123"/>
        <v>0.19081787962290381</v>
      </c>
      <c r="J214" s="300">
        <f t="shared" si="123"/>
        <v>0.20974756159904273</v>
      </c>
      <c r="K214" s="301">
        <f t="shared" si="123"/>
        <v>0.23151669587160242</v>
      </c>
      <c r="L214" s="300">
        <f t="shared" si="123"/>
        <v>0.25655120028504613</v>
      </c>
      <c r="M214" s="300">
        <f t="shared" si="123"/>
        <v>0.28534088036050637</v>
      </c>
      <c r="N214" s="300">
        <f t="shared" si="123"/>
        <v>0.31844901244728563</v>
      </c>
      <c r="O214" s="300">
        <f t="shared" si="123"/>
        <v>0.35652336434708176</v>
      </c>
      <c r="P214" s="302">
        <f t="shared" si="123"/>
        <v>0.40030886903184731</v>
      </c>
      <c r="Q214" s="303">
        <f t="shared" si="123"/>
        <v>0.45066219941932772</v>
      </c>
      <c r="R214" s="303">
        <f t="shared" si="123"/>
        <v>0.50856852936493024</v>
      </c>
      <c r="S214" s="303">
        <f t="shared" si="123"/>
        <v>0.57516080880237308</v>
      </c>
      <c r="T214" s="303">
        <f t="shared" si="123"/>
        <v>0.65174193015543225</v>
      </c>
      <c r="U214" s="303">
        <f t="shared" si="123"/>
        <v>0.73981021971145033</v>
      </c>
      <c r="V214" s="303">
        <f t="shared" si="123"/>
        <v>0.84108875270087124</v>
      </c>
      <c r="W214" s="304">
        <f t="shared" si="124"/>
        <v>1.1081326092668828</v>
      </c>
      <c r="X214" s="304">
        <f t="shared" si="124"/>
        <v>1.1122180681418481</v>
      </c>
      <c r="Y214" s="304">
        <f t="shared" si="124"/>
        <v>1.1160301042211325</v>
      </c>
      <c r="Z214" s="304">
        <f t="shared" si="124"/>
        <v>1.1195618463602512</v>
      </c>
    </row>
    <row r="215" spans="1:26" x14ac:dyDescent="0.25">
      <c r="B215" s="296">
        <v>10</v>
      </c>
      <c r="C215" s="305">
        <f t="shared" si="123"/>
        <v>7.5673045148744386E-2</v>
      </c>
      <c r="D215" s="306">
        <f t="shared" si="123"/>
        <v>8.2177501937407707E-2</v>
      </c>
      <c r="E215" s="306">
        <f t="shared" si="123"/>
        <v>8.9657627244370527E-2</v>
      </c>
      <c r="F215" s="306">
        <f t="shared" si="123"/>
        <v>9.8259771347377761E-2</v>
      </c>
      <c r="G215" s="306">
        <f t="shared" si="123"/>
        <v>0.1081522370658361</v>
      </c>
      <c r="H215" s="306">
        <f t="shared" si="123"/>
        <v>0.11952857264206317</v>
      </c>
      <c r="I215" s="306">
        <f t="shared" si="123"/>
        <v>0.13261135855472431</v>
      </c>
      <c r="J215" s="306">
        <f t="shared" si="123"/>
        <v>0.14765656235428462</v>
      </c>
      <c r="K215" s="307">
        <f t="shared" si="123"/>
        <v>0.16495854672377896</v>
      </c>
      <c r="L215" s="306">
        <f t="shared" si="123"/>
        <v>0.18485582874869744</v>
      </c>
      <c r="M215" s="306">
        <f t="shared" si="123"/>
        <v>0.2077377030773537</v>
      </c>
      <c r="N215" s="306">
        <f t="shared" si="123"/>
        <v>0.23405185855530844</v>
      </c>
      <c r="O215" s="306">
        <f t="shared" si="123"/>
        <v>0.26431313735495637</v>
      </c>
      <c r="P215" s="308">
        <f t="shared" si="123"/>
        <v>0.29911360797455144</v>
      </c>
      <c r="Q215" s="309">
        <f t="shared" si="123"/>
        <v>0.33913414918708584</v>
      </c>
      <c r="R215" s="309">
        <f t="shared" si="123"/>
        <v>0.38515777158150033</v>
      </c>
      <c r="S215" s="309">
        <f t="shared" si="123"/>
        <v>0.43808493733507703</v>
      </c>
      <c r="T215" s="309">
        <f t="shared" si="123"/>
        <v>0.49895117795169025</v>
      </c>
      <c r="U215" s="309">
        <f t="shared" si="123"/>
        <v>0.56894735466079527</v>
      </c>
      <c r="V215" s="309">
        <f t="shared" si="123"/>
        <v>0.64944295787626627</v>
      </c>
      <c r="W215" s="304">
        <f t="shared" si="124"/>
        <v>1.1206198916036538</v>
      </c>
      <c r="X215" s="304">
        <f t="shared" si="124"/>
        <v>1.1237822712085701</v>
      </c>
      <c r="Y215" s="304">
        <f t="shared" si="124"/>
        <v>1.1266700993038146</v>
      </c>
      <c r="Z215" s="304">
        <f t="shared" si="124"/>
        <v>1.1292930506360279</v>
      </c>
    </row>
    <row r="216" spans="1:26" x14ac:dyDescent="0.25">
      <c r="B216" s="296">
        <v>20</v>
      </c>
      <c r="C216" s="299">
        <f t="shared" si="123"/>
        <v>5.0553352655062639E-2</v>
      </c>
      <c r="D216" s="300">
        <f t="shared" si="123"/>
        <v>5.5713105561497854E-2</v>
      </c>
      <c r="E216" s="300">
        <f t="shared" si="123"/>
        <v>6.1646821403898364E-2</v>
      </c>
      <c r="F216" s="300">
        <f t="shared" si="123"/>
        <v>6.8470594622658934E-2</v>
      </c>
      <c r="G216" s="300">
        <f t="shared" si="123"/>
        <v>7.6317933824233616E-2</v>
      </c>
      <c r="H216" s="300">
        <f t="shared" si="123"/>
        <v>8.5342373906044502E-2</v>
      </c>
      <c r="I216" s="300">
        <f t="shared" si="123"/>
        <v>9.5720480000127006E-2</v>
      </c>
      <c r="J216" s="300">
        <f t="shared" si="123"/>
        <v>0.10765530200832188</v>
      </c>
      <c r="K216" s="301">
        <f t="shared" si="123"/>
        <v>0.121380347317746</v>
      </c>
      <c r="L216" s="300">
        <f t="shared" si="123"/>
        <v>0.13716414942358371</v>
      </c>
      <c r="M216" s="300">
        <f t="shared" si="123"/>
        <v>0.15531552184529709</v>
      </c>
      <c r="N216" s="300">
        <f t="shared" si="123"/>
        <v>0.17618960013026749</v>
      </c>
      <c r="O216" s="300">
        <f t="shared" si="123"/>
        <v>0.20019479015798344</v>
      </c>
      <c r="P216" s="302">
        <f t="shared" si="123"/>
        <v>0.2278007586898568</v>
      </c>
      <c r="Q216" s="303">
        <f t="shared" si="123"/>
        <v>0.25954762250151114</v>
      </c>
      <c r="R216" s="303">
        <f t="shared" si="123"/>
        <v>0.29605651588491366</v>
      </c>
      <c r="S216" s="303">
        <f t="shared" si="123"/>
        <v>0.33804174327582648</v>
      </c>
      <c r="T216" s="303">
        <f t="shared" si="123"/>
        <v>0.38632475477537626</v>
      </c>
      <c r="U216" s="303">
        <f t="shared" si="123"/>
        <v>0.44185021799985846</v>
      </c>
      <c r="V216" s="303">
        <f t="shared" si="123"/>
        <v>0.50570450070801298</v>
      </c>
      <c r="W216" s="304">
        <f t="shared" si="124"/>
        <v>1.1300358950573715</v>
      </c>
      <c r="X216" s="304">
        <f t="shared" si="124"/>
        <v>1.1323332116882758</v>
      </c>
      <c r="Y216" s="304">
        <f t="shared" si="124"/>
        <v>1.1343978891289574</v>
      </c>
      <c r="Z216" s="304">
        <f t="shared" si="124"/>
        <v>1.1362463505789642</v>
      </c>
    </row>
    <row r="217" spans="1:26" x14ac:dyDescent="0.25">
      <c r="B217" s="296">
        <v>30</v>
      </c>
      <c r="C217" s="299">
        <f t="shared" si="123"/>
        <v>4.2634225733055697E-2</v>
      </c>
      <c r="D217" s="300">
        <f t="shared" si="123"/>
        <v>4.7413859598464621E-2</v>
      </c>
      <c r="E217" s="300">
        <f t="shared" si="123"/>
        <v>5.2910438543684858E-2</v>
      </c>
      <c r="F217" s="300">
        <f t="shared" si="123"/>
        <v>5.9231504330688141E-2</v>
      </c>
      <c r="G217" s="300">
        <f t="shared" si="123"/>
        <v>6.6500729985741913E-2</v>
      </c>
      <c r="H217" s="300">
        <f t="shared" si="123"/>
        <v>7.486033948905374E-2</v>
      </c>
      <c r="I217" s="300">
        <f t="shared" si="123"/>
        <v>8.4473890417862366E-2</v>
      </c>
      <c r="J217" s="300">
        <f t="shared" si="123"/>
        <v>9.5529473985992264E-2</v>
      </c>
      <c r="K217" s="301">
        <f t="shared" si="123"/>
        <v>0.10824339508934164</v>
      </c>
      <c r="L217" s="300">
        <f t="shared" si="123"/>
        <v>0.12286440435819344</v>
      </c>
      <c r="M217" s="300">
        <f t="shared" si="123"/>
        <v>0.139678565017373</v>
      </c>
      <c r="N217" s="300">
        <f t="shared" si="123"/>
        <v>0.15901484977542948</v>
      </c>
      <c r="O217" s="300">
        <f t="shared" si="123"/>
        <v>0.1812515772471944</v>
      </c>
      <c r="P217" s="302">
        <f t="shared" si="123"/>
        <v>0.20682381383972415</v>
      </c>
      <c r="Q217" s="303">
        <f t="shared" si="123"/>
        <v>0.23623188592113331</v>
      </c>
      <c r="R217" s="303">
        <f t="shared" si="123"/>
        <v>0.27005116881475388</v>
      </c>
      <c r="S217" s="303">
        <f t="shared" si="123"/>
        <v>0.30894334414241742</v>
      </c>
      <c r="T217" s="303">
        <f t="shared" si="123"/>
        <v>0.35366934576923065</v>
      </c>
      <c r="U217" s="303">
        <f t="shared" si="123"/>
        <v>0.4051042476400657</v>
      </c>
      <c r="V217" s="303">
        <f t="shared" si="123"/>
        <v>0.46425438479152609</v>
      </c>
      <c r="W217" s="304">
        <f t="shared" si="124"/>
        <v>1.1350753018859392</v>
      </c>
      <c r="X217" s="304">
        <f t="shared" si="124"/>
        <v>1.1368513585933342</v>
      </c>
      <c r="Y217" s="304">
        <f t="shared" si="124"/>
        <v>1.1384341595695193</v>
      </c>
      <c r="Z217" s="304">
        <f t="shared" si="124"/>
        <v>1.1398405715137234</v>
      </c>
    </row>
    <row r="218" spans="1:26" x14ac:dyDescent="0.25">
      <c r="B218" s="296">
        <v>40</v>
      </c>
      <c r="C218" s="299">
        <f t="shared" si="123"/>
        <v>3.8645513353754386E-2</v>
      </c>
      <c r="D218" s="300">
        <f t="shared" si="123"/>
        <v>4.3230715360905468E-2</v>
      </c>
      <c r="E218" s="300">
        <f t="shared" si="123"/>
        <v>4.8503697669129202E-2</v>
      </c>
      <c r="F218" s="300">
        <f t="shared" si="123"/>
        <v>5.4567627323586505E-2</v>
      </c>
      <c r="G218" s="300">
        <f t="shared" si="123"/>
        <v>6.154114642621239E-2</v>
      </c>
      <c r="H218" s="300">
        <f t="shared" si="123"/>
        <v>6.9560693394232168E-2</v>
      </c>
      <c r="I218" s="300">
        <f t="shared" si="123"/>
        <v>7.8783172407454902E-2</v>
      </c>
      <c r="J218" s="300">
        <f t="shared" si="123"/>
        <v>8.9389023272661031E-2</v>
      </c>
      <c r="K218" s="301">
        <f t="shared" si="123"/>
        <v>0.1015857517676481</v>
      </c>
      <c r="L218" s="300">
        <f t="shared" si="123"/>
        <v>0.11561198953688322</v>
      </c>
      <c r="M218" s="300">
        <f t="shared" si="123"/>
        <v>0.13174216297150362</v>
      </c>
      <c r="N218" s="300">
        <f t="shared" si="123"/>
        <v>0.15029186242131709</v>
      </c>
      <c r="O218" s="300">
        <f t="shared" si="123"/>
        <v>0.17162401678860253</v>
      </c>
      <c r="P218" s="302">
        <f t="shared" si="123"/>
        <v>0.19615599431098082</v>
      </c>
      <c r="Q218" s="303">
        <f t="shared" si="123"/>
        <v>0.22436776846171586</v>
      </c>
      <c r="R218" s="303">
        <f t="shared" si="123"/>
        <v>0.25681130873506108</v>
      </c>
      <c r="S218" s="303">
        <f t="shared" si="123"/>
        <v>0.29412138004940813</v>
      </c>
      <c r="T218" s="303">
        <f t="shared" si="123"/>
        <v>0.33702796206090729</v>
      </c>
      <c r="U218" s="303">
        <f t="shared" si="123"/>
        <v>0.3863705313741313</v>
      </c>
      <c r="V218" s="303">
        <f t="shared" si="123"/>
        <v>0.4431144860843389</v>
      </c>
      <c r="W218" s="304">
        <f t="shared" si="124"/>
        <v>1.1380728844859722</v>
      </c>
      <c r="X218" s="304">
        <f t="shared" si="124"/>
        <v>1.1395199018651474</v>
      </c>
      <c r="Y218" s="304">
        <f t="shared" si="124"/>
        <v>1.1408030582724367</v>
      </c>
      <c r="Z218" s="304">
        <f t="shared" si="124"/>
        <v>1.1419381862970361</v>
      </c>
    </row>
    <row r="219" spans="1:26" x14ac:dyDescent="0.25">
      <c r="B219" s="296">
        <v>50</v>
      </c>
      <c r="C219" s="299">
        <f t="shared" si="123"/>
        <v>3.6228966791535352E-2</v>
      </c>
      <c r="D219" s="300">
        <f t="shared" si="123"/>
        <v>4.0694011813535991E-2</v>
      </c>
      <c r="E219" s="300">
        <f t="shared" si="123"/>
        <v>4.5828813588836705E-2</v>
      </c>
      <c r="F219" s="300">
        <f t="shared" si="123"/>
        <v>5.1733835630432545E-2</v>
      </c>
      <c r="G219" s="300">
        <f t="shared" si="123"/>
        <v>5.8524610978267763E-2</v>
      </c>
      <c r="H219" s="300">
        <f t="shared" si="123"/>
        <v>6.6334002628278252E-2</v>
      </c>
      <c r="I219" s="300">
        <f t="shared" si="123"/>
        <v>7.5314803025790328E-2</v>
      </c>
      <c r="J219" s="300">
        <f t="shared" si="123"/>
        <v>8.5642723482929214E-2</v>
      </c>
      <c r="K219" s="301">
        <f t="shared" si="123"/>
        <v>9.7519832008638896E-2</v>
      </c>
      <c r="L219" s="300">
        <f t="shared" si="123"/>
        <v>0.11117850681320506</v>
      </c>
      <c r="M219" s="300">
        <f t="shared" si="123"/>
        <v>0.12688598283845615</v>
      </c>
      <c r="N219" s="300">
        <f t="shared" si="123"/>
        <v>0.14494958026749491</v>
      </c>
      <c r="O219" s="300">
        <f t="shared" si="123"/>
        <v>0.16572271731088942</v>
      </c>
      <c r="P219" s="302">
        <f t="shared" si="123"/>
        <v>0.18961182491079318</v>
      </c>
      <c r="Q219" s="303">
        <f t="shared" si="123"/>
        <v>0.21708429865068243</v>
      </c>
      <c r="R219" s="303">
        <f t="shared" si="123"/>
        <v>0.24867764345155513</v>
      </c>
      <c r="S219" s="303">
        <f t="shared" si="123"/>
        <v>0.28500998997255872</v>
      </c>
      <c r="T219" s="303">
        <f t="shared" si="123"/>
        <v>0.32679218847171282</v>
      </c>
      <c r="U219" s="303">
        <f t="shared" si="123"/>
        <v>0.37484171674574007</v>
      </c>
      <c r="V219" s="303">
        <f t="shared" si="123"/>
        <v>0.43009867426087139</v>
      </c>
      <c r="W219" s="304">
        <f t="shared" si="124"/>
        <v>1.1400604833215482</v>
      </c>
      <c r="X219" s="304">
        <f t="shared" si="124"/>
        <v>1.1412815882807437</v>
      </c>
      <c r="Y219" s="304">
        <f t="shared" si="124"/>
        <v>1.1423608583466329</v>
      </c>
      <c r="Z219" s="304">
        <f t="shared" si="124"/>
        <v>1.143312847164228</v>
      </c>
    </row>
    <row r="220" spans="1:26" x14ac:dyDescent="0.25">
      <c r="B220" s="296">
        <v>60</v>
      </c>
      <c r="C220" s="299">
        <f t="shared" si="123"/>
        <v>3.459850313785743E-2</v>
      </c>
      <c r="D220" s="300">
        <f t="shared" si="123"/>
        <v>3.8980528611261313E-2</v>
      </c>
      <c r="E220" s="300">
        <f t="shared" si="123"/>
        <v>4.4019857905675787E-2</v>
      </c>
      <c r="F220" s="300">
        <f t="shared" si="123"/>
        <v>4.981508659425244E-2</v>
      </c>
      <c r="G220" s="300">
        <f t="shared" si="123"/>
        <v>5.6479599586115571E-2</v>
      </c>
      <c r="H220" s="300">
        <f t="shared" si="123"/>
        <v>6.4143789526758185E-2</v>
      </c>
      <c r="I220" s="300">
        <f t="shared" si="123"/>
        <v>7.2957607958497178E-2</v>
      </c>
      <c r="J220" s="300">
        <f t="shared" si="123"/>
        <v>8.3093499154997044E-2</v>
      </c>
      <c r="K220" s="301">
        <f t="shared" si="123"/>
        <v>9.4749774030971859E-2</v>
      </c>
      <c r="L220" s="300">
        <f t="shared" si="123"/>
        <v>0.1081544901383429</v>
      </c>
      <c r="M220" s="300">
        <f t="shared" si="123"/>
        <v>0.12356991366181962</v>
      </c>
      <c r="N220" s="300">
        <f t="shared" si="123"/>
        <v>0.14129765071381781</v>
      </c>
      <c r="O220" s="300">
        <f t="shared" si="123"/>
        <v>0.16168454832361578</v>
      </c>
      <c r="P220" s="302">
        <f t="shared" si="123"/>
        <v>0.1851294805748834</v>
      </c>
      <c r="Q220" s="303">
        <f t="shared" si="123"/>
        <v>0.21209115266384121</v>
      </c>
      <c r="R220" s="303">
        <f t="shared" si="123"/>
        <v>0.2430970755661426</v>
      </c>
      <c r="S220" s="303">
        <f t="shared" si="123"/>
        <v>0.27875388690378927</v>
      </c>
      <c r="T220" s="303">
        <f t="shared" si="123"/>
        <v>0.3197592199420829</v>
      </c>
      <c r="U220" s="303">
        <f t="shared" si="123"/>
        <v>0.36691535293612065</v>
      </c>
      <c r="V220" s="303">
        <f t="shared" si="123"/>
        <v>0.42114490587926395</v>
      </c>
      <c r="W220" s="304">
        <f t="shared" si="124"/>
        <v>1.1414749137342459</v>
      </c>
      <c r="X220" s="304">
        <f t="shared" si="124"/>
        <v>1.1425315167568031</v>
      </c>
      <c r="Y220" s="304">
        <f t="shared" si="124"/>
        <v>1.1434632146827799</v>
      </c>
      <c r="Z220" s="304">
        <f t="shared" si="124"/>
        <v>1.1442833444633083</v>
      </c>
    </row>
    <row r="221" spans="1:26" x14ac:dyDescent="0.25">
      <c r="B221" s="310">
        <v>70</v>
      </c>
      <c r="C221" s="311">
        <f t="shared" si="123"/>
        <v>3.3417229717631579E-2</v>
      </c>
      <c r="D221" s="312">
        <f t="shared" si="123"/>
        <v>3.7737457034755124E-2</v>
      </c>
      <c r="E221" s="312">
        <f t="shared" si="123"/>
        <v>4.2705718449447205E-2</v>
      </c>
      <c r="F221" s="312">
        <f t="shared" si="123"/>
        <v>4.8419219076343084E-2</v>
      </c>
      <c r="G221" s="312">
        <f t="shared" si="123"/>
        <v>5.4989744797273345E-2</v>
      </c>
      <c r="H221" s="312">
        <f t="shared" si="123"/>
        <v>6.2545849376343152E-2</v>
      </c>
      <c r="I221" s="312">
        <f t="shared" si="123"/>
        <v>7.1235369642273436E-2</v>
      </c>
      <c r="J221" s="312">
        <f t="shared" si="123"/>
        <v>8.1228317948093265E-2</v>
      </c>
      <c r="K221" s="313">
        <f t="shared" si="123"/>
        <v>9.2720208499786044E-2</v>
      </c>
      <c r="L221" s="312">
        <f t="shared" si="123"/>
        <v>0.10593588263423274</v>
      </c>
      <c r="M221" s="312">
        <f t="shared" si="123"/>
        <v>0.12113390788884647</v>
      </c>
      <c r="N221" s="312">
        <f t="shared" si="123"/>
        <v>0.13861163693165224</v>
      </c>
      <c r="O221" s="312">
        <f t="shared" si="123"/>
        <v>0.15871102533087886</v>
      </c>
      <c r="P221" s="314">
        <f t="shared" si="123"/>
        <v>0.18182532198998952</v>
      </c>
      <c r="Q221" s="309">
        <f t="shared" si="123"/>
        <v>0.20840676314796669</v>
      </c>
      <c r="R221" s="309">
        <f t="shared" si="123"/>
        <v>0.23897542047964052</v>
      </c>
      <c r="S221" s="309">
        <f t="shared" si="123"/>
        <v>0.27412937641106538</v>
      </c>
      <c r="T221" s="309">
        <f t="shared" si="123"/>
        <v>0.31455642573220394</v>
      </c>
      <c r="U221" s="309">
        <f t="shared" si="123"/>
        <v>0.36104753245151333</v>
      </c>
      <c r="V221" s="309">
        <f t="shared" si="123"/>
        <v>0.41451230517871912</v>
      </c>
      <c r="W221" s="304">
        <f t="shared" si="124"/>
        <v>1.1425328345166221</v>
      </c>
      <c r="X221" s="304">
        <f t="shared" si="124"/>
        <v>1.143464375589226</v>
      </c>
      <c r="Y221" s="304">
        <f t="shared" si="124"/>
        <v>1.1442843655208703</v>
      </c>
      <c r="Z221" s="304">
        <f t="shared" si="124"/>
        <v>1.1450050576138668</v>
      </c>
    </row>
    <row r="222" spans="1:26" x14ac:dyDescent="0.25">
      <c r="D222" s="87"/>
      <c r="E222" s="87"/>
      <c r="F222" s="87"/>
      <c r="G222" s="87"/>
      <c r="H222" s="87"/>
      <c r="I222" s="87"/>
      <c r="J222" s="87"/>
      <c r="K222" s="315"/>
    </row>
    <row r="223" spans="1:26" x14ac:dyDescent="0.25">
      <c r="D223" s="87"/>
      <c r="E223" s="87"/>
      <c r="F223" s="87"/>
      <c r="G223" s="87"/>
      <c r="H223" s="87"/>
      <c r="I223" s="87"/>
      <c r="J223" s="87"/>
      <c r="K223" s="315"/>
      <c r="Q223" s="316"/>
    </row>
    <row r="224" spans="1:26" x14ac:dyDescent="0.25">
      <c r="D224" s="87"/>
      <c r="E224" s="87"/>
      <c r="F224" s="87"/>
      <c r="G224" s="87"/>
      <c r="H224" s="87"/>
      <c r="I224" s="87"/>
      <c r="J224" s="87"/>
      <c r="Q224" s="316"/>
    </row>
    <row r="225" spans="1:20" x14ac:dyDescent="0.25">
      <c r="B225" s="47"/>
      <c r="C225" s="47"/>
      <c r="D225" s="87"/>
      <c r="E225" s="87"/>
      <c r="F225" s="87"/>
      <c r="G225" s="87"/>
      <c r="H225" s="87"/>
      <c r="I225" s="87"/>
      <c r="J225" s="87"/>
      <c r="Q225" s="316"/>
    </row>
    <row r="226" spans="1:20" x14ac:dyDescent="0.25">
      <c r="A226" s="217" t="s">
        <v>163</v>
      </c>
      <c r="B226" s="317" t="s">
        <v>62</v>
      </c>
      <c r="C226" s="318">
        <v>0.9</v>
      </c>
      <c r="D226" s="87"/>
      <c r="E226" s="87"/>
      <c r="F226" s="87"/>
      <c r="G226" s="87"/>
      <c r="H226" s="87"/>
      <c r="I226" s="319" t="s">
        <v>64</v>
      </c>
      <c r="J226" s="320" t="s">
        <v>65</v>
      </c>
      <c r="K226" s="282"/>
      <c r="L226" s="67"/>
      <c r="N226" s="319" t="s">
        <v>66</v>
      </c>
      <c r="O226" s="320" t="s">
        <v>67</v>
      </c>
      <c r="P226" s="67"/>
      <c r="Q226" s="316"/>
    </row>
    <row r="227" spans="1:20" x14ac:dyDescent="0.25">
      <c r="A227" s="217" t="s">
        <v>162</v>
      </c>
      <c r="B227" s="321" t="s">
        <v>43</v>
      </c>
      <c r="C227" s="322">
        <v>0.96</v>
      </c>
      <c r="D227" s="87"/>
      <c r="E227" s="76" t="s">
        <v>2</v>
      </c>
      <c r="F227" s="74"/>
      <c r="G227" s="74"/>
      <c r="H227" s="42" t="s">
        <v>209</v>
      </c>
      <c r="I227" s="323" t="s">
        <v>68</v>
      </c>
      <c r="J227" s="182" t="s">
        <v>69</v>
      </c>
      <c r="K227" s="47"/>
      <c r="L227" s="70"/>
      <c r="N227" s="323" t="s">
        <v>70</v>
      </c>
      <c r="O227" s="182" t="s">
        <v>71</v>
      </c>
      <c r="P227" s="78"/>
      <c r="Q227" s="316"/>
      <c r="S227" s="324" t="s">
        <v>216</v>
      </c>
    </row>
    <row r="228" spans="1:20" x14ac:dyDescent="0.25">
      <c r="B228" s="317" t="s">
        <v>44</v>
      </c>
      <c r="C228" s="318">
        <v>85</v>
      </c>
      <c r="D228" s="87"/>
      <c r="E228" s="76">
        <v>1</v>
      </c>
      <c r="F228" s="234" t="s">
        <v>63</v>
      </c>
      <c r="G228" s="325">
        <f t="shared" ref="G228:G239" si="125">K210</f>
        <v>0.47047460552563036</v>
      </c>
      <c r="H228" s="326">
        <f>G228*2</f>
        <v>0.94094921105126073</v>
      </c>
      <c r="I228" s="327">
        <f>C227*2.20462*25.4*12</f>
        <v>645.0894489599998</v>
      </c>
      <c r="J228" s="289">
        <f>(G228*C$226*SQRT(4*C$228*I$228/32.2)/12)</f>
        <v>2.9121848765984901</v>
      </c>
      <c r="K228" s="47"/>
      <c r="L228" s="70"/>
      <c r="N228" s="328">
        <v>1</v>
      </c>
      <c r="O228" s="329">
        <f t="shared" ref="O228:O239" si="126">N228*J228</f>
        <v>2.9121848765984901</v>
      </c>
      <c r="P228" s="330"/>
      <c r="Q228" s="239">
        <f>K152</f>
        <v>2.9122538354253837</v>
      </c>
      <c r="S228" s="325">
        <v>0.1224897105699941</v>
      </c>
      <c r="T228" s="331">
        <f>G228/S228</f>
        <v>3.8409316450853055</v>
      </c>
    </row>
    <row r="229" spans="1:20" x14ac:dyDescent="0.25">
      <c r="B229" s="47"/>
      <c r="C229" s="47"/>
      <c r="D229" s="87"/>
      <c r="E229" s="76">
        <v>2</v>
      </c>
      <c r="F229" s="234" t="s">
        <v>63</v>
      </c>
      <c r="G229" s="289">
        <f t="shared" si="125"/>
        <v>0.33335538213888627</v>
      </c>
      <c r="H229" s="326">
        <f t="shared" ref="H229:H239" si="127">G229*2</f>
        <v>0.66671076427777254</v>
      </c>
      <c r="I229" s="255"/>
      <c r="J229" s="289">
        <f t="shared" ref="J229:J239" si="128">(G229*C$226*SQRT(4*C$228*I$228/32.2)/12)</f>
        <v>2.0634323106833201</v>
      </c>
      <c r="K229" s="47"/>
      <c r="L229" s="70"/>
      <c r="N229" s="332">
        <v>2</v>
      </c>
      <c r="O229" s="193">
        <f t="shared" si="126"/>
        <v>4.1268646213666402</v>
      </c>
      <c r="P229" s="330"/>
      <c r="Q229" s="239">
        <f t="shared" ref="Q229:Q239" si="129">K153</f>
        <v>4.1269623430962339</v>
      </c>
      <c r="S229" s="289">
        <v>0.16492953757115716</v>
      </c>
      <c r="T229" s="331">
        <f t="shared" ref="T229:T239" si="130">G229/S229</f>
        <v>2.021198792211877</v>
      </c>
    </row>
    <row r="230" spans="1:20" x14ac:dyDescent="0.25">
      <c r="B230" s="47"/>
      <c r="D230" s="87"/>
      <c r="E230" s="76">
        <v>3</v>
      </c>
      <c r="F230" s="234" t="s">
        <v>63</v>
      </c>
      <c r="G230" s="333">
        <f t="shared" si="125"/>
        <v>0.28221365427796113</v>
      </c>
      <c r="H230" s="326">
        <f t="shared" si="127"/>
        <v>0.56442730855592227</v>
      </c>
      <c r="I230" s="255"/>
      <c r="J230" s="289">
        <f t="shared" si="128"/>
        <v>1.7468707690177343</v>
      </c>
      <c r="K230" s="47"/>
      <c r="L230" s="70"/>
      <c r="N230" s="334">
        <v>3</v>
      </c>
      <c r="O230" s="335">
        <f t="shared" si="126"/>
        <v>5.2406123070532029</v>
      </c>
      <c r="P230" s="330"/>
      <c r="Q230" s="239">
        <f t="shared" si="129"/>
        <v>5.2407364016736393</v>
      </c>
      <c r="S230" s="333">
        <v>0.17293240234541141</v>
      </c>
      <c r="T230" s="331">
        <f t="shared" si="130"/>
        <v>1.6319304563541177</v>
      </c>
    </row>
    <row r="231" spans="1:20" x14ac:dyDescent="0.25">
      <c r="B231" s="47"/>
      <c r="E231" s="76">
        <v>4</v>
      </c>
      <c r="F231" s="234" t="s">
        <v>63</v>
      </c>
      <c r="G231" s="289">
        <f t="shared" si="125"/>
        <v>0.25256630029849086</v>
      </c>
      <c r="H231" s="326">
        <f t="shared" si="127"/>
        <v>0.50513260059698173</v>
      </c>
      <c r="I231" s="255"/>
      <c r="J231" s="289">
        <f t="shared" si="128"/>
        <v>1.5633569834145458</v>
      </c>
      <c r="K231" s="47"/>
      <c r="L231" s="70"/>
      <c r="N231" s="332">
        <v>4</v>
      </c>
      <c r="O231" s="193">
        <f t="shared" si="126"/>
        <v>6.2534279336581831</v>
      </c>
      <c r="P231" s="330"/>
      <c r="Q231" s="239">
        <f t="shared" si="129"/>
        <v>6.2535760111576</v>
      </c>
      <c r="S231" s="289">
        <v>0.17232602656293841</v>
      </c>
      <c r="T231" s="331">
        <f t="shared" si="130"/>
        <v>1.465630615037981</v>
      </c>
    </row>
    <row r="232" spans="1:20" x14ac:dyDescent="0.25">
      <c r="B232" s="47"/>
      <c r="E232" s="76">
        <v>5</v>
      </c>
      <c r="F232" s="234" t="s">
        <v>63</v>
      </c>
      <c r="G232" s="289">
        <f t="shared" si="125"/>
        <v>0.23151669587160242</v>
      </c>
      <c r="H232" s="326">
        <f t="shared" si="127"/>
        <v>0.46303339174320485</v>
      </c>
      <c r="I232" s="255"/>
      <c r="J232" s="289">
        <f t="shared" si="128"/>
        <v>1.4330623002363148</v>
      </c>
      <c r="K232" s="47"/>
      <c r="L232" s="70"/>
      <c r="N232" s="332">
        <v>5</v>
      </c>
      <c r="O232" s="193">
        <f t="shared" si="126"/>
        <v>7.1653115011815736</v>
      </c>
      <c r="P232" s="330"/>
      <c r="Q232" s="239">
        <f t="shared" si="129"/>
        <v>7.1654811715481159</v>
      </c>
      <c r="S232" s="289">
        <v>0.16827595455777461</v>
      </c>
      <c r="T232" s="331">
        <f t="shared" si="130"/>
        <v>1.3758156742002923</v>
      </c>
    </row>
    <row r="233" spans="1:20" x14ac:dyDescent="0.25">
      <c r="B233" s="47"/>
      <c r="C233" s="235"/>
      <c r="E233" s="76">
        <v>10</v>
      </c>
      <c r="F233" s="234" t="s">
        <v>63</v>
      </c>
      <c r="G233" s="333">
        <f t="shared" si="125"/>
        <v>0.16495854672377896</v>
      </c>
      <c r="H233" s="326">
        <f t="shared" si="127"/>
        <v>0.32991709344755793</v>
      </c>
      <c r="I233" s="255"/>
      <c r="J233" s="289">
        <f t="shared" si="128"/>
        <v>1.0210748452574749</v>
      </c>
      <c r="K233" s="47"/>
      <c r="L233" s="70"/>
      <c r="N233" s="334">
        <v>10</v>
      </c>
      <c r="O233" s="335">
        <f t="shared" si="126"/>
        <v>10.21074845257475</v>
      </c>
      <c r="P233" s="330"/>
      <c r="Q233" s="239">
        <f t="shared" si="129"/>
        <v>10.210990237099024</v>
      </c>
      <c r="S233" s="333">
        <v>0.13252896152984631</v>
      </c>
      <c r="T233" s="331">
        <f t="shared" si="130"/>
        <v>1.2446981008496723</v>
      </c>
    </row>
    <row r="234" spans="1:20" x14ac:dyDescent="0.25">
      <c r="B234" s="47"/>
      <c r="C234" s="47"/>
      <c r="E234" s="76">
        <v>20</v>
      </c>
      <c r="F234" s="234" t="s">
        <v>63</v>
      </c>
      <c r="G234" s="289">
        <f t="shared" si="125"/>
        <v>0.121380347317746</v>
      </c>
      <c r="H234" s="326">
        <f t="shared" si="127"/>
        <v>0.24276069463549199</v>
      </c>
      <c r="I234" s="255"/>
      <c r="J234" s="289">
        <f t="shared" si="128"/>
        <v>0.75133069377908246</v>
      </c>
      <c r="K234" s="47"/>
      <c r="L234" s="70"/>
      <c r="N234" s="332">
        <v>20</v>
      </c>
      <c r="O234" s="193">
        <f t="shared" si="126"/>
        <v>15.026613875581649</v>
      </c>
      <c r="P234" s="330"/>
      <c r="Q234" s="239">
        <f t="shared" si="129"/>
        <v>15.026969696969696</v>
      </c>
      <c r="S234" s="289">
        <v>0.10522534737225155</v>
      </c>
      <c r="T234" s="331">
        <f t="shared" si="130"/>
        <v>1.1535276466072717</v>
      </c>
    </row>
    <row r="235" spans="1:20" x14ac:dyDescent="0.25">
      <c r="E235" s="76">
        <v>30</v>
      </c>
      <c r="F235" s="234" t="s">
        <v>63</v>
      </c>
      <c r="G235" s="289">
        <f t="shared" si="125"/>
        <v>0.10824339508934164</v>
      </c>
      <c r="H235" s="326">
        <f t="shared" si="127"/>
        <v>0.21648679017868327</v>
      </c>
      <c r="I235" s="255"/>
      <c r="J235" s="289">
        <f t="shared" si="128"/>
        <v>0.67001443748207423</v>
      </c>
      <c r="K235" s="47"/>
      <c r="L235" s="70"/>
      <c r="N235" s="332">
        <v>30</v>
      </c>
      <c r="O235" s="193">
        <f t="shared" si="126"/>
        <v>20.100433124462228</v>
      </c>
      <c r="P235" s="330"/>
      <c r="Q235" s="239">
        <f t="shared" si="129"/>
        <v>20.100909090909088</v>
      </c>
      <c r="S235" s="289">
        <v>9.747339512567868E-2</v>
      </c>
      <c r="T235" s="331">
        <f t="shared" si="130"/>
        <v>1.1104916880116518</v>
      </c>
    </row>
    <row r="236" spans="1:20" x14ac:dyDescent="0.25">
      <c r="E236" s="76">
        <v>40</v>
      </c>
      <c r="F236" s="234" t="s">
        <v>63</v>
      </c>
      <c r="G236" s="289">
        <f t="shared" si="125"/>
        <v>0.1015857517676481</v>
      </c>
      <c r="H236" s="326">
        <f t="shared" si="127"/>
        <v>0.2031715035352962</v>
      </c>
      <c r="I236" s="255"/>
      <c r="J236" s="289">
        <f t="shared" si="128"/>
        <v>0.62880437435111813</v>
      </c>
      <c r="K236" s="47"/>
      <c r="L236" s="70"/>
      <c r="N236" s="332">
        <v>40</v>
      </c>
      <c r="O236" s="193">
        <f t="shared" si="126"/>
        <v>25.152174974044726</v>
      </c>
      <c r="P236" s="330"/>
      <c r="Q236" s="239">
        <f t="shared" si="129"/>
        <v>25.152770562770556</v>
      </c>
      <c r="S236" s="289">
        <v>9.3508251794900882E-2</v>
      </c>
      <c r="T236" s="331">
        <f t="shared" si="130"/>
        <v>1.0863827503744188</v>
      </c>
    </row>
    <row r="237" spans="1:20" x14ac:dyDescent="0.25">
      <c r="E237" s="76">
        <v>50</v>
      </c>
      <c r="F237" s="234" t="s">
        <v>63</v>
      </c>
      <c r="G237" s="289">
        <f t="shared" si="125"/>
        <v>9.7519832008638896E-2</v>
      </c>
      <c r="H237" s="326">
        <f t="shared" si="127"/>
        <v>0.19503966401727779</v>
      </c>
      <c r="I237" s="255"/>
      <c r="J237" s="289">
        <f t="shared" si="128"/>
        <v>0.60363678848658309</v>
      </c>
      <c r="K237" s="47"/>
      <c r="L237" s="70"/>
      <c r="N237" s="332">
        <v>50</v>
      </c>
      <c r="O237" s="193">
        <f t="shared" si="126"/>
        <v>30.181839424329155</v>
      </c>
      <c r="P237" s="330"/>
      <c r="Q237" s="239">
        <f t="shared" si="129"/>
        <v>30.182554112554108</v>
      </c>
      <c r="S237" s="289">
        <v>9.1057832030441127E-2</v>
      </c>
      <c r="T237" s="331">
        <f t="shared" si="130"/>
        <v>1.0709658887555931</v>
      </c>
    </row>
    <row r="238" spans="1:20" x14ac:dyDescent="0.25">
      <c r="E238" s="76">
        <v>60</v>
      </c>
      <c r="F238" s="234" t="s">
        <v>63</v>
      </c>
      <c r="G238" s="289">
        <f t="shared" si="125"/>
        <v>9.4749774030971859E-2</v>
      </c>
      <c r="H238" s="326">
        <f t="shared" si="127"/>
        <v>0.18949954806194372</v>
      </c>
      <c r="I238" s="255"/>
      <c r="J238" s="289">
        <f t="shared" si="128"/>
        <v>0.5864904412552584</v>
      </c>
      <c r="K238" s="47"/>
      <c r="L238" s="70"/>
      <c r="N238" s="332">
        <v>60</v>
      </c>
      <c r="O238" s="193">
        <f t="shared" si="126"/>
        <v>35.189426475315507</v>
      </c>
      <c r="P238" s="330"/>
      <c r="Q238" s="239">
        <f t="shared" si="129"/>
        <v>35.190259740259741</v>
      </c>
      <c r="S238" s="289">
        <v>8.936477404914038E-2</v>
      </c>
      <c r="T238" s="331">
        <f t="shared" si="130"/>
        <v>1.0602586426153815</v>
      </c>
    </row>
    <row r="239" spans="1:20" x14ac:dyDescent="0.25">
      <c r="E239" s="76">
        <v>70</v>
      </c>
      <c r="F239" s="234" t="s">
        <v>63</v>
      </c>
      <c r="G239" s="333">
        <f t="shared" si="125"/>
        <v>9.2720208499786044E-2</v>
      </c>
      <c r="H239" s="326">
        <f t="shared" si="127"/>
        <v>0.18544041699957209</v>
      </c>
      <c r="I239" s="260"/>
      <c r="J239" s="336">
        <f t="shared" si="128"/>
        <v>0.57392765895719677</v>
      </c>
      <c r="K239" s="145"/>
      <c r="L239" s="337"/>
      <c r="N239" s="338">
        <v>70</v>
      </c>
      <c r="O239" s="339">
        <f t="shared" si="126"/>
        <v>40.174936127003775</v>
      </c>
      <c r="P239" s="340"/>
      <c r="Q239" s="239">
        <f t="shared" si="129"/>
        <v>40.175887445887447</v>
      </c>
      <c r="S239" s="333">
        <v>8.8104494229644767E-2</v>
      </c>
      <c r="T239" s="331">
        <f t="shared" si="130"/>
        <v>1.0523890899153272</v>
      </c>
    </row>
    <row r="240" spans="1:20" x14ac:dyDescent="0.25">
      <c r="E240" s="74"/>
      <c r="F240" s="235"/>
      <c r="G240" s="74"/>
    </row>
    <row r="243" spans="5:16" x14ac:dyDescent="0.25">
      <c r="E243" s="42" t="s">
        <v>217</v>
      </c>
    </row>
    <row r="248" spans="5:16" x14ac:dyDescent="0.25"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</row>
    <row r="249" spans="5:16" x14ac:dyDescent="0.25"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</row>
    <row r="250" spans="5:16" x14ac:dyDescent="0.25"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</row>
    <row r="251" spans="5:16" x14ac:dyDescent="0.25"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</row>
    <row r="252" spans="5:16" x14ac:dyDescent="0.25"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</row>
    <row r="257" spans="1:22" ht="15.75" thickBot="1" x14ac:dyDescent="0.3">
      <c r="A257" s="268"/>
      <c r="B257" s="268"/>
      <c r="C257" s="268"/>
      <c r="D257" s="268"/>
      <c r="E257" s="268"/>
      <c r="F257" s="268"/>
      <c r="G257" s="268"/>
      <c r="H257" s="268"/>
      <c r="I257" s="268"/>
      <c r="J257" s="268"/>
      <c r="K257" s="268"/>
      <c r="L257" s="268"/>
      <c r="M257" s="268"/>
      <c r="N257" s="268"/>
      <c r="O257" s="268"/>
      <c r="P257" s="268"/>
      <c r="Q257" s="268"/>
      <c r="R257" s="268"/>
      <c r="S257" s="268"/>
      <c r="T257" s="268"/>
      <c r="U257" s="268"/>
      <c r="V257" s="268"/>
    </row>
    <row r="258" spans="1:22" ht="15.75" thickTop="1" x14ac:dyDescent="0.25"/>
    <row r="259" spans="1:22" x14ac:dyDescent="0.25">
      <c r="B259" s="42" t="s">
        <v>72</v>
      </c>
      <c r="J259" s="41" t="s">
        <v>121</v>
      </c>
    </row>
    <row r="260" spans="1:22" x14ac:dyDescent="0.25">
      <c r="K260" s="272" t="s">
        <v>76</v>
      </c>
    </row>
    <row r="261" spans="1:22" x14ac:dyDescent="0.25">
      <c r="B261" s="273" t="s">
        <v>73</v>
      </c>
      <c r="F261" s="244"/>
      <c r="L261" s="244"/>
      <c r="N261" s="244"/>
      <c r="Q261" s="244"/>
      <c r="R261" s="244"/>
      <c r="S261" s="244"/>
      <c r="T261" s="244"/>
      <c r="U261" s="244"/>
      <c r="V261" s="244"/>
    </row>
    <row r="262" spans="1:22" x14ac:dyDescent="0.25">
      <c r="J262" s="148" t="s">
        <v>60</v>
      </c>
      <c r="K262" s="93">
        <v>1</v>
      </c>
    </row>
    <row r="263" spans="1:22" x14ac:dyDescent="0.25">
      <c r="A263" s="217" t="s">
        <v>27</v>
      </c>
      <c r="B263" s="274" t="s">
        <v>74</v>
      </c>
      <c r="C263" s="274"/>
      <c r="D263" s="275" t="s">
        <v>16</v>
      </c>
      <c r="E263" s="275" t="s">
        <v>15</v>
      </c>
      <c r="F263" s="276" t="s">
        <v>14</v>
      </c>
      <c r="G263" s="276" t="s">
        <v>13</v>
      </c>
      <c r="H263" s="276" t="s">
        <v>3</v>
      </c>
      <c r="I263" s="276" t="s">
        <v>4</v>
      </c>
      <c r="J263" s="276" t="s">
        <v>5</v>
      </c>
      <c r="K263" s="276" t="s">
        <v>6</v>
      </c>
      <c r="L263" s="276" t="s">
        <v>20</v>
      </c>
      <c r="M263" s="276" t="s">
        <v>21</v>
      </c>
      <c r="N263" s="276" t="s">
        <v>22</v>
      </c>
      <c r="O263" s="276" t="s">
        <v>23</v>
      </c>
      <c r="P263" s="276" t="s">
        <v>24</v>
      </c>
      <c r="Q263" s="274"/>
      <c r="R263" s="274"/>
      <c r="S263" s="274"/>
      <c r="T263" s="274"/>
      <c r="U263" s="274"/>
      <c r="V263" s="274"/>
    </row>
    <row r="264" spans="1:22" x14ac:dyDescent="0.25">
      <c r="A264" s="217"/>
      <c r="B264" s="276" t="s">
        <v>2</v>
      </c>
      <c r="C264" s="277" t="s">
        <v>41</v>
      </c>
      <c r="D264" s="276" t="s">
        <v>41</v>
      </c>
      <c r="E264" s="276" t="s">
        <v>41</v>
      </c>
      <c r="F264" s="276" t="s">
        <v>41</v>
      </c>
      <c r="G264" s="276" t="s">
        <v>41</v>
      </c>
      <c r="H264" s="276" t="s">
        <v>41</v>
      </c>
      <c r="I264" s="276" t="s">
        <v>41</v>
      </c>
      <c r="J264" s="276" t="s">
        <v>41</v>
      </c>
      <c r="K264" s="276" t="s">
        <v>41</v>
      </c>
      <c r="L264" s="276" t="s">
        <v>41</v>
      </c>
      <c r="M264" s="276" t="s">
        <v>41</v>
      </c>
      <c r="N264" s="276" t="s">
        <v>41</v>
      </c>
      <c r="O264" s="276" t="s">
        <v>41</v>
      </c>
      <c r="P264" s="276" t="s">
        <v>41</v>
      </c>
      <c r="Q264" s="277" t="s">
        <v>41</v>
      </c>
      <c r="R264" s="277" t="s">
        <v>41</v>
      </c>
      <c r="S264" s="277" t="s">
        <v>41</v>
      </c>
      <c r="T264" s="277" t="s">
        <v>41</v>
      </c>
      <c r="U264" s="277" t="s">
        <v>41</v>
      </c>
      <c r="V264" s="277" t="s">
        <v>41</v>
      </c>
    </row>
    <row r="265" spans="1:22" x14ac:dyDescent="0.25">
      <c r="B265" s="276">
        <v>1</v>
      </c>
      <c r="C265" s="341">
        <f t="shared" ref="C265:V265" si="131">(C83*$K$262)/$B265</f>
        <v>9.7195146650663772E-3</v>
      </c>
      <c r="D265" s="156">
        <f t="shared" si="131"/>
        <v>1.1177441864826334E-2</v>
      </c>
      <c r="E265" s="156">
        <f t="shared" si="131"/>
        <v>1.2854058144550283E-2</v>
      </c>
      <c r="F265" s="156">
        <f t="shared" si="131"/>
        <v>1.4782166866232824E-2</v>
      </c>
      <c r="G265" s="156">
        <f t="shared" si="131"/>
        <v>1.6999491896167746E-2</v>
      </c>
      <c r="H265" s="156">
        <f t="shared" si="131"/>
        <v>1.9549415680592905E-2</v>
      </c>
      <c r="I265" s="156">
        <f t="shared" si="131"/>
        <v>2.2481828032681839E-2</v>
      </c>
      <c r="J265" s="156">
        <f t="shared" si="131"/>
        <v>2.5854102237584112E-2</v>
      </c>
      <c r="K265" s="84">
        <f>(K83*$K$262)/$B265</f>
        <v>2.9732217573221725E-2</v>
      </c>
      <c r="L265" s="143">
        <f t="shared" si="131"/>
        <v>3.4192050209204981E-2</v>
      </c>
      <c r="M265" s="143">
        <f t="shared" si="131"/>
        <v>3.9320857740585725E-2</v>
      </c>
      <c r="N265" s="143">
        <f t="shared" si="131"/>
        <v>4.5218986401673579E-2</v>
      </c>
      <c r="O265" s="143">
        <f t="shared" si="131"/>
        <v>5.2001834361924612E-2</v>
      </c>
      <c r="P265" s="143">
        <f t="shared" si="131"/>
        <v>5.98021095162133E-2</v>
      </c>
      <c r="Q265" s="278">
        <f t="shared" si="131"/>
        <v>6.8772425943645285E-2</v>
      </c>
      <c r="R265" s="278">
        <f t="shared" si="131"/>
        <v>7.9088289835192074E-2</v>
      </c>
      <c r="S265" s="278">
        <f t="shared" si="131"/>
        <v>9.0951533310470872E-2</v>
      </c>
      <c r="T265" s="278">
        <f t="shared" si="131"/>
        <v>0.1045942633070415</v>
      </c>
      <c r="U265" s="278">
        <f t="shared" si="131"/>
        <v>0.12028340280309771</v>
      </c>
      <c r="V265" s="278">
        <f t="shared" si="131"/>
        <v>0.13832591322356236</v>
      </c>
    </row>
    <row r="266" spans="1:22" x14ac:dyDescent="0.25">
      <c r="B266" s="276">
        <v>2</v>
      </c>
      <c r="C266" s="341">
        <f t="shared" ref="C266:V266" si="132">(C84*$K$262)/$B266</f>
        <v>2.7473426901565345E-2</v>
      </c>
      <c r="D266" s="160">
        <f t="shared" si="132"/>
        <v>3.1594440936800146E-2</v>
      </c>
      <c r="E266" s="160">
        <f t="shared" si="132"/>
        <v>3.6333607077320168E-2</v>
      </c>
      <c r="F266" s="160">
        <f t="shared" si="132"/>
        <v>4.1783648138918189E-2</v>
      </c>
      <c r="G266" s="160">
        <f t="shared" si="132"/>
        <v>4.805119535975591E-2</v>
      </c>
      <c r="H266" s="160">
        <f t="shared" si="132"/>
        <v>5.5258874663719294E-2</v>
      </c>
      <c r="I266" s="160">
        <f t="shared" si="132"/>
        <v>6.3547705863277182E-2</v>
      </c>
      <c r="J266" s="160">
        <f t="shared" si="132"/>
        <v>7.3079861742768759E-2</v>
      </c>
      <c r="K266" s="98">
        <f t="shared" si="132"/>
        <v>8.4041841004184062E-2</v>
      </c>
      <c r="L266" s="94">
        <f t="shared" si="132"/>
        <v>9.6648117154811669E-2</v>
      </c>
      <c r="M266" s="94">
        <f t="shared" si="132"/>
        <v>0.11114533472803341</v>
      </c>
      <c r="N266" s="94">
        <f t="shared" si="132"/>
        <v>0.12781713493723842</v>
      </c>
      <c r="O266" s="94">
        <f t="shared" si="132"/>
        <v>0.14698970517782417</v>
      </c>
      <c r="P266" s="94">
        <f t="shared" si="132"/>
        <v>0.16903816095449778</v>
      </c>
      <c r="Q266" s="278">
        <f t="shared" si="132"/>
        <v>0.19439388509767244</v>
      </c>
      <c r="R266" s="278">
        <f t="shared" si="132"/>
        <v>0.22355296786232329</v>
      </c>
      <c r="S266" s="278">
        <f t="shared" si="132"/>
        <v>0.25708591304167178</v>
      </c>
      <c r="T266" s="278">
        <f t="shared" si="132"/>
        <v>0.29564879999792254</v>
      </c>
      <c r="U266" s="278">
        <f t="shared" si="132"/>
        <v>0.33999611999761087</v>
      </c>
      <c r="V266" s="278">
        <f t="shared" si="132"/>
        <v>0.39099553799725245</v>
      </c>
    </row>
    <row r="267" spans="1:22" x14ac:dyDescent="0.25">
      <c r="B267" s="276">
        <v>3</v>
      </c>
      <c r="C267" s="342">
        <f t="shared" ref="C267:V267" si="133">(C85*$K$262)/$B267</f>
        <v>3.4061614672942074E-2</v>
      </c>
      <c r="D267" s="163">
        <f t="shared" si="133"/>
        <v>3.9170856873883379E-2</v>
      </c>
      <c r="E267" s="163">
        <f t="shared" si="133"/>
        <v>4.5046485404965884E-2</v>
      </c>
      <c r="F267" s="163">
        <f t="shared" si="133"/>
        <v>5.1803458215710758E-2</v>
      </c>
      <c r="G267" s="163">
        <f t="shared" si="133"/>
        <v>5.9573976948067375E-2</v>
      </c>
      <c r="H267" s="163">
        <f t="shared" si="133"/>
        <v>6.8510073490277476E-2</v>
      </c>
      <c r="I267" s="163">
        <f t="shared" si="133"/>
        <v>7.8786584513819105E-2</v>
      </c>
      <c r="J267" s="163">
        <f t="shared" si="133"/>
        <v>9.0604572190891963E-2</v>
      </c>
      <c r="K267" s="105">
        <f t="shared" si="133"/>
        <v>0.10419525801952574</v>
      </c>
      <c r="L267" s="146">
        <f t="shared" si="133"/>
        <v>0.11982454672245459</v>
      </c>
      <c r="M267" s="146">
        <f t="shared" si="133"/>
        <v>0.13779822873082279</v>
      </c>
      <c r="N267" s="146">
        <f t="shared" si="133"/>
        <v>0.15846796304044616</v>
      </c>
      <c r="O267" s="146">
        <f t="shared" si="133"/>
        <v>0.18223815749651309</v>
      </c>
      <c r="P267" s="146">
        <f t="shared" si="133"/>
        <v>0.20957388112099007</v>
      </c>
      <c r="Q267" s="279">
        <f t="shared" si="133"/>
        <v>0.24100996328913857</v>
      </c>
      <c r="R267" s="279">
        <f t="shared" si="133"/>
        <v>0.27716145778250934</v>
      </c>
      <c r="S267" s="279">
        <f t="shared" si="133"/>
        <v>0.31873567644988571</v>
      </c>
      <c r="T267" s="279">
        <f t="shared" si="133"/>
        <v>0.36654602791736851</v>
      </c>
      <c r="U267" s="279">
        <f t="shared" si="133"/>
        <v>0.4215279321049738</v>
      </c>
      <c r="V267" s="279">
        <f t="shared" si="133"/>
        <v>0.48475712192071985</v>
      </c>
    </row>
    <row r="268" spans="1:22" x14ac:dyDescent="0.25">
      <c r="B268" s="276">
        <v>4</v>
      </c>
      <c r="C268" s="341">
        <f t="shared" ref="C268:V268" si="134">(C86*$K$262)/$B268</f>
        <v>3.7858371328038251E-2</v>
      </c>
      <c r="D268" s="160">
        <f t="shared" si="134"/>
        <v>4.3537127027243987E-2</v>
      </c>
      <c r="E268" s="160">
        <f t="shared" si="134"/>
        <v>5.0067696081330583E-2</v>
      </c>
      <c r="F268" s="160">
        <f t="shared" si="134"/>
        <v>5.7577850493530168E-2</v>
      </c>
      <c r="G268" s="160">
        <f t="shared" si="134"/>
        <v>6.6214528067559689E-2</v>
      </c>
      <c r="H268" s="160">
        <f t="shared" si="134"/>
        <v>7.614670727769364E-2</v>
      </c>
      <c r="I268" s="160">
        <f t="shared" si="134"/>
        <v>8.7568713369347684E-2</v>
      </c>
      <c r="J268" s="160">
        <f t="shared" si="134"/>
        <v>0.10070402037474983</v>
      </c>
      <c r="K268" s="98">
        <f t="shared" si="134"/>
        <v>0.11580962343096229</v>
      </c>
      <c r="L268" s="94">
        <f t="shared" si="134"/>
        <v>0.13318106694560664</v>
      </c>
      <c r="M268" s="94">
        <f t="shared" si="134"/>
        <v>0.15315822698744763</v>
      </c>
      <c r="N268" s="94">
        <f t="shared" si="134"/>
        <v>0.17613196103556478</v>
      </c>
      <c r="O268" s="94">
        <f t="shared" si="134"/>
        <v>0.20255175519089949</v>
      </c>
      <c r="P268" s="94">
        <f t="shared" si="134"/>
        <v>0.23293451846953439</v>
      </c>
      <c r="Q268" s="278">
        <f t="shared" si="134"/>
        <v>0.26787469623996452</v>
      </c>
      <c r="R268" s="278">
        <f t="shared" si="134"/>
        <v>0.30805590067595917</v>
      </c>
      <c r="S268" s="278">
        <f t="shared" si="134"/>
        <v>0.35426428577735303</v>
      </c>
      <c r="T268" s="278">
        <f t="shared" si="134"/>
        <v>0.40740392864395597</v>
      </c>
      <c r="U268" s="278">
        <f t="shared" si="134"/>
        <v>0.46851451794054932</v>
      </c>
      <c r="V268" s="278">
        <f t="shared" si="134"/>
        <v>0.53879169563163165</v>
      </c>
    </row>
    <row r="269" spans="1:22" x14ac:dyDescent="0.25">
      <c r="B269" s="276">
        <v>5</v>
      </c>
      <c r="C269" s="341">
        <f t="shared" ref="C269:V269" si="135">(C87*$K$262)/$B269</f>
        <v>4.0538555536622209E-2</v>
      </c>
      <c r="D269" s="160">
        <f t="shared" si="135"/>
        <v>4.6619338867115535E-2</v>
      </c>
      <c r="E269" s="160">
        <f t="shared" si="135"/>
        <v>5.3612239697182859E-2</v>
      </c>
      <c r="F269" s="160">
        <f t="shared" si="135"/>
        <v>6.1654075651760287E-2</v>
      </c>
      <c r="G269" s="160">
        <f t="shared" si="135"/>
        <v>7.090218699952433E-2</v>
      </c>
      <c r="H269" s="160">
        <f t="shared" si="135"/>
        <v>8.1537515049452974E-2</v>
      </c>
      <c r="I269" s="160">
        <f t="shared" si="135"/>
        <v>9.3768142306870916E-2</v>
      </c>
      <c r="J269" s="160">
        <f t="shared" si="135"/>
        <v>0.10783336365290155</v>
      </c>
      <c r="K269" s="98">
        <f t="shared" si="135"/>
        <v>0.12400836820083679</v>
      </c>
      <c r="L269" s="94">
        <f t="shared" si="135"/>
        <v>0.14260962343096228</v>
      </c>
      <c r="M269" s="94">
        <f t="shared" si="135"/>
        <v>0.16400106694560662</v>
      </c>
      <c r="N269" s="94">
        <f t="shared" si="135"/>
        <v>0.18860122698744758</v>
      </c>
      <c r="O269" s="94">
        <f t="shared" si="135"/>
        <v>0.21689141103556472</v>
      </c>
      <c r="P269" s="94">
        <f t="shared" si="135"/>
        <v>0.24942512269089939</v>
      </c>
      <c r="Q269" s="278">
        <f t="shared" si="135"/>
        <v>0.28683889109453431</v>
      </c>
      <c r="R269" s="278">
        <f t="shared" si="135"/>
        <v>0.32986472475871442</v>
      </c>
      <c r="S269" s="278">
        <f t="shared" si="135"/>
        <v>0.37934443347252161</v>
      </c>
      <c r="T269" s="278">
        <f t="shared" si="135"/>
        <v>0.43624609849339979</v>
      </c>
      <c r="U269" s="278">
        <f t="shared" si="135"/>
        <v>0.50168301326740972</v>
      </c>
      <c r="V269" s="278">
        <f t="shared" si="135"/>
        <v>0.57693546525752115</v>
      </c>
    </row>
    <row r="270" spans="1:22" x14ac:dyDescent="0.25">
      <c r="B270" s="276">
        <v>10</v>
      </c>
      <c r="C270" s="342">
        <f t="shared" ref="C270:V270" si="136">(C88*$K$262)/$B270</f>
        <v>4.8914900570237015E-2</v>
      </c>
      <c r="D270" s="163">
        <f t="shared" si="136"/>
        <v>5.6252135655772563E-2</v>
      </c>
      <c r="E270" s="163">
        <f t="shared" si="136"/>
        <v>6.4689956004138432E-2</v>
      </c>
      <c r="F270" s="163">
        <f t="shared" si="136"/>
        <v>7.4393449404759199E-2</v>
      </c>
      <c r="G270" s="163">
        <f t="shared" si="136"/>
        <v>8.5552466815473086E-2</v>
      </c>
      <c r="H270" s="163">
        <f t="shared" si="136"/>
        <v>9.8385336837794032E-2</v>
      </c>
      <c r="I270" s="163">
        <f t="shared" si="136"/>
        <v>0.11314313736346313</v>
      </c>
      <c r="J270" s="163">
        <f t="shared" si="136"/>
        <v>0.1301146079679826</v>
      </c>
      <c r="K270" s="105">
        <f t="shared" si="136"/>
        <v>0.14963179916317998</v>
      </c>
      <c r="L270" s="146">
        <f t="shared" si="136"/>
        <v>0.17207656903765695</v>
      </c>
      <c r="M270" s="146">
        <f t="shared" si="136"/>
        <v>0.19788805439330548</v>
      </c>
      <c r="N270" s="146">
        <f t="shared" si="136"/>
        <v>0.22757126255230128</v>
      </c>
      <c r="O270" s="146">
        <f t="shared" si="136"/>
        <v>0.26170695193514648</v>
      </c>
      <c r="P270" s="146">
        <f t="shared" si="136"/>
        <v>0.30096299472541843</v>
      </c>
      <c r="Q270" s="279">
        <f t="shared" si="136"/>
        <v>0.34610744393423121</v>
      </c>
      <c r="R270" s="279">
        <f t="shared" si="136"/>
        <v>0.39802356052436583</v>
      </c>
      <c r="S270" s="279">
        <f t="shared" si="136"/>
        <v>0.45772709460302063</v>
      </c>
      <c r="T270" s="279">
        <f t="shared" si="136"/>
        <v>0.52638615879347372</v>
      </c>
      <c r="U270" s="279">
        <f t="shared" si="136"/>
        <v>0.60534408261249473</v>
      </c>
      <c r="V270" s="279">
        <f t="shared" si="136"/>
        <v>0.69614569500436896</v>
      </c>
    </row>
    <row r="271" spans="1:22" x14ac:dyDescent="0.25">
      <c r="B271" s="276">
        <v>20</v>
      </c>
      <c r="C271" s="341">
        <f t="shared" ref="C271:V271" si="137">(C89*$K$262)/$B271</f>
        <v>5.9590230926412767E-2</v>
      </c>
      <c r="D271" s="160">
        <f t="shared" si="137"/>
        <v>6.8528765565374669E-2</v>
      </c>
      <c r="E271" s="160">
        <f t="shared" si="137"/>
        <v>7.8808080400180863E-2</v>
      </c>
      <c r="F271" s="160">
        <f t="shared" si="137"/>
        <v>9.0629292460207983E-2</v>
      </c>
      <c r="G271" s="160">
        <f t="shared" si="137"/>
        <v>0.10422368632923917</v>
      </c>
      <c r="H271" s="160">
        <f t="shared" si="137"/>
        <v>0.11985723927862504</v>
      </c>
      <c r="I271" s="160">
        <f t="shared" si="137"/>
        <v>0.13783582517041879</v>
      </c>
      <c r="J271" s="160">
        <f t="shared" si="137"/>
        <v>0.15851119894598159</v>
      </c>
      <c r="K271" s="98">
        <f t="shared" si="137"/>
        <v>0.18228787878787883</v>
      </c>
      <c r="L271" s="94">
        <f t="shared" si="137"/>
        <v>0.20963106060606065</v>
      </c>
      <c r="M271" s="94">
        <f t="shared" si="137"/>
        <v>0.24107571969696973</v>
      </c>
      <c r="N271" s="94">
        <f t="shared" si="137"/>
        <v>0.27723707765151517</v>
      </c>
      <c r="O271" s="94">
        <f t="shared" si="137"/>
        <v>0.31882263929924243</v>
      </c>
      <c r="P271" s="94">
        <f t="shared" si="137"/>
        <v>0.36664603519412875</v>
      </c>
      <c r="Q271" s="278">
        <f t="shared" si="137"/>
        <v>0.42164294047324802</v>
      </c>
      <c r="R271" s="278">
        <f t="shared" si="137"/>
        <v>0.48488938154423522</v>
      </c>
      <c r="S271" s="278">
        <f t="shared" si="137"/>
        <v>0.55762278877587046</v>
      </c>
      <c r="T271" s="278">
        <f t="shared" si="137"/>
        <v>0.64126620709225102</v>
      </c>
      <c r="U271" s="278">
        <f t="shared" si="137"/>
        <v>0.73745613815608868</v>
      </c>
      <c r="V271" s="278">
        <f t="shared" si="137"/>
        <v>0.84807455887950189</v>
      </c>
    </row>
    <row r="272" spans="1:22" x14ac:dyDescent="0.25">
      <c r="B272" s="276">
        <v>30</v>
      </c>
      <c r="C272" s="341">
        <f t="shared" ref="C272:V272" si="138">(C90*$K$262)/$B272</f>
        <v>7.4467563674533027E-2</v>
      </c>
      <c r="D272" s="160">
        <f t="shared" si="138"/>
        <v>8.5637698225712974E-2</v>
      </c>
      <c r="E272" s="160">
        <f t="shared" si="138"/>
        <v>9.8483352959569906E-2</v>
      </c>
      <c r="F272" s="160">
        <f t="shared" si="138"/>
        <v>0.11325585590350537</v>
      </c>
      <c r="G272" s="160">
        <f t="shared" si="138"/>
        <v>0.13024423428903117</v>
      </c>
      <c r="H272" s="160">
        <f t="shared" si="138"/>
        <v>0.14978086943238583</v>
      </c>
      <c r="I272" s="160">
        <f t="shared" si="138"/>
        <v>0.1722479998472437</v>
      </c>
      <c r="J272" s="160">
        <f t="shared" si="138"/>
        <v>0.19808519982433026</v>
      </c>
      <c r="K272" s="98">
        <f t="shared" si="138"/>
        <v>0.22779797979797978</v>
      </c>
      <c r="L272" s="94">
        <f t="shared" si="138"/>
        <v>0.26196767676767668</v>
      </c>
      <c r="M272" s="94">
        <f t="shared" si="138"/>
        <v>0.30126282828282819</v>
      </c>
      <c r="N272" s="94">
        <f t="shared" si="138"/>
        <v>0.34645225252525236</v>
      </c>
      <c r="O272" s="94">
        <f t="shared" si="138"/>
        <v>0.39842009040404019</v>
      </c>
      <c r="P272" s="94">
        <f t="shared" si="138"/>
        <v>0.45818310396464612</v>
      </c>
      <c r="Q272" s="278">
        <f t="shared" si="138"/>
        <v>0.52691056955934301</v>
      </c>
      <c r="R272" s="278">
        <f t="shared" si="138"/>
        <v>0.60594715499324436</v>
      </c>
      <c r="S272" s="278">
        <f t="shared" si="138"/>
        <v>0.69683922824223099</v>
      </c>
      <c r="T272" s="278">
        <f t="shared" si="138"/>
        <v>0.80136511247856557</v>
      </c>
      <c r="U272" s="278">
        <f t="shared" si="138"/>
        <v>0.92156987935035029</v>
      </c>
      <c r="V272" s="278">
        <f t="shared" si="138"/>
        <v>1.0598053612529028</v>
      </c>
    </row>
    <row r="273" spans="1:22" x14ac:dyDescent="0.25">
      <c r="B273" s="276">
        <v>40</v>
      </c>
      <c r="C273" s="341">
        <f t="shared" ref="C273:V273" si="139">(C91*$K$262)/$B273</f>
        <v>8.2933989413336767E-2</v>
      </c>
      <c r="D273" s="160">
        <f t="shared" si="139"/>
        <v>9.5374087825337281E-2</v>
      </c>
      <c r="E273" s="160">
        <f t="shared" si="139"/>
        <v>0.10968020099913786</v>
      </c>
      <c r="F273" s="160">
        <f t="shared" si="139"/>
        <v>0.12613223114900854</v>
      </c>
      <c r="G273" s="160">
        <f t="shared" si="139"/>
        <v>0.14505206582135982</v>
      </c>
      <c r="H273" s="160">
        <f t="shared" si="139"/>
        <v>0.16680987569456376</v>
      </c>
      <c r="I273" s="160">
        <f t="shared" si="139"/>
        <v>0.19183135704874832</v>
      </c>
      <c r="J273" s="160">
        <f t="shared" si="139"/>
        <v>0.22060606060606056</v>
      </c>
      <c r="K273" s="98">
        <f t="shared" si="139"/>
        <v>0.25369696969696964</v>
      </c>
      <c r="L273" s="94">
        <f t="shared" si="139"/>
        <v>0.29175151515151504</v>
      </c>
      <c r="M273" s="94">
        <f t="shared" si="139"/>
        <v>0.33551424242424227</v>
      </c>
      <c r="N273" s="94">
        <f t="shared" si="139"/>
        <v>0.38584137878787861</v>
      </c>
      <c r="O273" s="94">
        <f t="shared" si="139"/>
        <v>0.44371758560606034</v>
      </c>
      <c r="P273" s="94">
        <f t="shared" si="139"/>
        <v>0.51027522344696941</v>
      </c>
      <c r="Q273" s="278">
        <f t="shared" si="139"/>
        <v>0.58681650696401477</v>
      </c>
      <c r="R273" s="278">
        <f t="shared" si="139"/>
        <v>0.67483898300861689</v>
      </c>
      <c r="S273" s="278">
        <f t="shared" si="139"/>
        <v>0.77606483045990937</v>
      </c>
      <c r="T273" s="278">
        <f t="shared" si="139"/>
        <v>0.89247455502889572</v>
      </c>
      <c r="U273" s="278">
        <f t="shared" si="139"/>
        <v>1.0263457382832299</v>
      </c>
      <c r="V273" s="278">
        <f t="shared" si="139"/>
        <v>1.1802975990257143</v>
      </c>
    </row>
    <row r="274" spans="1:22" x14ac:dyDescent="0.25">
      <c r="B274" s="276">
        <v>50</v>
      </c>
      <c r="C274" s="341">
        <f t="shared" ref="C274:V274" si="140">(C92*$K$262)/$B274</f>
        <v>8.8836052348413949E-2</v>
      </c>
      <c r="D274" s="160">
        <f t="shared" si="140"/>
        <v>0.10216146020067604</v>
      </c>
      <c r="E274" s="160">
        <f t="shared" si="140"/>
        <v>0.11748567923077743</v>
      </c>
      <c r="F274" s="160">
        <f t="shared" si="140"/>
        <v>0.13510853111539403</v>
      </c>
      <c r="G274" s="160">
        <f t="shared" si="140"/>
        <v>0.15537481078270315</v>
      </c>
      <c r="H274" s="160">
        <f t="shared" si="140"/>
        <v>0.1786810324001086</v>
      </c>
      <c r="I274" s="160">
        <f t="shared" si="140"/>
        <v>0.20548318726012491</v>
      </c>
      <c r="J274" s="160">
        <f t="shared" si="140"/>
        <v>0.23630566534914363</v>
      </c>
      <c r="K274" s="98">
        <f t="shared" si="140"/>
        <v>0.27175151515151513</v>
      </c>
      <c r="L274" s="94">
        <f t="shared" si="140"/>
        <v>0.31251424242424236</v>
      </c>
      <c r="M274" s="94">
        <f t="shared" si="140"/>
        <v>0.35939137878787869</v>
      </c>
      <c r="N274" s="94">
        <f t="shared" si="140"/>
        <v>0.41330008560606046</v>
      </c>
      <c r="O274" s="94">
        <f t="shared" si="140"/>
        <v>0.47529509844696949</v>
      </c>
      <c r="P274" s="94">
        <f t="shared" si="140"/>
        <v>0.54658936321401486</v>
      </c>
      <c r="Q274" s="278">
        <f t="shared" si="140"/>
        <v>0.62857776769611706</v>
      </c>
      <c r="R274" s="278">
        <f t="shared" si="140"/>
        <v>0.72286443285053448</v>
      </c>
      <c r="S274" s="278">
        <f t="shared" si="140"/>
        <v>0.83129409777811458</v>
      </c>
      <c r="T274" s="278">
        <f t="shared" si="140"/>
        <v>0.95598821244483179</v>
      </c>
      <c r="U274" s="278">
        <f t="shared" si="140"/>
        <v>1.0993864443115564</v>
      </c>
      <c r="V274" s="278">
        <f t="shared" si="140"/>
        <v>1.2642944109582899</v>
      </c>
    </row>
    <row r="275" spans="1:22" x14ac:dyDescent="0.25">
      <c r="B275" s="276">
        <v>60</v>
      </c>
      <c r="C275" s="341">
        <f t="shared" ref="C275:V275" si="141">(C93*$K$262)/$B275</f>
        <v>9.3455933881627845E-2</v>
      </c>
      <c r="D275" s="160">
        <f t="shared" si="141"/>
        <v>0.10747432396387201</v>
      </c>
      <c r="E275" s="160">
        <f t="shared" si="141"/>
        <v>0.1235954725584528</v>
      </c>
      <c r="F275" s="160">
        <f t="shared" si="141"/>
        <v>0.14213479344222071</v>
      </c>
      <c r="G275" s="160">
        <f t="shared" si="141"/>
        <v>0.16345501245855379</v>
      </c>
      <c r="H275" s="160">
        <f t="shared" si="141"/>
        <v>0.18797326432733685</v>
      </c>
      <c r="I275" s="160">
        <f t="shared" si="141"/>
        <v>0.21616925397643738</v>
      </c>
      <c r="J275" s="160">
        <f t="shared" si="141"/>
        <v>0.24859464207290297</v>
      </c>
      <c r="K275" s="98">
        <f t="shared" si="141"/>
        <v>0.28588383838383835</v>
      </c>
      <c r="L275" s="94">
        <f t="shared" si="141"/>
        <v>0.32876641414141411</v>
      </c>
      <c r="M275" s="94">
        <f t="shared" si="141"/>
        <v>0.37808137626262617</v>
      </c>
      <c r="N275" s="94">
        <f t="shared" si="141"/>
        <v>0.43479358270202006</v>
      </c>
      <c r="O275" s="94">
        <f t="shared" si="141"/>
        <v>0.50001262010732306</v>
      </c>
      <c r="P275" s="94">
        <f t="shared" si="141"/>
        <v>0.57501451312342133</v>
      </c>
      <c r="Q275" s="278">
        <f t="shared" si="141"/>
        <v>0.66126669009193462</v>
      </c>
      <c r="R275" s="278">
        <f t="shared" si="141"/>
        <v>0.76045669360572477</v>
      </c>
      <c r="S275" s="278">
        <f t="shared" si="141"/>
        <v>0.87452519764658343</v>
      </c>
      <c r="T275" s="278">
        <f t="shared" si="141"/>
        <v>1.0057039772935708</v>
      </c>
      <c r="U275" s="278">
        <f t="shared" si="141"/>
        <v>1.1565595738876064</v>
      </c>
      <c r="V275" s="278">
        <f t="shared" si="141"/>
        <v>1.3300435099707473</v>
      </c>
    </row>
    <row r="276" spans="1:22" x14ac:dyDescent="0.25">
      <c r="B276" s="276">
        <v>70</v>
      </c>
      <c r="C276" s="342">
        <f t="shared" ref="C276:V276" si="142">(C94*$K$262)/$B276</f>
        <v>9.7343140328062683E-2</v>
      </c>
      <c r="D276" s="163">
        <f t="shared" si="142"/>
        <v>0.11194461137727209</v>
      </c>
      <c r="E276" s="163">
        <f t="shared" si="142"/>
        <v>0.12873630308386289</v>
      </c>
      <c r="F276" s="163">
        <f t="shared" si="142"/>
        <v>0.14804674854644231</v>
      </c>
      <c r="G276" s="163">
        <f t="shared" si="142"/>
        <v>0.17025376082840862</v>
      </c>
      <c r="H276" s="163">
        <f t="shared" si="142"/>
        <v>0.19579182495266992</v>
      </c>
      <c r="I276" s="163">
        <f t="shared" si="142"/>
        <v>0.2251605986955704</v>
      </c>
      <c r="J276" s="163">
        <f t="shared" si="142"/>
        <v>0.25893468849990592</v>
      </c>
      <c r="K276" s="105">
        <f t="shared" si="142"/>
        <v>0.29777489177489175</v>
      </c>
      <c r="L276" s="146">
        <f t="shared" si="142"/>
        <v>0.34244112554112549</v>
      </c>
      <c r="M276" s="146">
        <f t="shared" si="142"/>
        <v>0.39380729437229428</v>
      </c>
      <c r="N276" s="146">
        <f t="shared" si="142"/>
        <v>0.45287838852813839</v>
      </c>
      <c r="O276" s="146">
        <f t="shared" si="142"/>
        <v>0.52081014680735915</v>
      </c>
      <c r="P276" s="146">
        <f t="shared" si="142"/>
        <v>0.59893166882846294</v>
      </c>
      <c r="Q276" s="279">
        <f t="shared" si="142"/>
        <v>0.68877141915273243</v>
      </c>
      <c r="R276" s="279">
        <f t="shared" si="142"/>
        <v>0.79208713202564218</v>
      </c>
      <c r="S276" s="279">
        <f t="shared" si="142"/>
        <v>0.9109002018294885</v>
      </c>
      <c r="T276" s="279">
        <f t="shared" si="142"/>
        <v>1.0475352321039118</v>
      </c>
      <c r="U276" s="279">
        <f t="shared" si="142"/>
        <v>1.2046655169194984</v>
      </c>
      <c r="V276" s="279">
        <f t="shared" si="142"/>
        <v>1.385365344457423</v>
      </c>
    </row>
    <row r="281" spans="1:22" x14ac:dyDescent="0.25">
      <c r="B281" s="280">
        <v>0.9</v>
      </c>
      <c r="C281" s="281" t="s">
        <v>42</v>
      </c>
      <c r="D281" s="282"/>
      <c r="E281" s="282"/>
      <c r="F281" s="282"/>
      <c r="G281" s="282"/>
      <c r="H281" s="282"/>
      <c r="I281" s="282"/>
      <c r="J281" s="282"/>
      <c r="K281" s="283"/>
      <c r="L281" s="282"/>
      <c r="M281" s="282"/>
      <c r="N281" s="282"/>
      <c r="O281" s="282"/>
      <c r="P281" s="67"/>
    </row>
    <row r="282" spans="1:22" x14ac:dyDescent="0.25">
      <c r="B282" s="284">
        <v>0.96</v>
      </c>
      <c r="C282" s="47" t="s">
        <v>43</v>
      </c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70"/>
    </row>
    <row r="283" spans="1:22" x14ac:dyDescent="0.25">
      <c r="B283" s="285">
        <v>85</v>
      </c>
      <c r="C283" s="41" t="s">
        <v>44</v>
      </c>
      <c r="D283" s="47"/>
      <c r="E283" s="47"/>
      <c r="F283" s="47"/>
      <c r="G283" s="47"/>
      <c r="H283" s="41" t="s">
        <v>121</v>
      </c>
      <c r="I283" s="47"/>
      <c r="J283" s="47"/>
      <c r="K283" s="47"/>
      <c r="L283" s="47"/>
      <c r="M283" s="47"/>
      <c r="N283" s="47"/>
      <c r="O283" s="47"/>
      <c r="P283" s="70"/>
    </row>
    <row r="284" spans="1:22" x14ac:dyDescent="0.25">
      <c r="B284" s="284"/>
      <c r="C284" s="41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70"/>
    </row>
    <row r="285" spans="1:22" x14ac:dyDescent="0.25">
      <c r="B285" s="286" t="s">
        <v>75</v>
      </c>
      <c r="C285" s="41"/>
      <c r="D285" s="47"/>
      <c r="E285" s="47"/>
      <c r="F285" s="47"/>
      <c r="G285" s="47"/>
      <c r="H285" s="47"/>
      <c r="I285" s="47"/>
      <c r="J285" s="47"/>
      <c r="K285" s="343" t="s">
        <v>79</v>
      </c>
      <c r="L285" s="47"/>
      <c r="M285" s="47"/>
      <c r="N285" s="47"/>
      <c r="O285" s="47"/>
      <c r="P285" s="70"/>
    </row>
    <row r="286" spans="1:22" x14ac:dyDescent="0.25">
      <c r="B286" s="284"/>
      <c r="C286" s="41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70"/>
    </row>
    <row r="287" spans="1:22" x14ac:dyDescent="0.25">
      <c r="B287" s="288"/>
      <c r="C287" s="47"/>
      <c r="D287" s="202"/>
      <c r="E287" s="202"/>
      <c r="F287" s="202"/>
      <c r="G287" s="202"/>
      <c r="H287" s="202"/>
      <c r="I287" s="202"/>
      <c r="J287" s="202"/>
      <c r="K287" s="202"/>
      <c r="L287" s="202"/>
      <c r="M287" s="202"/>
      <c r="N287" s="202"/>
      <c r="O287" s="202"/>
      <c r="P287" s="344"/>
    </row>
    <row r="288" spans="1:22" x14ac:dyDescent="0.25">
      <c r="A288" s="217" t="s">
        <v>27</v>
      </c>
      <c r="B288" s="291"/>
      <c r="C288" s="292"/>
      <c r="D288" s="293" t="s">
        <v>16</v>
      </c>
      <c r="E288" s="293" t="s">
        <v>15</v>
      </c>
      <c r="F288" s="294" t="s">
        <v>14</v>
      </c>
      <c r="G288" s="294" t="s">
        <v>13</v>
      </c>
      <c r="H288" s="294" t="s">
        <v>3</v>
      </c>
      <c r="I288" s="294" t="s">
        <v>4</v>
      </c>
      <c r="J288" s="294" t="s">
        <v>5</v>
      </c>
      <c r="K288" s="294" t="s">
        <v>6</v>
      </c>
      <c r="L288" s="294" t="s">
        <v>20</v>
      </c>
      <c r="M288" s="294" t="s">
        <v>21</v>
      </c>
      <c r="N288" s="294" t="s">
        <v>22</v>
      </c>
      <c r="O288" s="294" t="s">
        <v>23</v>
      </c>
      <c r="P288" s="295" t="s">
        <v>24</v>
      </c>
      <c r="Q288" s="274"/>
      <c r="R288" s="274"/>
      <c r="S288" s="274"/>
      <c r="T288" s="274"/>
      <c r="U288" s="274"/>
      <c r="V288" s="274"/>
    </row>
    <row r="289" spans="2:22" x14ac:dyDescent="0.25">
      <c r="B289" s="296" t="s">
        <v>2</v>
      </c>
      <c r="C289" s="297" t="s">
        <v>41</v>
      </c>
      <c r="D289" s="294" t="s">
        <v>41</v>
      </c>
      <c r="E289" s="294" t="s">
        <v>41</v>
      </c>
      <c r="F289" s="294" t="s">
        <v>41</v>
      </c>
      <c r="G289" s="294" t="s">
        <v>41</v>
      </c>
      <c r="H289" s="294" t="s">
        <v>41</v>
      </c>
      <c r="I289" s="294" t="s">
        <v>41</v>
      </c>
      <c r="J289" s="294" t="s">
        <v>40</v>
      </c>
      <c r="K289" s="294" t="s">
        <v>40</v>
      </c>
      <c r="L289" s="294" t="s">
        <v>40</v>
      </c>
      <c r="M289" s="294" t="s">
        <v>40</v>
      </c>
      <c r="N289" s="294" t="s">
        <v>40</v>
      </c>
      <c r="O289" s="294" t="s">
        <v>40</v>
      </c>
      <c r="P289" s="295" t="s">
        <v>40</v>
      </c>
      <c r="Q289" s="298" t="s">
        <v>40</v>
      </c>
      <c r="R289" s="298" t="s">
        <v>40</v>
      </c>
      <c r="S289" s="298" t="s">
        <v>40</v>
      </c>
      <c r="T289" s="298" t="s">
        <v>40</v>
      </c>
      <c r="U289" s="298" t="s">
        <v>40</v>
      </c>
      <c r="V289" s="298" t="s">
        <v>40</v>
      </c>
    </row>
    <row r="290" spans="2:22" x14ac:dyDescent="0.25">
      <c r="B290" s="296">
        <v>1</v>
      </c>
      <c r="C290" s="299">
        <f>SQRT(12*32.2*C265^2/(4*$B$283*($B$282*56)*$B$281^2))</f>
        <v>1.5701875888437971E-3</v>
      </c>
      <c r="D290" s="300">
        <f t="shared" ref="D290:V301" si="143">SQRT(12*32.2*D265^2/(4*$B$283*($B$282*56)*$B$281^2))</f>
        <v>1.8057157271703665E-3</v>
      </c>
      <c r="E290" s="300">
        <f t="shared" si="143"/>
        <v>2.0765730862459214E-3</v>
      </c>
      <c r="F290" s="300">
        <f t="shared" si="143"/>
        <v>2.3880590491828094E-3</v>
      </c>
      <c r="G290" s="300">
        <f t="shared" si="143"/>
        <v>2.7462679065602307E-3</v>
      </c>
      <c r="H290" s="300">
        <f t="shared" si="143"/>
        <v>3.1582080925442648E-3</v>
      </c>
      <c r="I290" s="300">
        <f t="shared" si="143"/>
        <v>3.631939306425904E-3</v>
      </c>
      <c r="J290" s="300">
        <f t="shared" si="143"/>
        <v>4.176730202389789E-3</v>
      </c>
      <c r="K290" s="301">
        <f t="shared" si="143"/>
        <v>4.803239732748257E-3</v>
      </c>
      <c r="L290" s="300">
        <f t="shared" si="143"/>
        <v>5.5237256926604951E-3</v>
      </c>
      <c r="M290" s="300">
        <f t="shared" si="143"/>
        <v>6.352284546559569E-3</v>
      </c>
      <c r="N290" s="300">
        <f t="shared" si="143"/>
        <v>7.3051272285435034E-3</v>
      </c>
      <c r="O290" s="300">
        <f t="shared" si="143"/>
        <v>8.4008963128250277E-3</v>
      </c>
      <c r="P290" s="302">
        <f t="shared" si="143"/>
        <v>9.6610307597487823E-3</v>
      </c>
      <c r="Q290" s="303">
        <f t="shared" si="143"/>
        <v>1.1110185373711097E-2</v>
      </c>
      <c r="R290" s="303">
        <f t="shared" si="143"/>
        <v>1.277671317976776E-2</v>
      </c>
      <c r="S290" s="303">
        <f t="shared" si="143"/>
        <v>1.4693220156732923E-2</v>
      </c>
      <c r="T290" s="303">
        <f t="shared" si="143"/>
        <v>1.6897203180242862E-2</v>
      </c>
      <c r="U290" s="303">
        <f t="shared" si="143"/>
        <v>1.9431783657279288E-2</v>
      </c>
      <c r="V290" s="303">
        <f t="shared" si="143"/>
        <v>2.234655120587118E-2</v>
      </c>
    </row>
    <row r="291" spans="2:22" x14ac:dyDescent="0.25">
      <c r="B291" s="296">
        <v>2</v>
      </c>
      <c r="C291" s="299">
        <f t="shared" ref="C291:J301" si="144">SQRT(12*32.2*C266^2/(4*$B$283*($B$282*56)*$B$281^2))</f>
        <v>4.4383321009733353E-3</v>
      </c>
      <c r="D291" s="300">
        <f t="shared" si="144"/>
        <v>5.1040819161193348E-3</v>
      </c>
      <c r="E291" s="300">
        <f t="shared" si="144"/>
        <v>5.8696942035372365E-3</v>
      </c>
      <c r="F291" s="300">
        <f t="shared" si="144"/>
        <v>6.7501483340678204E-3</v>
      </c>
      <c r="G291" s="300">
        <f t="shared" si="144"/>
        <v>7.7626705841779926E-3</v>
      </c>
      <c r="H291" s="300">
        <f t="shared" si="144"/>
        <v>8.9270711718046902E-3</v>
      </c>
      <c r="I291" s="300">
        <f t="shared" si="144"/>
        <v>1.0266131847575393E-2</v>
      </c>
      <c r="J291" s="300">
        <f t="shared" si="144"/>
        <v>1.1806051624711702E-2</v>
      </c>
      <c r="K291" s="301">
        <f t="shared" si="143"/>
        <v>1.3576959368418457E-2</v>
      </c>
      <c r="L291" s="300">
        <f t="shared" si="143"/>
        <v>1.5613503273681226E-2</v>
      </c>
      <c r="M291" s="300">
        <f t="shared" si="143"/>
        <v>1.7955528764733407E-2</v>
      </c>
      <c r="N291" s="300">
        <f t="shared" si="143"/>
        <v>2.0648858079443416E-2</v>
      </c>
      <c r="O291" s="300">
        <f t="shared" si="143"/>
        <v>2.3746186791359924E-2</v>
      </c>
      <c r="P291" s="302">
        <f t="shared" si="143"/>
        <v>2.7308114810063913E-2</v>
      </c>
      <c r="Q291" s="303">
        <f t="shared" si="143"/>
        <v>3.1404332031573501E-2</v>
      </c>
      <c r="R291" s="303">
        <f t="shared" si="143"/>
        <v>3.6114981836309526E-2</v>
      </c>
      <c r="S291" s="303">
        <f t="shared" si="143"/>
        <v>4.1532229111755949E-2</v>
      </c>
      <c r="T291" s="303">
        <f t="shared" si="143"/>
        <v>4.7762063478519343E-2</v>
      </c>
      <c r="U291" s="303">
        <f t="shared" si="143"/>
        <v>5.4926373000297228E-2</v>
      </c>
      <c r="V291" s="303">
        <f t="shared" si="143"/>
        <v>6.3165328950341812E-2</v>
      </c>
    </row>
    <row r="292" spans="2:22" x14ac:dyDescent="0.25">
      <c r="B292" s="296">
        <v>3</v>
      </c>
      <c r="C292" s="305">
        <f t="shared" si="144"/>
        <v>5.5026538318483174E-3</v>
      </c>
      <c r="D292" s="306">
        <f t="shared" si="144"/>
        <v>6.3280519066255632E-3</v>
      </c>
      <c r="E292" s="306">
        <f t="shared" si="144"/>
        <v>7.2772596926193979E-3</v>
      </c>
      <c r="F292" s="306">
        <f t="shared" si="144"/>
        <v>8.3688486465123054E-3</v>
      </c>
      <c r="G292" s="306">
        <f t="shared" si="144"/>
        <v>9.6241759434891518E-3</v>
      </c>
      <c r="H292" s="306">
        <f t="shared" si="144"/>
        <v>1.1067802335012525E-2</v>
      </c>
      <c r="I292" s="306">
        <f t="shared" si="144"/>
        <v>1.2727972685264405E-2</v>
      </c>
      <c r="J292" s="306">
        <f t="shared" si="144"/>
        <v>1.4637168588054063E-2</v>
      </c>
      <c r="K292" s="307">
        <f t="shared" si="143"/>
        <v>1.6832743876262171E-2</v>
      </c>
      <c r="L292" s="306">
        <f t="shared" si="143"/>
        <v>1.9357655457701493E-2</v>
      </c>
      <c r="M292" s="306">
        <f t="shared" si="143"/>
        <v>2.2261303776356722E-2</v>
      </c>
      <c r="N292" s="306">
        <f t="shared" si="143"/>
        <v>2.5600499342810223E-2</v>
      </c>
      <c r="O292" s="306">
        <f t="shared" si="143"/>
        <v>2.9440574244231757E-2</v>
      </c>
      <c r="P292" s="308">
        <f t="shared" si="143"/>
        <v>3.3856660380866516E-2</v>
      </c>
      <c r="Q292" s="309">
        <f t="shared" si="143"/>
        <v>3.8935159437996497E-2</v>
      </c>
      <c r="R292" s="309">
        <f t="shared" si="143"/>
        <v>4.4775433353695965E-2</v>
      </c>
      <c r="S292" s="309">
        <f t="shared" si="143"/>
        <v>5.1491748356750355E-2</v>
      </c>
      <c r="T292" s="309">
        <f t="shared" si="143"/>
        <v>5.9215510610262902E-2</v>
      </c>
      <c r="U292" s="309">
        <f t="shared" si="143"/>
        <v>6.8097837201802347E-2</v>
      </c>
      <c r="V292" s="309">
        <f t="shared" si="143"/>
        <v>7.8312512782072685E-2</v>
      </c>
    </row>
    <row r="293" spans="2:22" x14ac:dyDescent="0.25">
      <c r="B293" s="296">
        <v>4</v>
      </c>
      <c r="C293" s="299">
        <f t="shared" si="144"/>
        <v>6.11601986740966E-3</v>
      </c>
      <c r="D293" s="300">
        <f t="shared" si="144"/>
        <v>7.0334228475211098E-3</v>
      </c>
      <c r="E293" s="300">
        <f t="shared" si="144"/>
        <v>8.0884362746492765E-3</v>
      </c>
      <c r="F293" s="300">
        <f t="shared" si="144"/>
        <v>9.3017017158466657E-3</v>
      </c>
      <c r="G293" s="300">
        <f t="shared" si="144"/>
        <v>1.0696956973223665E-2</v>
      </c>
      <c r="H293" s="300">
        <f t="shared" si="144"/>
        <v>1.2301500519207215E-2</v>
      </c>
      <c r="I293" s="300">
        <f t="shared" si="144"/>
        <v>1.4146725597088298E-2</v>
      </c>
      <c r="J293" s="300">
        <f t="shared" si="144"/>
        <v>1.6268734436651541E-2</v>
      </c>
      <c r="K293" s="301">
        <f t="shared" si="143"/>
        <v>1.8709044602149272E-2</v>
      </c>
      <c r="L293" s="300">
        <f t="shared" si="143"/>
        <v>2.1515401292471661E-2</v>
      </c>
      <c r="M293" s="300">
        <f t="shared" si="143"/>
        <v>2.4742711486342411E-2</v>
      </c>
      <c r="N293" s="300">
        <f t="shared" si="143"/>
        <v>2.8454118209293774E-2</v>
      </c>
      <c r="O293" s="300">
        <f t="shared" si="143"/>
        <v>3.2722235940687835E-2</v>
      </c>
      <c r="P293" s="302">
        <f t="shared" si="143"/>
        <v>3.7630571331791006E-2</v>
      </c>
      <c r="Q293" s="303">
        <f t="shared" si="143"/>
        <v>4.3275157031559652E-2</v>
      </c>
      <c r="R293" s="303">
        <f t="shared" si="143"/>
        <v>4.9766430586293597E-2</v>
      </c>
      <c r="S293" s="303">
        <f t="shared" si="143"/>
        <v>5.7231395174237636E-2</v>
      </c>
      <c r="T293" s="303">
        <f t="shared" si="143"/>
        <v>6.5816104450373281E-2</v>
      </c>
      <c r="U293" s="303">
        <f t="shared" si="143"/>
        <v>7.5688520117929259E-2</v>
      </c>
      <c r="V293" s="303">
        <f t="shared" si="143"/>
        <v>8.7041798135618645E-2</v>
      </c>
    </row>
    <row r="294" spans="2:22" x14ac:dyDescent="0.25">
      <c r="B294" s="296">
        <v>5</v>
      </c>
      <c r="C294" s="299">
        <f t="shared" si="144"/>
        <v>6.5490036248455506E-3</v>
      </c>
      <c r="D294" s="300">
        <f t="shared" si="144"/>
        <v>7.5313541685723814E-3</v>
      </c>
      <c r="E294" s="300">
        <f t="shared" si="144"/>
        <v>8.6610572938582361E-3</v>
      </c>
      <c r="F294" s="300">
        <f t="shared" si="144"/>
        <v>9.9602158879369736E-3</v>
      </c>
      <c r="G294" s="300">
        <f t="shared" si="144"/>
        <v>1.1454248271127518E-2</v>
      </c>
      <c r="H294" s="300">
        <f t="shared" si="144"/>
        <v>1.3172385511796645E-2</v>
      </c>
      <c r="I294" s="300">
        <f t="shared" si="144"/>
        <v>1.5148243338566143E-2</v>
      </c>
      <c r="J294" s="300">
        <f t="shared" si="144"/>
        <v>1.7420479839351063E-2</v>
      </c>
      <c r="K294" s="301">
        <f t="shared" si="143"/>
        <v>2.0033551815253722E-2</v>
      </c>
      <c r="L294" s="300">
        <f t="shared" si="143"/>
        <v>2.3038584587541776E-2</v>
      </c>
      <c r="M294" s="300">
        <f t="shared" si="143"/>
        <v>2.6494372275673046E-2</v>
      </c>
      <c r="N294" s="300">
        <f t="shared" si="143"/>
        <v>3.0468528117023996E-2</v>
      </c>
      <c r="O294" s="300">
        <f t="shared" si="143"/>
        <v>3.5038807334577593E-2</v>
      </c>
      <c r="P294" s="302">
        <f t="shared" si="143"/>
        <v>4.0294628434764231E-2</v>
      </c>
      <c r="Q294" s="303">
        <f t="shared" si="143"/>
        <v>4.6338822699978861E-2</v>
      </c>
      <c r="R294" s="303">
        <f t="shared" si="143"/>
        <v>5.3289646104975691E-2</v>
      </c>
      <c r="S294" s="303">
        <f t="shared" si="143"/>
        <v>6.1283093020722046E-2</v>
      </c>
      <c r="T294" s="303">
        <f t="shared" si="143"/>
        <v>7.0475556973830344E-2</v>
      </c>
      <c r="U294" s="303">
        <f t="shared" si="143"/>
        <v>8.1046890519904893E-2</v>
      </c>
      <c r="V294" s="303">
        <f t="shared" si="143"/>
        <v>9.320392409789062E-2</v>
      </c>
    </row>
    <row r="295" spans="2:22" x14ac:dyDescent="0.25">
      <c r="B295" s="296">
        <v>10</v>
      </c>
      <c r="C295" s="305">
        <f t="shared" si="144"/>
        <v>7.9022021604604475E-3</v>
      </c>
      <c r="D295" s="306">
        <f t="shared" si="144"/>
        <v>9.0875324845295126E-3</v>
      </c>
      <c r="E295" s="306">
        <f t="shared" si="144"/>
        <v>1.0450662357208937E-2</v>
      </c>
      <c r="F295" s="306">
        <f t="shared" si="144"/>
        <v>1.201826171079028E-2</v>
      </c>
      <c r="G295" s="306">
        <f t="shared" si="144"/>
        <v>1.3821000967408823E-2</v>
      </c>
      <c r="H295" s="306">
        <f t="shared" si="144"/>
        <v>1.5894151112520145E-2</v>
      </c>
      <c r="I295" s="306">
        <f t="shared" si="144"/>
        <v>1.8278273779398165E-2</v>
      </c>
      <c r="J295" s="306">
        <f t="shared" si="144"/>
        <v>2.1020014846307888E-2</v>
      </c>
      <c r="K295" s="307">
        <f t="shared" si="143"/>
        <v>2.4173017073254071E-2</v>
      </c>
      <c r="L295" s="306">
        <f t="shared" si="143"/>
        <v>2.7798969634242176E-2</v>
      </c>
      <c r="M295" s="306">
        <f t="shared" si="143"/>
        <v>3.1968815079378501E-2</v>
      </c>
      <c r="N295" s="306">
        <f t="shared" si="143"/>
        <v>3.6764137341285273E-2</v>
      </c>
      <c r="O295" s="306">
        <f t="shared" si="143"/>
        <v>4.2278757942478068E-2</v>
      </c>
      <c r="P295" s="308">
        <f t="shared" si="143"/>
        <v>4.8620571633849766E-2</v>
      </c>
      <c r="Q295" s="309">
        <f t="shared" si="143"/>
        <v>5.5913657378927235E-2</v>
      </c>
      <c r="R295" s="309">
        <f t="shared" si="143"/>
        <v>6.4300705985766315E-2</v>
      </c>
      <c r="S295" s="309">
        <f t="shared" si="143"/>
        <v>7.3945811883631252E-2</v>
      </c>
      <c r="T295" s="309">
        <f t="shared" si="143"/>
        <v>8.5037683666175937E-2</v>
      </c>
      <c r="U295" s="309">
        <f t="shared" si="143"/>
        <v>9.7793336216102311E-2</v>
      </c>
      <c r="V295" s="309">
        <f t="shared" si="143"/>
        <v>0.11246233664851767</v>
      </c>
    </row>
    <row r="296" spans="2:22" x14ac:dyDescent="0.25">
      <c r="B296" s="296">
        <v>20</v>
      </c>
      <c r="C296" s="299">
        <f t="shared" si="144"/>
        <v>9.6268017736819908E-3</v>
      </c>
      <c r="D296" s="300">
        <f t="shared" si="144"/>
        <v>1.1070822039734288E-2</v>
      </c>
      <c r="E296" s="300">
        <f t="shared" si="144"/>
        <v>1.2731445345694429E-2</v>
      </c>
      <c r="F296" s="300">
        <f t="shared" si="144"/>
        <v>1.4641162147548592E-2</v>
      </c>
      <c r="G296" s="300">
        <f t="shared" si="144"/>
        <v>1.6837336469680882E-2</v>
      </c>
      <c r="H296" s="300">
        <f t="shared" si="144"/>
        <v>1.9362936940133014E-2</v>
      </c>
      <c r="I296" s="300">
        <f t="shared" si="144"/>
        <v>2.2267377481152963E-2</v>
      </c>
      <c r="J296" s="300">
        <f t="shared" si="144"/>
        <v>2.5607484103325903E-2</v>
      </c>
      <c r="K296" s="301">
        <f t="shared" si="143"/>
        <v>2.944860671882479E-2</v>
      </c>
      <c r="L296" s="300">
        <f t="shared" si="143"/>
        <v>3.3865897726648504E-2</v>
      </c>
      <c r="M296" s="300">
        <f t="shared" si="143"/>
        <v>3.8945782385645777E-2</v>
      </c>
      <c r="N296" s="300">
        <f t="shared" si="143"/>
        <v>4.4787649743492648E-2</v>
      </c>
      <c r="O296" s="300">
        <f t="shared" si="143"/>
        <v>5.1505797205016531E-2</v>
      </c>
      <c r="P296" s="302">
        <f t="shared" si="143"/>
        <v>5.9231666785769015E-2</v>
      </c>
      <c r="Q296" s="303">
        <f t="shared" si="143"/>
        <v>6.8116416803634366E-2</v>
      </c>
      <c r="R296" s="303">
        <f t="shared" si="143"/>
        <v>7.8333879324179512E-2</v>
      </c>
      <c r="S296" s="303">
        <f t="shared" si="143"/>
        <v>9.008396122280643E-2</v>
      </c>
      <c r="T296" s="303">
        <f t="shared" si="143"/>
        <v>0.10359655540622739</v>
      </c>
      <c r="U296" s="303">
        <f t="shared" si="143"/>
        <v>0.11913603871716151</v>
      </c>
      <c r="V296" s="303">
        <f t="shared" si="143"/>
        <v>0.1370064445247357</v>
      </c>
    </row>
    <row r="297" spans="2:22" x14ac:dyDescent="0.25">
      <c r="B297" s="296">
        <v>30</v>
      </c>
      <c r="C297" s="299">
        <f t="shared" si="144"/>
        <v>1.2030234871031845E-2</v>
      </c>
      <c r="D297" s="300">
        <f t="shared" si="144"/>
        <v>1.3834770101686622E-2</v>
      </c>
      <c r="E297" s="300">
        <f t="shared" si="144"/>
        <v>1.5909985616939612E-2</v>
      </c>
      <c r="F297" s="300">
        <f t="shared" si="144"/>
        <v>1.829648345948055E-2</v>
      </c>
      <c r="G297" s="300">
        <f t="shared" si="144"/>
        <v>2.1040955978402633E-2</v>
      </c>
      <c r="H297" s="300">
        <f t="shared" si="144"/>
        <v>2.4197099375163025E-2</v>
      </c>
      <c r="I297" s="300">
        <f t="shared" si="144"/>
        <v>2.7826664281437478E-2</v>
      </c>
      <c r="J297" s="300">
        <f t="shared" si="144"/>
        <v>3.2000663923653097E-2</v>
      </c>
      <c r="K297" s="301">
        <f t="shared" si="143"/>
        <v>3.680076351220106E-2</v>
      </c>
      <c r="L297" s="300">
        <f t="shared" si="143"/>
        <v>4.2320878039031208E-2</v>
      </c>
      <c r="M297" s="300">
        <f t="shared" si="143"/>
        <v>4.8669009744885895E-2</v>
      </c>
      <c r="N297" s="300">
        <f t="shared" si="143"/>
        <v>5.5969361206618766E-2</v>
      </c>
      <c r="O297" s="300">
        <f t="shared" si="143"/>
        <v>6.4364765387611572E-2</v>
      </c>
      <c r="P297" s="302">
        <f t="shared" si="143"/>
        <v>7.4019480195753301E-2</v>
      </c>
      <c r="Q297" s="303">
        <f t="shared" si="143"/>
        <v>8.5122402225116287E-2</v>
      </c>
      <c r="R297" s="303">
        <f t="shared" si="143"/>
        <v>9.7890762558883709E-2</v>
      </c>
      <c r="S297" s="303">
        <f t="shared" si="143"/>
        <v>0.11257437694271627</v>
      </c>
      <c r="T297" s="303">
        <f t="shared" si="143"/>
        <v>0.1294605334841237</v>
      </c>
      <c r="U297" s="303">
        <f t="shared" si="143"/>
        <v>0.14887961350674223</v>
      </c>
      <c r="V297" s="303">
        <f t="shared" si="143"/>
        <v>0.17121155553275358</v>
      </c>
    </row>
    <row r="298" spans="2:22" x14ac:dyDescent="0.25">
      <c r="B298" s="296">
        <v>40</v>
      </c>
      <c r="C298" s="299">
        <f t="shared" si="144"/>
        <v>1.3397985944520916E-2</v>
      </c>
      <c r="D298" s="300">
        <f t="shared" si="144"/>
        <v>1.5407683836199053E-2</v>
      </c>
      <c r="E298" s="300">
        <f t="shared" si="144"/>
        <v>1.771883641162891E-2</v>
      </c>
      <c r="F298" s="300">
        <f t="shared" si="144"/>
        <v>2.0376661873373246E-2</v>
      </c>
      <c r="G298" s="300">
        <f t="shared" si="144"/>
        <v>2.3433161154379233E-2</v>
      </c>
      <c r="H298" s="300">
        <f t="shared" si="144"/>
        <v>2.6948135327536114E-2</v>
      </c>
      <c r="I298" s="300">
        <f t="shared" si="144"/>
        <v>3.0990355626666528E-2</v>
      </c>
      <c r="J298" s="300">
        <f t="shared" si="144"/>
        <v>3.5638908970666502E-2</v>
      </c>
      <c r="K298" s="301">
        <f t="shared" si="143"/>
        <v>4.0984745316266481E-2</v>
      </c>
      <c r="L298" s="300">
        <f t="shared" si="143"/>
        <v>4.713245711370645E-2</v>
      </c>
      <c r="M298" s="300">
        <f t="shared" si="143"/>
        <v>5.4202325680762407E-2</v>
      </c>
      <c r="N298" s="300">
        <f t="shared" si="143"/>
        <v>6.2332674532876775E-2</v>
      </c>
      <c r="O298" s="300">
        <f t="shared" si="143"/>
        <v>7.1682575712808269E-2</v>
      </c>
      <c r="P298" s="302">
        <f t="shared" si="143"/>
        <v>8.2434962069729528E-2</v>
      </c>
      <c r="Q298" s="303">
        <f t="shared" si="143"/>
        <v>9.4800206380188934E-2</v>
      </c>
      <c r="R298" s="303">
        <f t="shared" si="143"/>
        <v>0.10902023733721726</v>
      </c>
      <c r="S298" s="303">
        <f t="shared" si="143"/>
        <v>0.12537327293779985</v>
      </c>
      <c r="T298" s="303">
        <f t="shared" si="143"/>
        <v>0.14417926387846983</v>
      </c>
      <c r="U298" s="303">
        <f t="shared" si="143"/>
        <v>0.16580615346024027</v>
      </c>
      <c r="V298" s="303">
        <f t="shared" si="143"/>
        <v>0.19067707647927629</v>
      </c>
    </row>
    <row r="299" spans="2:22" x14ac:dyDescent="0.25">
      <c r="B299" s="296">
        <v>50</v>
      </c>
      <c r="C299" s="299">
        <f t="shared" si="144"/>
        <v>1.4351464208465683E-2</v>
      </c>
      <c r="D299" s="300">
        <f t="shared" si="144"/>
        <v>1.6504183839735537E-2</v>
      </c>
      <c r="E299" s="300">
        <f t="shared" si="144"/>
        <v>1.8979811415695862E-2</v>
      </c>
      <c r="F299" s="300">
        <f t="shared" si="144"/>
        <v>2.1826783128050239E-2</v>
      </c>
      <c r="G299" s="300">
        <f t="shared" si="144"/>
        <v>2.5100800597257781E-2</v>
      </c>
      <c r="H299" s="300">
        <f t="shared" si="144"/>
        <v>2.8865920686846441E-2</v>
      </c>
      <c r="I299" s="300">
        <f t="shared" si="144"/>
        <v>3.319580878987341E-2</v>
      </c>
      <c r="J299" s="300">
        <f t="shared" si="144"/>
        <v>3.8175180108354419E-2</v>
      </c>
      <c r="K299" s="301">
        <f t="shared" si="143"/>
        <v>4.3901457124607579E-2</v>
      </c>
      <c r="L299" s="300">
        <f t="shared" si="143"/>
        <v>5.0486675693298705E-2</v>
      </c>
      <c r="M299" s="300">
        <f t="shared" si="143"/>
        <v>5.8059677047293506E-2</v>
      </c>
      <c r="N299" s="300">
        <f t="shared" si="143"/>
        <v>6.6768628604387523E-2</v>
      </c>
      <c r="O299" s="300">
        <f t="shared" si="143"/>
        <v>7.6783922895045653E-2</v>
      </c>
      <c r="P299" s="302">
        <f t="shared" si="143"/>
        <v>8.8301511329302487E-2</v>
      </c>
      <c r="Q299" s="303">
        <f t="shared" si="143"/>
        <v>0.10154673802869786</v>
      </c>
      <c r="R299" s="303">
        <f t="shared" si="143"/>
        <v>0.11677874873300251</v>
      </c>
      <c r="S299" s="303">
        <f t="shared" si="143"/>
        <v>0.13429556104295287</v>
      </c>
      <c r="T299" s="303">
        <f t="shared" si="143"/>
        <v>0.15443989519939583</v>
      </c>
      <c r="U299" s="303">
        <f t="shared" si="143"/>
        <v>0.17760587947930517</v>
      </c>
      <c r="V299" s="303">
        <f t="shared" si="143"/>
        <v>0.20424676140120093</v>
      </c>
    </row>
    <row r="300" spans="2:22" x14ac:dyDescent="0.25">
      <c r="B300" s="296">
        <v>60</v>
      </c>
      <c r="C300" s="299">
        <f t="shared" si="144"/>
        <v>1.5097806067638294E-2</v>
      </c>
      <c r="D300" s="300">
        <f t="shared" si="144"/>
        <v>1.7362476977784036E-2</v>
      </c>
      <c r="E300" s="300">
        <f t="shared" si="144"/>
        <v>1.9966848524451641E-2</v>
      </c>
      <c r="F300" s="300">
        <f t="shared" si="144"/>
        <v>2.2961875803119387E-2</v>
      </c>
      <c r="G300" s="300">
        <f t="shared" si="144"/>
        <v>2.640615717358729E-2</v>
      </c>
      <c r="H300" s="300">
        <f t="shared" si="144"/>
        <v>3.0367080749625384E-2</v>
      </c>
      <c r="I300" s="300">
        <f t="shared" si="144"/>
        <v>3.492214286206919E-2</v>
      </c>
      <c r="J300" s="300">
        <f t="shared" si="144"/>
        <v>4.0160464291379559E-2</v>
      </c>
      <c r="K300" s="301">
        <f t="shared" si="143"/>
        <v>4.6184533935086487E-2</v>
      </c>
      <c r="L300" s="300">
        <f t="shared" si="143"/>
        <v>5.3112214025349463E-2</v>
      </c>
      <c r="M300" s="300">
        <f t="shared" si="143"/>
        <v>6.1079046129151875E-2</v>
      </c>
      <c r="N300" s="300">
        <f t="shared" si="143"/>
        <v>7.024090304852465E-2</v>
      </c>
      <c r="O300" s="300">
        <f t="shared" si="143"/>
        <v>8.0777038505803339E-2</v>
      </c>
      <c r="P300" s="302">
        <f t="shared" si="143"/>
        <v>9.2893594281673819E-2</v>
      </c>
      <c r="Q300" s="303">
        <f t="shared" si="143"/>
        <v>0.1068276334239249</v>
      </c>
      <c r="R300" s="303">
        <f t="shared" si="143"/>
        <v>0.12285177843751363</v>
      </c>
      <c r="S300" s="303">
        <f t="shared" si="143"/>
        <v>0.14127954520314065</v>
      </c>
      <c r="T300" s="303">
        <f t="shared" si="143"/>
        <v>0.16247147698361175</v>
      </c>
      <c r="U300" s="303">
        <f t="shared" si="143"/>
        <v>0.1868421985311535</v>
      </c>
      <c r="V300" s="303">
        <f t="shared" si="143"/>
        <v>0.21486852831082651</v>
      </c>
    </row>
    <row r="301" spans="2:22" x14ac:dyDescent="0.25">
      <c r="B301" s="310">
        <v>70</v>
      </c>
      <c r="C301" s="311">
        <f t="shared" si="144"/>
        <v>1.5725784266941097E-2</v>
      </c>
      <c r="D301" s="312">
        <f t="shared" si="144"/>
        <v>1.8084651906982267E-2</v>
      </c>
      <c r="E301" s="312">
        <f t="shared" si="144"/>
        <v>2.0797349693029602E-2</v>
      </c>
      <c r="F301" s="312">
        <f t="shared" si="144"/>
        <v>2.3916952146984041E-2</v>
      </c>
      <c r="G301" s="312">
        <f t="shared" si="144"/>
        <v>2.7504494969031641E-2</v>
      </c>
      <c r="H301" s="312">
        <f t="shared" si="144"/>
        <v>3.163016921438639E-2</v>
      </c>
      <c r="I301" s="312">
        <f t="shared" si="144"/>
        <v>3.6374694596544341E-2</v>
      </c>
      <c r="J301" s="312">
        <f t="shared" si="144"/>
        <v>4.1830898786025993E-2</v>
      </c>
      <c r="K301" s="313">
        <f t="shared" si="143"/>
        <v>4.8105533603929877E-2</v>
      </c>
      <c r="L301" s="312">
        <f t="shared" si="143"/>
        <v>5.5321363644519353E-2</v>
      </c>
      <c r="M301" s="312">
        <f t="shared" si="143"/>
        <v>6.3619568191197254E-2</v>
      </c>
      <c r="N301" s="312">
        <f t="shared" si="143"/>
        <v>7.3162503419876831E-2</v>
      </c>
      <c r="O301" s="312">
        <f t="shared" si="143"/>
        <v>8.4136878932858372E-2</v>
      </c>
      <c r="P301" s="314">
        <f t="shared" si="143"/>
        <v>9.67574107727871E-2</v>
      </c>
      <c r="Q301" s="309">
        <f t="shared" si="143"/>
        <v>0.11127102238870519</v>
      </c>
      <c r="R301" s="309">
        <f t="shared" si="143"/>
        <v>0.12796167574701092</v>
      </c>
      <c r="S301" s="309">
        <f t="shared" si="143"/>
        <v>0.14715592710906256</v>
      </c>
      <c r="T301" s="309">
        <f t="shared" si="143"/>
        <v>0.16922931617542197</v>
      </c>
      <c r="U301" s="309">
        <f t="shared" si="143"/>
        <v>0.19461371360173524</v>
      </c>
      <c r="V301" s="309">
        <f t="shared" si="143"/>
        <v>0.2238057706419955</v>
      </c>
    </row>
    <row r="302" spans="2:22" x14ac:dyDescent="0.25">
      <c r="D302" s="87"/>
      <c r="E302" s="87"/>
      <c r="F302" s="87"/>
      <c r="G302" s="87"/>
      <c r="H302" s="87"/>
      <c r="I302" s="87"/>
      <c r="J302" s="87"/>
      <c r="K302" s="315"/>
    </row>
    <row r="303" spans="2:22" x14ac:dyDescent="0.25">
      <c r="D303" s="87"/>
      <c r="E303" s="87"/>
      <c r="F303" s="87"/>
      <c r="G303" s="87"/>
      <c r="H303" s="87"/>
      <c r="I303" s="87"/>
      <c r="J303" s="87"/>
      <c r="K303" s="315"/>
      <c r="Q303" s="316"/>
    </row>
    <row r="304" spans="2:22" x14ac:dyDescent="0.25">
      <c r="D304" s="87"/>
      <c r="E304" s="87"/>
      <c r="F304" s="87"/>
      <c r="G304" s="87"/>
      <c r="H304" s="87"/>
      <c r="I304" s="87"/>
      <c r="J304" s="87"/>
      <c r="Q304" s="316"/>
    </row>
    <row r="305" spans="1:20" x14ac:dyDescent="0.25">
      <c r="B305" s="47"/>
      <c r="C305" s="47"/>
      <c r="D305" s="87"/>
      <c r="E305" s="87"/>
      <c r="F305" s="87"/>
      <c r="G305" s="87"/>
      <c r="H305" s="87"/>
      <c r="I305" s="87"/>
      <c r="J305" s="87"/>
      <c r="Q305" s="316"/>
    </row>
    <row r="306" spans="1:20" x14ac:dyDescent="0.25">
      <c r="A306" s="217" t="s">
        <v>27</v>
      </c>
      <c r="B306" s="317" t="s">
        <v>62</v>
      </c>
      <c r="C306" s="318">
        <v>0.9</v>
      </c>
      <c r="D306" s="87"/>
      <c r="E306" s="87"/>
      <c r="F306" s="87"/>
      <c r="G306" s="87"/>
      <c r="H306" s="87"/>
      <c r="I306" s="319" t="s">
        <v>64</v>
      </c>
      <c r="J306" s="320" t="s">
        <v>65</v>
      </c>
      <c r="K306" s="282"/>
      <c r="L306" s="67"/>
      <c r="N306" s="319" t="s">
        <v>66</v>
      </c>
      <c r="O306" s="320" t="s">
        <v>67</v>
      </c>
      <c r="P306" s="67"/>
      <c r="Q306" s="316"/>
    </row>
    <row r="307" spans="1:20" x14ac:dyDescent="0.25">
      <c r="B307" s="321" t="s">
        <v>43</v>
      </c>
      <c r="C307" s="322">
        <v>0.96</v>
      </c>
      <c r="D307" s="87"/>
      <c r="E307" s="76" t="s">
        <v>2</v>
      </c>
      <c r="F307" s="74"/>
      <c r="G307" s="74"/>
      <c r="I307" s="323" t="s">
        <v>68</v>
      </c>
      <c r="J307" s="182" t="s">
        <v>69</v>
      </c>
      <c r="K307" s="47"/>
      <c r="L307" s="70"/>
      <c r="N307" s="323" t="s">
        <v>70</v>
      </c>
      <c r="O307" s="182" t="s">
        <v>71</v>
      </c>
      <c r="P307" s="78"/>
      <c r="Q307" s="316"/>
      <c r="S307" s="324" t="s">
        <v>216</v>
      </c>
    </row>
    <row r="308" spans="1:20" x14ac:dyDescent="0.25">
      <c r="B308" s="317" t="s">
        <v>44</v>
      </c>
      <c r="C308" s="318">
        <v>85</v>
      </c>
      <c r="D308" s="87"/>
      <c r="E308" s="76">
        <v>1</v>
      </c>
      <c r="F308" s="234" t="s">
        <v>63</v>
      </c>
      <c r="G308" s="325">
        <f t="shared" ref="G308:G319" si="145">K290</f>
        <v>4.803239732748257E-3</v>
      </c>
      <c r="H308" s="345"/>
      <c r="I308" s="327">
        <f>C307*2.20462*25.4*12</f>
        <v>645.0894489599998</v>
      </c>
      <c r="J308" s="289">
        <f>(G308*C$306*SQRT(4*C$308*I$308/32.2)/12)</f>
        <v>2.9731513548448937E-2</v>
      </c>
      <c r="K308" s="47"/>
      <c r="L308" s="70"/>
      <c r="N308" s="328">
        <v>1</v>
      </c>
      <c r="O308" s="329">
        <f t="shared" ref="O308:O319" si="146">N308*J308</f>
        <v>2.9731513548448937E-2</v>
      </c>
      <c r="P308" s="330"/>
      <c r="Q308" s="239">
        <f t="shared" ref="Q308:Q319" si="147">K83</f>
        <v>2.9732217573221725E-2</v>
      </c>
      <c r="S308" s="325">
        <v>4.803239732748257E-3</v>
      </c>
      <c r="T308" s="331">
        <f>G308/S308</f>
        <v>1</v>
      </c>
    </row>
    <row r="309" spans="1:20" x14ac:dyDescent="0.25">
      <c r="B309" s="47"/>
      <c r="C309" s="47"/>
      <c r="D309" s="87"/>
      <c r="E309" s="76">
        <v>2</v>
      </c>
      <c r="F309" s="234" t="s">
        <v>63</v>
      </c>
      <c r="G309" s="289">
        <f t="shared" si="145"/>
        <v>1.3576959368418457E-2</v>
      </c>
      <c r="I309" s="255"/>
      <c r="J309" s="289">
        <f t="shared" ref="J309:J319" si="148">(G309*C$306*SQRT(4*C$308*I$308/32.2)/12)</f>
        <v>8.4039850989888212E-2</v>
      </c>
      <c r="K309" s="47"/>
      <c r="L309" s="70"/>
      <c r="N309" s="332">
        <v>2</v>
      </c>
      <c r="O309" s="193">
        <f t="shared" si="146"/>
        <v>0.16807970197977642</v>
      </c>
      <c r="P309" s="330"/>
      <c r="Q309" s="239">
        <f t="shared" si="147"/>
        <v>0.16808368200836812</v>
      </c>
      <c r="S309" s="289">
        <v>1.3576959368418457E-2</v>
      </c>
      <c r="T309" s="331">
        <f t="shared" ref="T309:T319" si="149">G309/S309</f>
        <v>1</v>
      </c>
    </row>
    <row r="310" spans="1:20" x14ac:dyDescent="0.25">
      <c r="B310" s="47"/>
      <c r="D310" s="87"/>
      <c r="E310" s="76">
        <v>3</v>
      </c>
      <c r="F310" s="234" t="s">
        <v>63</v>
      </c>
      <c r="G310" s="333">
        <f t="shared" si="145"/>
        <v>1.6832743876262171E-2</v>
      </c>
      <c r="I310" s="255"/>
      <c r="J310" s="289">
        <f t="shared" si="148"/>
        <v>0.10419279079545568</v>
      </c>
      <c r="K310" s="47"/>
      <c r="L310" s="70"/>
      <c r="N310" s="334">
        <v>3</v>
      </c>
      <c r="O310" s="335">
        <f t="shared" si="146"/>
        <v>0.31257837238636704</v>
      </c>
      <c r="P310" s="330"/>
      <c r="Q310" s="239">
        <f t="shared" si="147"/>
        <v>0.31258577405857724</v>
      </c>
      <c r="S310" s="333">
        <v>1.6832743876262171E-2</v>
      </c>
      <c r="T310" s="331">
        <f t="shared" si="149"/>
        <v>1</v>
      </c>
    </row>
    <row r="311" spans="1:20" x14ac:dyDescent="0.25">
      <c r="B311" s="47"/>
      <c r="E311" s="76">
        <v>4</v>
      </c>
      <c r="F311" s="234" t="s">
        <v>63</v>
      </c>
      <c r="G311" s="289">
        <f t="shared" si="145"/>
        <v>1.8709044602149272E-2</v>
      </c>
      <c r="I311" s="255"/>
      <c r="J311" s="289">
        <f t="shared" si="148"/>
        <v>0.11580688119205523</v>
      </c>
      <c r="K311" s="47"/>
      <c r="L311" s="70"/>
      <c r="N311" s="332">
        <v>4</v>
      </c>
      <c r="O311" s="193">
        <f t="shared" si="146"/>
        <v>0.46322752476822093</v>
      </c>
      <c r="P311" s="330"/>
      <c r="Q311" s="239">
        <f t="shared" si="147"/>
        <v>0.46323849372384918</v>
      </c>
      <c r="S311" s="289">
        <v>1.8709044602149272E-2</v>
      </c>
      <c r="T311" s="331">
        <f t="shared" si="149"/>
        <v>1</v>
      </c>
    </row>
    <row r="312" spans="1:20" x14ac:dyDescent="0.25">
      <c r="B312" s="47"/>
      <c r="E312" s="76">
        <v>5</v>
      </c>
      <c r="F312" s="234" t="s">
        <v>63</v>
      </c>
      <c r="G312" s="289">
        <f t="shared" si="145"/>
        <v>2.0033551815253722E-2</v>
      </c>
      <c r="I312" s="255"/>
      <c r="J312" s="289">
        <f t="shared" si="148"/>
        <v>0.12400543182506757</v>
      </c>
      <c r="K312" s="47"/>
      <c r="L312" s="70"/>
      <c r="N312" s="332">
        <v>5</v>
      </c>
      <c r="O312" s="193">
        <f t="shared" si="146"/>
        <v>0.6200271591253379</v>
      </c>
      <c r="P312" s="330"/>
      <c r="Q312" s="239">
        <f t="shared" si="147"/>
        <v>0.62004184100418391</v>
      </c>
      <c r="S312" s="289">
        <v>2.0033551815253722E-2</v>
      </c>
      <c r="T312" s="331">
        <f t="shared" si="149"/>
        <v>1</v>
      </c>
    </row>
    <row r="313" spans="1:20" x14ac:dyDescent="0.25">
      <c r="B313" s="47"/>
      <c r="C313" s="235"/>
      <c r="E313" s="76">
        <v>10</v>
      </c>
      <c r="F313" s="234" t="s">
        <v>63</v>
      </c>
      <c r="G313" s="333">
        <f t="shared" si="145"/>
        <v>2.4173017073254071E-2</v>
      </c>
      <c r="I313" s="255"/>
      <c r="J313" s="289">
        <f t="shared" si="148"/>
        <v>0.14962825605398714</v>
      </c>
      <c r="K313" s="47"/>
      <c r="L313" s="70"/>
      <c r="N313" s="334">
        <v>10</v>
      </c>
      <c r="O313" s="335">
        <f t="shared" si="146"/>
        <v>1.4962825605398713</v>
      </c>
      <c r="P313" s="330"/>
      <c r="Q313" s="239">
        <f t="shared" si="147"/>
        <v>1.4963179916317997</v>
      </c>
      <c r="S313" s="333">
        <v>2.4173017073254071E-2</v>
      </c>
      <c r="T313" s="331">
        <f t="shared" si="149"/>
        <v>1</v>
      </c>
    </row>
    <row r="314" spans="1:20" x14ac:dyDescent="0.25">
      <c r="B314" s="47"/>
      <c r="C314" s="47"/>
      <c r="E314" s="76">
        <v>20</v>
      </c>
      <c r="F314" s="234" t="s">
        <v>63</v>
      </c>
      <c r="G314" s="289">
        <f t="shared" si="145"/>
        <v>2.944860671882479E-2</v>
      </c>
      <c r="I314" s="255"/>
      <c r="J314" s="289">
        <f t="shared" si="148"/>
        <v>0.18228356242021707</v>
      </c>
      <c r="K314" s="47"/>
      <c r="L314" s="70"/>
      <c r="N314" s="332">
        <v>20</v>
      </c>
      <c r="O314" s="193">
        <f t="shared" si="146"/>
        <v>3.6456712484043412</v>
      </c>
      <c r="P314" s="330"/>
      <c r="Q314" s="239">
        <f t="shared" si="147"/>
        <v>3.6457575757575764</v>
      </c>
      <c r="S314" s="289">
        <v>2.944860671882479E-2</v>
      </c>
      <c r="T314" s="331">
        <f t="shared" si="149"/>
        <v>1</v>
      </c>
    </row>
    <row r="315" spans="1:20" x14ac:dyDescent="0.25">
      <c r="E315" s="76">
        <v>30</v>
      </c>
      <c r="F315" s="234" t="s">
        <v>63</v>
      </c>
      <c r="G315" s="289">
        <f t="shared" si="145"/>
        <v>3.680076351220106E-2</v>
      </c>
      <c r="I315" s="255"/>
      <c r="J315" s="289">
        <f t="shared" si="148"/>
        <v>0.22779258580338202</v>
      </c>
      <c r="K315" s="47"/>
      <c r="L315" s="70"/>
      <c r="N315" s="332">
        <v>30</v>
      </c>
      <c r="O315" s="193">
        <f t="shared" si="146"/>
        <v>6.833777574101461</v>
      </c>
      <c r="P315" s="330"/>
      <c r="Q315" s="239">
        <f t="shared" si="147"/>
        <v>6.8339393939393931</v>
      </c>
      <c r="S315" s="289">
        <v>3.680076351220106E-2</v>
      </c>
      <c r="T315" s="331">
        <f t="shared" si="149"/>
        <v>1</v>
      </c>
    </row>
    <row r="316" spans="1:20" x14ac:dyDescent="0.25">
      <c r="E316" s="76">
        <v>40</v>
      </c>
      <c r="F316" s="234" t="s">
        <v>63</v>
      </c>
      <c r="G316" s="289">
        <f t="shared" si="145"/>
        <v>4.0984745316266481E-2</v>
      </c>
      <c r="I316" s="255"/>
      <c r="J316" s="289">
        <f t="shared" si="148"/>
        <v>0.253690962444029</v>
      </c>
      <c r="K316" s="47"/>
      <c r="L316" s="70"/>
      <c r="N316" s="332">
        <v>40</v>
      </c>
      <c r="O316" s="193">
        <f t="shared" si="146"/>
        <v>10.147638497761161</v>
      </c>
      <c r="P316" s="330"/>
      <c r="Q316" s="239">
        <f t="shared" si="147"/>
        <v>10.147878787878785</v>
      </c>
      <c r="S316" s="289">
        <v>4.0984745316266481E-2</v>
      </c>
      <c r="T316" s="331">
        <f t="shared" si="149"/>
        <v>1</v>
      </c>
    </row>
    <row r="317" spans="1:20" x14ac:dyDescent="0.25">
      <c r="E317" s="76">
        <v>50</v>
      </c>
      <c r="F317" s="234" t="s">
        <v>63</v>
      </c>
      <c r="G317" s="289">
        <f t="shared" si="145"/>
        <v>4.3901457124607579E-2</v>
      </c>
      <c r="I317" s="255"/>
      <c r="J317" s="289">
        <f t="shared" si="148"/>
        <v>0.27174508038766892</v>
      </c>
      <c r="K317" s="47"/>
      <c r="L317" s="70"/>
      <c r="N317" s="332">
        <v>50</v>
      </c>
      <c r="O317" s="193">
        <f t="shared" si="146"/>
        <v>13.587254019383446</v>
      </c>
      <c r="P317" s="330"/>
      <c r="Q317" s="239">
        <f t="shared" si="147"/>
        <v>13.587575757575756</v>
      </c>
      <c r="S317" s="289">
        <v>4.3901457124607579E-2</v>
      </c>
      <c r="T317" s="331">
        <f t="shared" si="149"/>
        <v>1</v>
      </c>
    </row>
    <row r="318" spans="1:20" x14ac:dyDescent="0.25">
      <c r="E318" s="76">
        <v>60</v>
      </c>
      <c r="F318" s="234" t="s">
        <v>63</v>
      </c>
      <c r="G318" s="289">
        <f t="shared" si="145"/>
        <v>4.6184533935086487E-2</v>
      </c>
      <c r="I318" s="255"/>
      <c r="J318" s="289">
        <f t="shared" si="148"/>
        <v>0.28587706898280502</v>
      </c>
      <c r="K318" s="47"/>
      <c r="L318" s="70"/>
      <c r="N318" s="332">
        <v>60</v>
      </c>
      <c r="O318" s="193">
        <f t="shared" si="146"/>
        <v>17.152624138968299</v>
      </c>
      <c r="P318" s="330"/>
      <c r="Q318" s="239">
        <f t="shared" si="147"/>
        <v>17.153030303030302</v>
      </c>
      <c r="S318" s="289">
        <v>4.6184533935086487E-2</v>
      </c>
      <c r="T318" s="331">
        <f t="shared" si="149"/>
        <v>1</v>
      </c>
    </row>
    <row r="319" spans="1:20" x14ac:dyDescent="0.25">
      <c r="E319" s="76">
        <v>70</v>
      </c>
      <c r="F319" s="234" t="s">
        <v>63</v>
      </c>
      <c r="G319" s="333">
        <f t="shared" si="145"/>
        <v>4.8105533603929877E-2</v>
      </c>
      <c r="I319" s="260"/>
      <c r="J319" s="336">
        <f t="shared" si="148"/>
        <v>0.29776784080736779</v>
      </c>
      <c r="K319" s="145"/>
      <c r="L319" s="337"/>
      <c r="N319" s="338">
        <v>70</v>
      </c>
      <c r="O319" s="339">
        <f t="shared" si="146"/>
        <v>20.843748856515745</v>
      </c>
      <c r="P319" s="340"/>
      <c r="Q319" s="239">
        <f t="shared" si="147"/>
        <v>20.844242424242424</v>
      </c>
      <c r="S319" s="333">
        <v>4.8105533603929877E-2</v>
      </c>
      <c r="T319" s="331">
        <f t="shared" si="149"/>
        <v>1</v>
      </c>
    </row>
    <row r="322" spans="1:22" ht="15.75" thickBot="1" x14ac:dyDescent="0.3">
      <c r="A322" s="268"/>
      <c r="B322" s="268"/>
      <c r="C322" s="268"/>
      <c r="D322" s="268"/>
      <c r="E322" s="268"/>
      <c r="F322" s="268"/>
      <c r="G322" s="268"/>
      <c r="H322" s="268"/>
      <c r="I322" s="268"/>
      <c r="J322" s="268"/>
      <c r="K322" s="268"/>
      <c r="L322" s="268"/>
      <c r="M322" s="268"/>
      <c r="N322" s="268"/>
      <c r="O322" s="268"/>
      <c r="P322" s="268"/>
      <c r="Q322" s="268"/>
      <c r="R322" s="268"/>
      <c r="S322" s="268"/>
      <c r="T322" s="268"/>
      <c r="U322" s="268"/>
      <c r="V322" s="268"/>
    </row>
    <row r="323" spans="1:22" ht="15.75" thickTop="1" x14ac:dyDescent="0.25"/>
    <row r="324" spans="1:22" x14ac:dyDescent="0.25">
      <c r="B324" s="42" t="s">
        <v>72</v>
      </c>
    </row>
    <row r="325" spans="1:22" x14ac:dyDescent="0.25">
      <c r="K325" s="272" t="s">
        <v>78</v>
      </c>
    </row>
    <row r="326" spans="1:22" x14ac:dyDescent="0.25">
      <c r="B326" s="273" t="s">
        <v>73</v>
      </c>
      <c r="F326" s="244"/>
      <c r="L326" s="244"/>
      <c r="N326" s="244"/>
      <c r="Q326" s="244"/>
      <c r="R326" s="244"/>
      <c r="S326" s="244"/>
      <c r="T326" s="244"/>
      <c r="U326" s="244"/>
      <c r="V326" s="244"/>
    </row>
    <row r="327" spans="1:22" x14ac:dyDescent="0.25">
      <c r="J327" s="148" t="s">
        <v>60</v>
      </c>
      <c r="K327" s="93">
        <v>1</v>
      </c>
    </row>
    <row r="328" spans="1:22" x14ac:dyDescent="0.25">
      <c r="A328" s="346" t="s">
        <v>28</v>
      </c>
      <c r="B328" s="274" t="s">
        <v>74</v>
      </c>
      <c r="C328" s="274"/>
      <c r="D328" s="275" t="s">
        <v>16</v>
      </c>
      <c r="E328" s="275" t="s">
        <v>15</v>
      </c>
      <c r="F328" s="276" t="s">
        <v>14</v>
      </c>
      <c r="G328" s="276" t="s">
        <v>13</v>
      </c>
      <c r="H328" s="276" t="s">
        <v>3</v>
      </c>
      <c r="I328" s="276" t="s">
        <v>4</v>
      </c>
      <c r="J328" s="276" t="s">
        <v>5</v>
      </c>
      <c r="K328" s="276" t="s">
        <v>6</v>
      </c>
      <c r="L328" s="276" t="s">
        <v>20</v>
      </c>
      <c r="M328" s="276" t="s">
        <v>21</v>
      </c>
      <c r="N328" s="276" t="s">
        <v>22</v>
      </c>
      <c r="O328" s="276" t="s">
        <v>23</v>
      </c>
      <c r="P328" s="276" t="s">
        <v>24</v>
      </c>
      <c r="Q328" s="274"/>
      <c r="R328" s="274"/>
      <c r="S328" s="274"/>
      <c r="T328" s="274"/>
      <c r="U328" s="274"/>
      <c r="V328" s="274"/>
    </row>
    <row r="329" spans="1:22" x14ac:dyDescent="0.25">
      <c r="B329" s="276" t="s">
        <v>2</v>
      </c>
      <c r="C329" s="277" t="s">
        <v>41</v>
      </c>
      <c r="D329" s="276" t="s">
        <v>41</v>
      </c>
      <c r="E329" s="276" t="s">
        <v>41</v>
      </c>
      <c r="F329" s="276" t="s">
        <v>41</v>
      </c>
      <c r="G329" s="276" t="s">
        <v>41</v>
      </c>
      <c r="H329" s="276" t="s">
        <v>41</v>
      </c>
      <c r="I329" s="276" t="s">
        <v>41</v>
      </c>
      <c r="J329" s="276" t="s">
        <v>41</v>
      </c>
      <c r="K329" s="276" t="s">
        <v>41</v>
      </c>
      <c r="L329" s="276" t="s">
        <v>41</v>
      </c>
      <c r="M329" s="276" t="s">
        <v>41</v>
      </c>
      <c r="N329" s="276" t="s">
        <v>41</v>
      </c>
      <c r="O329" s="276" t="s">
        <v>41</v>
      </c>
      <c r="P329" s="276" t="s">
        <v>41</v>
      </c>
      <c r="Q329" s="277" t="s">
        <v>41</v>
      </c>
      <c r="R329" s="277" t="s">
        <v>41</v>
      </c>
      <c r="S329" s="277" t="s">
        <v>41</v>
      </c>
      <c r="T329" s="277" t="s">
        <v>41</v>
      </c>
      <c r="U329" s="277" t="s">
        <v>41</v>
      </c>
      <c r="V329" s="277" t="s">
        <v>41</v>
      </c>
    </row>
    <row r="330" spans="1:22" x14ac:dyDescent="0.25">
      <c r="B330" s="276">
        <v>1</v>
      </c>
      <c r="C330" s="341">
        <f t="shared" ref="C330:C341" si="150">(C103*$K$327)/$B330</f>
        <v>0.28849788233346135</v>
      </c>
      <c r="D330" s="156">
        <f t="shared" ref="D330:J330" si="151">(D103*$K$327)/$B330</f>
        <v>0.33177256468348054</v>
      </c>
      <c r="E330" s="156">
        <f t="shared" si="151"/>
        <v>0.38153844938600262</v>
      </c>
      <c r="F330" s="156">
        <f t="shared" si="151"/>
        <v>0.43876921679390296</v>
      </c>
      <c r="G330" s="156">
        <f t="shared" si="151"/>
        <v>0.50458459931298838</v>
      </c>
      <c r="H330" s="156">
        <f t="shared" si="151"/>
        <v>0.58027228920993656</v>
      </c>
      <c r="I330" s="156">
        <f t="shared" si="151"/>
        <v>0.66731313259142699</v>
      </c>
      <c r="J330" s="156">
        <f t="shared" si="151"/>
        <v>0.76741010248014097</v>
      </c>
      <c r="K330" s="84">
        <f t="shared" ref="K330:V330" si="152">(K103*$K$327)/$B330</f>
        <v>0.88252161785216199</v>
      </c>
      <c r="L330" s="143">
        <f t="shared" si="152"/>
        <v>1.0148998605299862</v>
      </c>
      <c r="M330" s="143">
        <f t="shared" si="152"/>
        <v>1.1671348396094841</v>
      </c>
      <c r="N330" s="143">
        <f t="shared" si="152"/>
        <v>1.3422050655509066</v>
      </c>
      <c r="O330" s="143">
        <f t="shared" si="152"/>
        <v>1.5435358253835425</v>
      </c>
      <c r="P330" s="143">
        <f t="shared" si="152"/>
        <v>1.7750661991910737</v>
      </c>
      <c r="Q330" s="278">
        <f t="shared" si="152"/>
        <v>2.0413261290697347</v>
      </c>
      <c r="R330" s="278">
        <f t="shared" si="152"/>
        <v>2.3475250484301946</v>
      </c>
      <c r="S330" s="278">
        <f t="shared" si="152"/>
        <v>2.6996538056947235</v>
      </c>
      <c r="T330" s="278">
        <f t="shared" si="152"/>
        <v>3.1046018765489318</v>
      </c>
      <c r="U330" s="278">
        <f t="shared" si="152"/>
        <v>3.5702921580312714</v>
      </c>
      <c r="V330" s="278">
        <f t="shared" si="152"/>
        <v>4.1058359817359618</v>
      </c>
    </row>
    <row r="331" spans="1:22" x14ac:dyDescent="0.25">
      <c r="B331" s="276">
        <v>2</v>
      </c>
      <c r="C331" s="341">
        <f t="shared" si="150"/>
        <v>0.32018045452951449</v>
      </c>
      <c r="D331" s="160">
        <f t="shared" ref="D331:J341" si="153">(D104*$K$327)/$B331</f>
        <v>0.36820752270894164</v>
      </c>
      <c r="E331" s="160">
        <f t="shared" si="153"/>
        <v>0.42343865111528284</v>
      </c>
      <c r="F331" s="160">
        <f t="shared" si="153"/>
        <v>0.48695444878257521</v>
      </c>
      <c r="G331" s="160">
        <f t="shared" si="153"/>
        <v>0.55999761609996146</v>
      </c>
      <c r="H331" s="160">
        <f t="shared" si="153"/>
        <v>0.6439972585149556</v>
      </c>
      <c r="I331" s="160">
        <f t="shared" si="153"/>
        <v>0.74059684729219888</v>
      </c>
      <c r="J331" s="160">
        <f t="shared" si="153"/>
        <v>0.85168637438602868</v>
      </c>
      <c r="K331" s="98">
        <f t="shared" ref="K331:V331" si="154">(K104*$K$327)/$B331</f>
        <v>0.97943933054393284</v>
      </c>
      <c r="L331" s="94">
        <f t="shared" si="154"/>
        <v>1.1263552301255226</v>
      </c>
      <c r="M331" s="94">
        <f t="shared" si="154"/>
        <v>1.2953085146443508</v>
      </c>
      <c r="N331" s="94">
        <f t="shared" si="154"/>
        <v>1.4896047918410034</v>
      </c>
      <c r="O331" s="94">
        <f t="shared" si="154"/>
        <v>1.7130455106171538</v>
      </c>
      <c r="P331" s="94">
        <f t="shared" si="154"/>
        <v>1.9700023372097268</v>
      </c>
      <c r="Q331" s="278">
        <f t="shared" si="154"/>
        <v>2.2655026877911859</v>
      </c>
      <c r="R331" s="278">
        <f t="shared" si="154"/>
        <v>2.6053280909598637</v>
      </c>
      <c r="S331" s="278">
        <f t="shared" si="154"/>
        <v>2.996127304603843</v>
      </c>
      <c r="T331" s="278">
        <f t="shared" si="154"/>
        <v>3.4455464002944192</v>
      </c>
      <c r="U331" s="278">
        <f t="shared" si="154"/>
        <v>3.9623783603385818</v>
      </c>
      <c r="V331" s="278">
        <f t="shared" si="154"/>
        <v>4.5567351143893688</v>
      </c>
    </row>
    <row r="332" spans="1:22" x14ac:dyDescent="0.25">
      <c r="B332" s="276">
        <v>3</v>
      </c>
      <c r="C332" s="342">
        <f t="shared" si="150"/>
        <v>0.31907254475204422</v>
      </c>
      <c r="D332" s="163">
        <f t="shared" si="153"/>
        <v>0.36693342646485078</v>
      </c>
      <c r="E332" s="163">
        <f t="shared" si="153"/>
        <v>0.42197344043457835</v>
      </c>
      <c r="F332" s="163">
        <f t="shared" si="153"/>
        <v>0.48526945649976505</v>
      </c>
      <c r="G332" s="163">
        <f t="shared" si="153"/>
        <v>0.55805987497472975</v>
      </c>
      <c r="H332" s="163">
        <f t="shared" si="153"/>
        <v>0.64176885622093927</v>
      </c>
      <c r="I332" s="163">
        <f t="shared" si="153"/>
        <v>0.73803418465407999</v>
      </c>
      <c r="J332" s="163">
        <f t="shared" si="153"/>
        <v>0.84873931235219191</v>
      </c>
      <c r="K332" s="105">
        <f t="shared" ref="K332:V332" si="155">(K105*$K$327)/$B332</f>
        <v>0.97605020920502072</v>
      </c>
      <c r="L332" s="146">
        <f t="shared" si="155"/>
        <v>1.1224577405857736</v>
      </c>
      <c r="M332" s="146">
        <f t="shared" si="155"/>
        <v>1.2908264016736397</v>
      </c>
      <c r="N332" s="146">
        <f t="shared" si="155"/>
        <v>1.4844503619246856</v>
      </c>
      <c r="O332" s="146">
        <f t="shared" si="155"/>
        <v>1.7071179162133883</v>
      </c>
      <c r="P332" s="146">
        <f t="shared" si="155"/>
        <v>1.9631856036453963</v>
      </c>
      <c r="Q332" s="279">
        <f t="shared" si="155"/>
        <v>2.2576634441922057</v>
      </c>
      <c r="R332" s="279">
        <f t="shared" si="155"/>
        <v>2.5963129608210362</v>
      </c>
      <c r="S332" s="279">
        <f t="shared" si="155"/>
        <v>2.9857599049441919</v>
      </c>
      <c r="T332" s="279">
        <f t="shared" si="155"/>
        <v>3.4336238906858205</v>
      </c>
      <c r="U332" s="279">
        <f t="shared" si="155"/>
        <v>3.9486674742886927</v>
      </c>
      <c r="V332" s="279">
        <f t="shared" si="155"/>
        <v>4.5409675954319964</v>
      </c>
    </row>
    <row r="333" spans="1:22" x14ac:dyDescent="0.25">
      <c r="B333" s="276">
        <v>4</v>
      </c>
      <c r="C333" s="341">
        <f t="shared" si="150"/>
        <v>0.30976701448119309</v>
      </c>
      <c r="D333" s="160">
        <f t="shared" si="153"/>
        <v>0.35623206665337204</v>
      </c>
      <c r="E333" s="160">
        <f t="shared" si="153"/>
        <v>0.4096668766513778</v>
      </c>
      <c r="F333" s="160">
        <f t="shared" si="153"/>
        <v>0.47111690814908441</v>
      </c>
      <c r="G333" s="160">
        <f t="shared" si="153"/>
        <v>0.54178444437144702</v>
      </c>
      <c r="H333" s="160">
        <f t="shared" si="153"/>
        <v>0.62305211102716396</v>
      </c>
      <c r="I333" s="160">
        <f t="shared" si="153"/>
        <v>0.71650992768123856</v>
      </c>
      <c r="J333" s="160">
        <f t="shared" si="153"/>
        <v>0.82398641683342422</v>
      </c>
      <c r="K333" s="98">
        <f t="shared" ref="K333:V333" si="156">(K106*$K$327)/$B333</f>
        <v>0.94758437935843776</v>
      </c>
      <c r="L333" s="94">
        <f t="shared" si="156"/>
        <v>1.0897220362622033</v>
      </c>
      <c r="M333" s="94">
        <f t="shared" si="156"/>
        <v>1.2531803417015337</v>
      </c>
      <c r="N333" s="94">
        <f t="shared" si="156"/>
        <v>1.4411573929567636</v>
      </c>
      <c r="O333" s="94">
        <f t="shared" si="156"/>
        <v>1.657331001900278</v>
      </c>
      <c r="P333" s="94">
        <f t="shared" si="156"/>
        <v>1.9059306521853197</v>
      </c>
      <c r="Q333" s="278">
        <f t="shared" si="156"/>
        <v>2.1918202500131176</v>
      </c>
      <c r="R333" s="278">
        <f t="shared" si="156"/>
        <v>2.5205932875150849</v>
      </c>
      <c r="S333" s="278">
        <f t="shared" si="156"/>
        <v>2.8986822806423476</v>
      </c>
      <c r="T333" s="278">
        <f t="shared" si="156"/>
        <v>3.3334846227386996</v>
      </c>
      <c r="U333" s="278">
        <f t="shared" si="156"/>
        <v>3.8335073161495044</v>
      </c>
      <c r="V333" s="278">
        <f t="shared" si="156"/>
        <v>4.4085334135719298</v>
      </c>
    </row>
    <row r="334" spans="1:22" x14ac:dyDescent="0.25">
      <c r="B334" s="276">
        <v>5</v>
      </c>
      <c r="C334" s="341">
        <f t="shared" si="150"/>
        <v>0.29718243601298955</v>
      </c>
      <c r="D334" s="160">
        <f t="shared" si="153"/>
        <v>0.34175980141493795</v>
      </c>
      <c r="E334" s="160">
        <f t="shared" si="153"/>
        <v>0.39302377162717861</v>
      </c>
      <c r="F334" s="160">
        <f t="shared" si="153"/>
        <v>0.45197733737125534</v>
      </c>
      <c r="G334" s="160">
        <f t="shared" si="153"/>
        <v>0.5197739379769436</v>
      </c>
      <c r="H334" s="160">
        <f t="shared" si="153"/>
        <v>0.59774002867348508</v>
      </c>
      <c r="I334" s="160">
        <f t="shared" si="153"/>
        <v>0.68740103297450772</v>
      </c>
      <c r="J334" s="160">
        <f t="shared" si="153"/>
        <v>0.79051118792068387</v>
      </c>
      <c r="K334" s="98">
        <f t="shared" ref="K334:V334" si="157">(K107*$K$327)/$B334</f>
        <v>0.90908786610878634</v>
      </c>
      <c r="L334" s="94">
        <f t="shared" si="157"/>
        <v>1.0454510460251041</v>
      </c>
      <c r="M334" s="94">
        <f t="shared" si="157"/>
        <v>1.2022687029288697</v>
      </c>
      <c r="N334" s="94">
        <f t="shared" si="157"/>
        <v>1.3826090083682001</v>
      </c>
      <c r="O334" s="94">
        <f t="shared" si="157"/>
        <v>1.59000035962343</v>
      </c>
      <c r="P334" s="94">
        <f t="shared" si="157"/>
        <v>1.8285004135669443</v>
      </c>
      <c r="Q334" s="278">
        <f t="shared" si="157"/>
        <v>2.1027754756019856</v>
      </c>
      <c r="R334" s="278">
        <f t="shared" si="157"/>
        <v>2.4181917969422835</v>
      </c>
      <c r="S334" s="278">
        <f t="shared" si="157"/>
        <v>2.7809205664836254</v>
      </c>
      <c r="T334" s="278">
        <f t="shared" si="157"/>
        <v>3.1980586514561695</v>
      </c>
      <c r="U334" s="278">
        <f t="shared" si="157"/>
        <v>3.6777674491745942</v>
      </c>
      <c r="V334" s="278">
        <f t="shared" si="157"/>
        <v>4.2294325665507824</v>
      </c>
    </row>
    <row r="335" spans="1:22" x14ac:dyDescent="0.25">
      <c r="B335" s="276">
        <v>10</v>
      </c>
      <c r="C335" s="342">
        <f t="shared" si="150"/>
        <v>0.21950382678388647</v>
      </c>
      <c r="D335" s="163">
        <f t="shared" si="153"/>
        <v>0.25242940080146942</v>
      </c>
      <c r="E335" s="163">
        <f t="shared" si="153"/>
        <v>0.29029381092168982</v>
      </c>
      <c r="F335" s="163">
        <f t="shared" si="153"/>
        <v>0.33383788255994323</v>
      </c>
      <c r="G335" s="163">
        <f t="shared" si="153"/>
        <v>0.38391356494393469</v>
      </c>
      <c r="H335" s="163">
        <f t="shared" si="153"/>
        <v>0.44150059968552491</v>
      </c>
      <c r="I335" s="163">
        <f t="shared" si="153"/>
        <v>0.50772568963835352</v>
      </c>
      <c r="J335" s="163">
        <f t="shared" si="153"/>
        <v>0.58388454308410653</v>
      </c>
      <c r="K335" s="105">
        <f t="shared" ref="K335:V335" si="158">(K108*$K$327)/$B335</f>
        <v>0.67146722454672247</v>
      </c>
      <c r="L335" s="146">
        <f t="shared" si="158"/>
        <v>0.77218730822873072</v>
      </c>
      <c r="M335" s="146">
        <f t="shared" si="158"/>
        <v>0.88801540446304017</v>
      </c>
      <c r="N335" s="146">
        <f t="shared" si="158"/>
        <v>1.0212177151324962</v>
      </c>
      <c r="O335" s="146">
        <f t="shared" si="158"/>
        <v>1.1744003724023706</v>
      </c>
      <c r="P335" s="146">
        <f t="shared" si="158"/>
        <v>1.3505604282627259</v>
      </c>
      <c r="Q335" s="279">
        <f t="shared" si="158"/>
        <v>1.5531444925021349</v>
      </c>
      <c r="R335" s="279">
        <f t="shared" si="158"/>
        <v>1.786116166377455</v>
      </c>
      <c r="S335" s="279">
        <f t="shared" si="158"/>
        <v>2.0540335913340728</v>
      </c>
      <c r="T335" s="279">
        <f t="shared" si="158"/>
        <v>2.3621386300341838</v>
      </c>
      <c r="U335" s="279">
        <f t="shared" si="158"/>
        <v>2.7164594245393108</v>
      </c>
      <c r="V335" s="279">
        <f t="shared" si="158"/>
        <v>3.1239283382202072</v>
      </c>
    </row>
    <row r="336" spans="1:22" x14ac:dyDescent="0.25">
      <c r="B336" s="276">
        <v>20</v>
      </c>
      <c r="C336" s="341">
        <f t="shared" si="150"/>
        <v>0.15333674416257045</v>
      </c>
      <c r="D336" s="160">
        <f t="shared" si="153"/>
        <v>0.17633725578695603</v>
      </c>
      <c r="E336" s="160">
        <f t="shared" si="153"/>
        <v>0.20278784415499942</v>
      </c>
      <c r="F336" s="160">
        <f t="shared" si="153"/>
        <v>0.23320602077824931</v>
      </c>
      <c r="G336" s="160">
        <f t="shared" si="153"/>
        <v>0.26818692389498666</v>
      </c>
      <c r="H336" s="160">
        <f t="shared" si="153"/>
        <v>0.30841496247923467</v>
      </c>
      <c r="I336" s="160">
        <f t="shared" si="153"/>
        <v>0.35467720685111986</v>
      </c>
      <c r="J336" s="160">
        <f t="shared" si="153"/>
        <v>0.40787878787878784</v>
      </c>
      <c r="K336" s="98">
        <f t="shared" ref="K336:V336" si="159">(K109*$K$327)/$B336</f>
        <v>0.46906060606060596</v>
      </c>
      <c r="L336" s="94">
        <f t="shared" si="159"/>
        <v>0.53941969696969683</v>
      </c>
      <c r="M336" s="94">
        <f t="shared" si="159"/>
        <v>0.62033265151515127</v>
      </c>
      <c r="N336" s="94">
        <f t="shared" si="159"/>
        <v>0.71338254924242395</v>
      </c>
      <c r="O336" s="94">
        <f t="shared" si="159"/>
        <v>0.82038993162878759</v>
      </c>
      <c r="P336" s="94">
        <f t="shared" si="159"/>
        <v>0.94344842137310569</v>
      </c>
      <c r="Q336" s="278">
        <f t="shared" si="159"/>
        <v>1.0849656845790716</v>
      </c>
      <c r="R336" s="278">
        <f t="shared" si="159"/>
        <v>1.2477105372659323</v>
      </c>
      <c r="S336" s="278">
        <f t="shared" si="159"/>
        <v>1.4348671178558219</v>
      </c>
      <c r="T336" s="278">
        <f t="shared" si="159"/>
        <v>1.6500971855341948</v>
      </c>
      <c r="U336" s="278">
        <f t="shared" si="159"/>
        <v>1.8976117633643237</v>
      </c>
      <c r="V336" s="278">
        <f t="shared" si="159"/>
        <v>2.1822535278689719</v>
      </c>
    </row>
    <row r="337" spans="2:22" x14ac:dyDescent="0.25">
      <c r="B337" s="276">
        <v>30</v>
      </c>
      <c r="C337" s="341">
        <f t="shared" si="150"/>
        <v>0.12277307932701369</v>
      </c>
      <c r="D337" s="160">
        <f t="shared" si="153"/>
        <v>0.14118904122606574</v>
      </c>
      <c r="E337" s="160">
        <f t="shared" si="153"/>
        <v>0.16236739740997558</v>
      </c>
      <c r="F337" s="160">
        <f t="shared" si="153"/>
        <v>0.18672250702147189</v>
      </c>
      <c r="G337" s="160">
        <f t="shared" si="153"/>
        <v>0.21473088307469265</v>
      </c>
      <c r="H337" s="160">
        <f t="shared" si="153"/>
        <v>0.24694051553589652</v>
      </c>
      <c r="I337" s="160">
        <f t="shared" si="153"/>
        <v>0.283981592866281</v>
      </c>
      <c r="J337" s="160">
        <f t="shared" si="153"/>
        <v>0.3265788317962231</v>
      </c>
      <c r="K337" s="98">
        <f t="shared" ref="K337:V337" si="160">(K110*$K$327)/$B337</f>
        <v>0.37556565656565655</v>
      </c>
      <c r="L337" s="94">
        <f t="shared" si="160"/>
        <v>0.43190050505050498</v>
      </c>
      <c r="M337" s="94">
        <f t="shared" si="160"/>
        <v>0.49668558080808067</v>
      </c>
      <c r="N337" s="94">
        <f t="shared" si="160"/>
        <v>0.57118841792929265</v>
      </c>
      <c r="O337" s="94">
        <f t="shared" si="160"/>
        <v>0.65686668061868647</v>
      </c>
      <c r="P337" s="94">
        <f t="shared" si="160"/>
        <v>0.75539668271148952</v>
      </c>
      <c r="Q337" s="278">
        <f t="shared" si="160"/>
        <v>0.86870618511821285</v>
      </c>
      <c r="R337" s="278">
        <f t="shared" si="160"/>
        <v>0.9990121128859446</v>
      </c>
      <c r="S337" s="278">
        <f t="shared" si="160"/>
        <v>1.1488639298188363</v>
      </c>
      <c r="T337" s="278">
        <f t="shared" si="160"/>
        <v>1.3211935192916615</v>
      </c>
      <c r="U337" s="278">
        <f t="shared" si="160"/>
        <v>1.5193725471854107</v>
      </c>
      <c r="V337" s="278">
        <f t="shared" si="160"/>
        <v>1.747278429263222</v>
      </c>
    </row>
    <row r="338" spans="2:22" x14ac:dyDescent="0.25">
      <c r="B338" s="276">
        <v>40</v>
      </c>
      <c r="C338" s="341">
        <f t="shared" si="150"/>
        <v>0.10628305474723884</v>
      </c>
      <c r="D338" s="160">
        <f t="shared" si="153"/>
        <v>0.12222551295932467</v>
      </c>
      <c r="E338" s="160">
        <f t="shared" si="153"/>
        <v>0.14055933990322336</v>
      </c>
      <c r="F338" s="160">
        <f t="shared" si="153"/>
        <v>0.16164324088870685</v>
      </c>
      <c r="G338" s="160">
        <f t="shared" si="153"/>
        <v>0.18588972702201287</v>
      </c>
      <c r="H338" s="160">
        <f t="shared" si="153"/>
        <v>0.21377318607531479</v>
      </c>
      <c r="I338" s="160">
        <f t="shared" si="153"/>
        <v>0.24583916398661199</v>
      </c>
      <c r="J338" s="160">
        <f t="shared" si="153"/>
        <v>0.28271503858460378</v>
      </c>
      <c r="K338" s="98">
        <f t="shared" ref="K338:V338" si="161">(K111*$K$327)/$B338</f>
        <v>0.32512229437229434</v>
      </c>
      <c r="L338" s="94">
        <f t="shared" si="161"/>
        <v>0.37389063852813842</v>
      </c>
      <c r="M338" s="94">
        <f t="shared" si="161"/>
        <v>0.4299742343073592</v>
      </c>
      <c r="N338" s="94">
        <f t="shared" si="161"/>
        <v>0.49447036945346301</v>
      </c>
      <c r="O338" s="94">
        <f t="shared" si="161"/>
        <v>0.56864092487148243</v>
      </c>
      <c r="P338" s="94">
        <f t="shared" si="161"/>
        <v>0.65393706360220472</v>
      </c>
      <c r="Q338" s="278">
        <f t="shared" si="161"/>
        <v>0.75202762314253535</v>
      </c>
      <c r="R338" s="278">
        <f t="shared" si="161"/>
        <v>0.86483176661391548</v>
      </c>
      <c r="S338" s="278">
        <f t="shared" si="161"/>
        <v>0.99455653160600277</v>
      </c>
      <c r="T338" s="278">
        <f t="shared" si="161"/>
        <v>1.1437400113469032</v>
      </c>
      <c r="U338" s="278">
        <f t="shared" si="161"/>
        <v>1.3153010130489384</v>
      </c>
      <c r="V338" s="278">
        <f t="shared" si="161"/>
        <v>1.5125961650062791</v>
      </c>
    </row>
    <row r="339" spans="2:22" x14ac:dyDescent="0.25">
      <c r="B339" s="276">
        <v>50</v>
      </c>
      <c r="C339" s="341">
        <f t="shared" si="150"/>
        <v>9.5422486269776882E-2</v>
      </c>
      <c r="D339" s="160">
        <f t="shared" si="153"/>
        <v>0.10973585921024341</v>
      </c>
      <c r="E339" s="160">
        <f t="shared" si="153"/>
        <v>0.12619623809177991</v>
      </c>
      <c r="F339" s="160">
        <f t="shared" si="153"/>
        <v>0.14512567380554689</v>
      </c>
      <c r="G339" s="160">
        <f t="shared" si="153"/>
        <v>0.1668945248763789</v>
      </c>
      <c r="H339" s="160">
        <f t="shared" si="153"/>
        <v>0.19192870360783573</v>
      </c>
      <c r="I339" s="160">
        <f t="shared" si="153"/>
        <v>0.22071800914901107</v>
      </c>
      <c r="J339" s="160">
        <f t="shared" si="153"/>
        <v>0.25382571052136271</v>
      </c>
      <c r="K339" s="98">
        <f t="shared" ref="K339:V339" si="162">(K112*$K$327)/$B339</f>
        <v>0.29189956709956705</v>
      </c>
      <c r="L339" s="94">
        <f t="shared" si="162"/>
        <v>0.33568450216450207</v>
      </c>
      <c r="M339" s="94">
        <f t="shared" si="162"/>
        <v>0.38603717748917737</v>
      </c>
      <c r="N339" s="94">
        <f t="shared" si="162"/>
        <v>0.44394275411255391</v>
      </c>
      <c r="O339" s="94">
        <f t="shared" si="162"/>
        <v>0.5105341672294369</v>
      </c>
      <c r="P339" s="94">
        <f t="shared" si="162"/>
        <v>0.58711429231385248</v>
      </c>
      <c r="Q339" s="278">
        <f t="shared" si="162"/>
        <v>0.67518143616093029</v>
      </c>
      <c r="R339" s="278">
        <f t="shared" si="162"/>
        <v>0.77645865158506977</v>
      </c>
      <c r="S339" s="278">
        <f t="shared" si="162"/>
        <v>0.89292744932283019</v>
      </c>
      <c r="T339" s="278">
        <f t="shared" si="162"/>
        <v>1.0268665667212544</v>
      </c>
      <c r="U339" s="278">
        <f t="shared" si="162"/>
        <v>1.1808965517294425</v>
      </c>
      <c r="V339" s="278">
        <f t="shared" si="162"/>
        <v>1.3580310344888589</v>
      </c>
    </row>
    <row r="340" spans="2:22" x14ac:dyDescent="0.25">
      <c r="B340" s="276">
        <v>60</v>
      </c>
      <c r="C340" s="341">
        <f t="shared" si="150"/>
        <v>8.7376645843471296E-2</v>
      </c>
      <c r="D340" s="160">
        <f t="shared" si="153"/>
        <v>0.10048314271999198</v>
      </c>
      <c r="E340" s="160">
        <f t="shared" si="153"/>
        <v>0.11555561412799077</v>
      </c>
      <c r="F340" s="160">
        <f t="shared" si="153"/>
        <v>0.13288895624718938</v>
      </c>
      <c r="G340" s="160">
        <f t="shared" si="153"/>
        <v>0.15282229968426778</v>
      </c>
      <c r="H340" s="160">
        <f t="shared" si="153"/>
        <v>0.17574564463690795</v>
      </c>
      <c r="I340" s="160">
        <f t="shared" si="153"/>
        <v>0.20210749133244413</v>
      </c>
      <c r="J340" s="160">
        <f t="shared" si="153"/>
        <v>0.23242361503231071</v>
      </c>
      <c r="K340" s="98">
        <f t="shared" ref="K340:V340" si="163">(K113*$K$327)/$B340</f>
        <v>0.2672871572871573</v>
      </c>
      <c r="L340" s="94">
        <f t="shared" si="163"/>
        <v>0.30738023088023086</v>
      </c>
      <c r="M340" s="94">
        <f t="shared" si="163"/>
        <v>0.3534872655122655</v>
      </c>
      <c r="N340" s="94">
        <f t="shared" si="163"/>
        <v>0.40651035533910529</v>
      </c>
      <c r="O340" s="94">
        <f t="shared" si="163"/>
        <v>0.46748690863997105</v>
      </c>
      <c r="P340" s="94">
        <f t="shared" si="163"/>
        <v>0.5376099449359667</v>
      </c>
      <c r="Q340" s="278">
        <f t="shared" si="163"/>
        <v>0.61825143667636162</v>
      </c>
      <c r="R340" s="278">
        <f t="shared" si="163"/>
        <v>0.71098915217781589</v>
      </c>
      <c r="S340" s="278">
        <f t="shared" si="163"/>
        <v>0.81763752500448805</v>
      </c>
      <c r="T340" s="278">
        <f t="shared" si="163"/>
        <v>0.94028315375516125</v>
      </c>
      <c r="U340" s="278">
        <f t="shared" si="163"/>
        <v>1.0813256268184355</v>
      </c>
      <c r="V340" s="278">
        <f t="shared" si="163"/>
        <v>1.2435244708412005</v>
      </c>
    </row>
    <row r="341" spans="2:22" x14ac:dyDescent="0.25">
      <c r="B341" s="276">
        <v>70</v>
      </c>
      <c r="C341" s="342">
        <f t="shared" si="150"/>
        <v>8.0939221446397938E-2</v>
      </c>
      <c r="D341" s="163">
        <f t="shared" si="153"/>
        <v>9.308010466335763E-2</v>
      </c>
      <c r="E341" s="163">
        <f t="shared" si="153"/>
        <v>0.10704212036286126</v>
      </c>
      <c r="F341" s="163">
        <f t="shared" si="153"/>
        <v>0.12309843841729044</v>
      </c>
      <c r="G341" s="163">
        <f t="shared" si="153"/>
        <v>0.14156320417988402</v>
      </c>
      <c r="H341" s="163">
        <f t="shared" si="153"/>
        <v>0.1627976848068666</v>
      </c>
      <c r="I341" s="163">
        <f t="shared" si="153"/>
        <v>0.18721733752789657</v>
      </c>
      <c r="J341" s="163">
        <f t="shared" si="153"/>
        <v>0.21529993815708104</v>
      </c>
      <c r="K341" s="105">
        <f t="shared" ref="K341:V341" si="164">(K114*$K$327)/$B341</f>
        <v>0.24759492888064319</v>
      </c>
      <c r="L341" s="146">
        <f t="shared" si="164"/>
        <v>0.28473416821273967</v>
      </c>
      <c r="M341" s="146">
        <f t="shared" si="164"/>
        <v>0.32744429344465059</v>
      </c>
      <c r="N341" s="146">
        <f t="shared" si="164"/>
        <v>0.37656093746134811</v>
      </c>
      <c r="O341" s="146">
        <f t="shared" si="164"/>
        <v>0.43304507808055032</v>
      </c>
      <c r="P341" s="146">
        <f t="shared" si="164"/>
        <v>0.49800183979263285</v>
      </c>
      <c r="Q341" s="279">
        <f t="shared" si="164"/>
        <v>0.57270211576152774</v>
      </c>
      <c r="R341" s="279">
        <f t="shared" si="164"/>
        <v>0.65860743312575676</v>
      </c>
      <c r="S341" s="279">
        <f t="shared" si="164"/>
        <v>0.75739854809462015</v>
      </c>
      <c r="T341" s="279">
        <f t="shared" si="164"/>
        <v>0.87100833030881308</v>
      </c>
      <c r="U341" s="279">
        <f t="shared" si="164"/>
        <v>1.0016595798551351</v>
      </c>
      <c r="V341" s="279">
        <f t="shared" si="164"/>
        <v>1.1519085168334051</v>
      </c>
    </row>
    <row r="346" spans="2:22" x14ac:dyDescent="0.25">
      <c r="B346" s="347">
        <v>0.9</v>
      </c>
      <c r="C346" s="281" t="s">
        <v>42</v>
      </c>
      <c r="D346" s="282"/>
      <c r="E346" s="282"/>
      <c r="F346" s="282"/>
      <c r="G346" s="282"/>
      <c r="H346" s="282"/>
      <c r="I346" s="282"/>
      <c r="J346" s="282"/>
      <c r="K346" s="283"/>
      <c r="L346" s="282"/>
      <c r="M346" s="282"/>
      <c r="N346" s="282"/>
      <c r="O346" s="282"/>
      <c r="P346" s="67"/>
    </row>
    <row r="347" spans="2:22" x14ac:dyDescent="0.25">
      <c r="B347" s="284">
        <v>0.96</v>
      </c>
      <c r="C347" s="47" t="s">
        <v>43</v>
      </c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70"/>
    </row>
    <row r="348" spans="2:22" x14ac:dyDescent="0.25">
      <c r="B348" s="284">
        <v>85</v>
      </c>
      <c r="C348" s="41" t="s">
        <v>44</v>
      </c>
      <c r="D348" s="47"/>
      <c r="E348" s="47"/>
      <c r="F348" s="47"/>
      <c r="G348" s="47"/>
      <c r="H348" s="41" t="s">
        <v>121</v>
      </c>
      <c r="I348" s="47"/>
      <c r="J348" s="47"/>
      <c r="K348" s="47"/>
      <c r="L348" s="47"/>
      <c r="M348" s="47"/>
      <c r="N348" s="47"/>
      <c r="O348" s="47"/>
      <c r="P348" s="70"/>
    </row>
    <row r="349" spans="2:22" x14ac:dyDescent="0.25">
      <c r="B349" s="284"/>
      <c r="C349" s="41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70"/>
    </row>
    <row r="350" spans="2:22" x14ac:dyDescent="0.25">
      <c r="B350" s="286" t="s">
        <v>75</v>
      </c>
      <c r="C350" s="41"/>
      <c r="D350" s="47"/>
      <c r="E350" s="47"/>
      <c r="F350" s="47"/>
      <c r="G350" s="47"/>
      <c r="H350" s="47"/>
      <c r="I350" s="47"/>
      <c r="J350" s="47"/>
      <c r="K350" s="343" t="s">
        <v>80</v>
      </c>
      <c r="L350" s="47"/>
      <c r="M350" s="47"/>
      <c r="N350" s="47"/>
      <c r="O350" s="47"/>
      <c r="P350" s="70"/>
    </row>
    <row r="351" spans="2:22" x14ac:dyDescent="0.25">
      <c r="B351" s="284"/>
      <c r="C351" s="41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70"/>
    </row>
    <row r="352" spans="2:22" x14ac:dyDescent="0.25">
      <c r="B352" s="288"/>
      <c r="C352" s="47"/>
      <c r="D352" s="202"/>
      <c r="E352" s="202"/>
      <c r="F352" s="202"/>
      <c r="G352" s="202"/>
      <c r="H352" s="202"/>
      <c r="I352" s="202"/>
      <c r="J352" s="202"/>
      <c r="K352" s="202"/>
      <c r="L352" s="202"/>
      <c r="M352" s="202"/>
      <c r="N352" s="202"/>
      <c r="O352" s="202"/>
      <c r="P352" s="344"/>
    </row>
    <row r="353" spans="1:22" x14ac:dyDescent="0.25">
      <c r="A353" s="346" t="s">
        <v>28</v>
      </c>
      <c r="B353" s="291"/>
      <c r="C353" s="292"/>
      <c r="D353" s="293" t="s">
        <v>16</v>
      </c>
      <c r="E353" s="293" t="s">
        <v>15</v>
      </c>
      <c r="F353" s="294" t="s">
        <v>14</v>
      </c>
      <c r="G353" s="294" t="s">
        <v>13</v>
      </c>
      <c r="H353" s="294" t="s">
        <v>3</v>
      </c>
      <c r="I353" s="294" t="s">
        <v>4</v>
      </c>
      <c r="J353" s="294" t="s">
        <v>5</v>
      </c>
      <c r="K353" s="294" t="s">
        <v>6</v>
      </c>
      <c r="L353" s="294" t="s">
        <v>20</v>
      </c>
      <c r="M353" s="294" t="s">
        <v>21</v>
      </c>
      <c r="N353" s="294" t="s">
        <v>22</v>
      </c>
      <c r="O353" s="294" t="s">
        <v>23</v>
      </c>
      <c r="P353" s="295" t="s">
        <v>24</v>
      </c>
      <c r="Q353" s="274"/>
      <c r="R353" s="274"/>
      <c r="S353" s="274"/>
      <c r="T353" s="274"/>
      <c r="U353" s="274"/>
      <c r="V353" s="274"/>
    </row>
    <row r="354" spans="1:22" x14ac:dyDescent="0.25">
      <c r="B354" s="296" t="s">
        <v>2</v>
      </c>
      <c r="C354" s="297" t="s">
        <v>41</v>
      </c>
      <c r="D354" s="294" t="s">
        <v>41</v>
      </c>
      <c r="E354" s="294" t="s">
        <v>41</v>
      </c>
      <c r="F354" s="294" t="s">
        <v>41</v>
      </c>
      <c r="G354" s="294" t="s">
        <v>41</v>
      </c>
      <c r="H354" s="294" t="s">
        <v>41</v>
      </c>
      <c r="I354" s="294" t="s">
        <v>41</v>
      </c>
      <c r="J354" s="294" t="s">
        <v>40</v>
      </c>
      <c r="K354" s="294" t="s">
        <v>40</v>
      </c>
      <c r="L354" s="294" t="s">
        <v>40</v>
      </c>
      <c r="M354" s="294" t="s">
        <v>40</v>
      </c>
      <c r="N354" s="294" t="s">
        <v>40</v>
      </c>
      <c r="O354" s="294" t="s">
        <v>40</v>
      </c>
      <c r="P354" s="295" t="s">
        <v>40</v>
      </c>
      <c r="Q354" s="298" t="s">
        <v>40</v>
      </c>
      <c r="R354" s="298" t="s">
        <v>40</v>
      </c>
      <c r="S354" s="298" t="s">
        <v>40</v>
      </c>
      <c r="T354" s="298" t="s">
        <v>40</v>
      </c>
      <c r="U354" s="298" t="s">
        <v>40</v>
      </c>
      <c r="V354" s="298" t="s">
        <v>40</v>
      </c>
    </row>
    <row r="355" spans="1:22" x14ac:dyDescent="0.25">
      <c r="B355" s="296">
        <v>1</v>
      </c>
      <c r="C355" s="299">
        <f>SQRT(12*32.2*C330^2/(4*$B$348*($B$347*56)*$B$346^2))</f>
        <v>4.6606832733723284E-2</v>
      </c>
      <c r="D355" s="300">
        <f t="shared" ref="D355:J355" si="165">SQRT(12*32.2*D330^2/(4*$B$348*($B$347*56)*$B$346^2))</f>
        <v>5.3597857643781777E-2</v>
      </c>
      <c r="E355" s="300">
        <f t="shared" si="165"/>
        <v>6.1637536290349036E-2</v>
      </c>
      <c r="F355" s="300">
        <f t="shared" si="165"/>
        <v>7.0883166733901395E-2</v>
      </c>
      <c r="G355" s="300">
        <f t="shared" si="165"/>
        <v>8.1515641743986594E-2</v>
      </c>
      <c r="H355" s="300">
        <f t="shared" si="165"/>
        <v>9.374298800558456E-2</v>
      </c>
      <c r="I355" s="300">
        <f t="shared" si="165"/>
        <v>0.10780443620642226</v>
      </c>
      <c r="J355" s="300">
        <f t="shared" si="165"/>
        <v>0.12397510163738558</v>
      </c>
      <c r="K355" s="301">
        <f>SQRT(12*32.2*K330^2/(4*$B$348*($B$347*56)*$B$346^2))</f>
        <v>0.14257136688299338</v>
      </c>
      <c r="L355" s="300">
        <f t="shared" ref="L355:V366" si="166">SQRT(12*32.2*L330^2/(4*$B$348*($B$347*56)*$B$346^2))</f>
        <v>0.16395707191544237</v>
      </c>
      <c r="M355" s="300">
        <f t="shared" si="166"/>
        <v>0.18855063270275874</v>
      </c>
      <c r="N355" s="300">
        <f t="shared" si="166"/>
        <v>0.2168332276081725</v>
      </c>
      <c r="O355" s="300">
        <f t="shared" si="166"/>
        <v>0.24935821174939837</v>
      </c>
      <c r="P355" s="302">
        <f t="shared" si="166"/>
        <v>0.28676194351180806</v>
      </c>
      <c r="Q355" s="303">
        <f t="shared" si="166"/>
        <v>0.32977623503857934</v>
      </c>
      <c r="R355" s="303">
        <f t="shared" si="166"/>
        <v>0.37924267029436615</v>
      </c>
      <c r="S355" s="303">
        <f t="shared" si="166"/>
        <v>0.43612907083852104</v>
      </c>
      <c r="T355" s="303">
        <f t="shared" si="166"/>
        <v>0.50154843146429917</v>
      </c>
      <c r="U355" s="303">
        <f t="shared" si="166"/>
        <v>0.57678069618394401</v>
      </c>
      <c r="V355" s="303">
        <f t="shared" si="166"/>
        <v>0.66329780061153565</v>
      </c>
    </row>
    <row r="356" spans="1:22" x14ac:dyDescent="0.25">
      <c r="B356" s="296">
        <v>2</v>
      </c>
      <c r="C356" s="299">
        <f t="shared" ref="C356:K366" si="167">SQRT(12*32.2*C331^2/(4*$B$348*($B$347*56)*$B$346^2))</f>
        <v>5.1725152254726903E-2</v>
      </c>
      <c r="D356" s="300">
        <f t="shared" si="167"/>
        <v>5.948392509293593E-2</v>
      </c>
      <c r="E356" s="300">
        <f t="shared" si="167"/>
        <v>6.8406513856876322E-2</v>
      </c>
      <c r="F356" s="300">
        <f t="shared" si="167"/>
        <v>7.8667490935407758E-2</v>
      </c>
      <c r="G356" s="300">
        <f t="shared" si="167"/>
        <v>9.0467614575718919E-2</v>
      </c>
      <c r="H356" s="300">
        <f t="shared" si="167"/>
        <v>0.10403775676207674</v>
      </c>
      <c r="I356" s="300">
        <f t="shared" si="167"/>
        <v>0.11964342027638825</v>
      </c>
      <c r="J356" s="300">
        <f t="shared" si="167"/>
        <v>0.13758993331784647</v>
      </c>
      <c r="K356" s="301">
        <f t="shared" si="167"/>
        <v>0.15822842331552342</v>
      </c>
      <c r="L356" s="300">
        <f t="shared" si="166"/>
        <v>0.18196268681285191</v>
      </c>
      <c r="M356" s="300">
        <f t="shared" si="166"/>
        <v>0.20925708983477967</v>
      </c>
      <c r="N356" s="300">
        <f t="shared" si="166"/>
        <v>0.24064565330999663</v>
      </c>
      <c r="O356" s="300">
        <f t="shared" si="166"/>
        <v>0.27674250130649608</v>
      </c>
      <c r="P356" s="302">
        <f t="shared" si="166"/>
        <v>0.3182538765024705</v>
      </c>
      <c r="Q356" s="303">
        <f t="shared" si="166"/>
        <v>0.36599195797784106</v>
      </c>
      <c r="R356" s="303">
        <f t="shared" si="166"/>
        <v>0.42089075167451723</v>
      </c>
      <c r="S356" s="303">
        <f t="shared" si="166"/>
        <v>0.48402436442569474</v>
      </c>
      <c r="T356" s="303">
        <f t="shared" si="166"/>
        <v>0.55662801908954895</v>
      </c>
      <c r="U356" s="303">
        <f t="shared" si="166"/>
        <v>0.64012222195298119</v>
      </c>
      <c r="V356" s="303">
        <f t="shared" si="166"/>
        <v>0.73614055524592847</v>
      </c>
    </row>
    <row r="357" spans="1:22" x14ac:dyDescent="0.25">
      <c r="B357" s="296">
        <v>3</v>
      </c>
      <c r="C357" s="305">
        <f t="shared" si="167"/>
        <v>5.1546169430780449E-2</v>
      </c>
      <c r="D357" s="306">
        <f t="shared" si="167"/>
        <v>5.9278094845397512E-2</v>
      </c>
      <c r="E357" s="306">
        <f t="shared" si="167"/>
        <v>6.8169809072207127E-2</v>
      </c>
      <c r="F357" s="306">
        <f t="shared" si="167"/>
        <v>7.83952804330382E-2</v>
      </c>
      <c r="G357" s="306">
        <f t="shared" si="167"/>
        <v>9.0154572497993912E-2</v>
      </c>
      <c r="H357" s="306">
        <f t="shared" si="167"/>
        <v>0.10367775837269301</v>
      </c>
      <c r="I357" s="306">
        <f t="shared" si="167"/>
        <v>0.11922942212859693</v>
      </c>
      <c r="J357" s="306">
        <f t="shared" si="167"/>
        <v>0.13711383544788644</v>
      </c>
      <c r="K357" s="307">
        <f t="shared" si="167"/>
        <v>0.15768091076506943</v>
      </c>
      <c r="L357" s="306">
        <f t="shared" si="166"/>
        <v>0.1813330473798298</v>
      </c>
      <c r="M357" s="306">
        <f t="shared" si="166"/>
        <v>0.20853300448680431</v>
      </c>
      <c r="N357" s="306">
        <f t="shared" si="166"/>
        <v>0.23981295515982493</v>
      </c>
      <c r="O357" s="306">
        <f t="shared" si="166"/>
        <v>0.27578489843379861</v>
      </c>
      <c r="P357" s="308">
        <f t="shared" si="166"/>
        <v>0.31715263319886838</v>
      </c>
      <c r="Q357" s="309">
        <f t="shared" si="166"/>
        <v>0.36472552817869863</v>
      </c>
      <c r="R357" s="309">
        <f t="shared" si="166"/>
        <v>0.41943435740550339</v>
      </c>
      <c r="S357" s="309">
        <f t="shared" si="166"/>
        <v>0.48234951101632895</v>
      </c>
      <c r="T357" s="309">
        <f t="shared" si="166"/>
        <v>0.55470193766877818</v>
      </c>
      <c r="U357" s="309">
        <f t="shared" si="166"/>
        <v>0.63790722831909485</v>
      </c>
      <c r="V357" s="309">
        <f t="shared" si="166"/>
        <v>0.73359331256695903</v>
      </c>
    </row>
    <row r="358" spans="1:22" x14ac:dyDescent="0.25">
      <c r="B358" s="296">
        <v>4</v>
      </c>
      <c r="C358" s="299">
        <f t="shared" si="167"/>
        <v>5.0042861020596484E-2</v>
      </c>
      <c r="D358" s="300">
        <f t="shared" si="167"/>
        <v>5.7549290173685957E-2</v>
      </c>
      <c r="E358" s="300">
        <f t="shared" si="167"/>
        <v>6.6181683699738841E-2</v>
      </c>
      <c r="F358" s="300">
        <f t="shared" si="167"/>
        <v>7.6108936254699666E-2</v>
      </c>
      <c r="G358" s="300">
        <f t="shared" si="167"/>
        <v>8.7525276692904594E-2</v>
      </c>
      <c r="H358" s="300">
        <f t="shared" si="167"/>
        <v>0.10065406819684028</v>
      </c>
      <c r="I358" s="300">
        <f t="shared" si="167"/>
        <v>0.11575217842636631</v>
      </c>
      <c r="J358" s="300">
        <f t="shared" si="167"/>
        <v>0.13311500519032124</v>
      </c>
      <c r="K358" s="301">
        <f t="shared" si="167"/>
        <v>0.1530822559688694</v>
      </c>
      <c r="L358" s="300">
        <f t="shared" si="166"/>
        <v>0.17604459436419981</v>
      </c>
      <c r="M358" s="300">
        <f t="shared" si="166"/>
        <v>0.20245128351882974</v>
      </c>
      <c r="N358" s="300">
        <f t="shared" si="166"/>
        <v>0.23281897604665419</v>
      </c>
      <c r="O358" s="300">
        <f t="shared" si="166"/>
        <v>0.2677418224536523</v>
      </c>
      <c r="P358" s="302">
        <f t="shared" si="166"/>
        <v>0.30790309582170011</v>
      </c>
      <c r="Q358" s="303">
        <f t="shared" si="166"/>
        <v>0.35408856019495522</v>
      </c>
      <c r="R358" s="303">
        <f t="shared" si="166"/>
        <v>0.40720184422419836</v>
      </c>
      <c r="S358" s="303">
        <f t="shared" si="166"/>
        <v>0.46828212085782817</v>
      </c>
      <c r="T358" s="303">
        <f t="shared" si="166"/>
        <v>0.53852443898650226</v>
      </c>
      <c r="U358" s="303">
        <f t="shared" si="166"/>
        <v>0.6193031048344777</v>
      </c>
      <c r="V358" s="303">
        <f t="shared" si="166"/>
        <v>0.7121985705596493</v>
      </c>
    </row>
    <row r="359" spans="1:22" x14ac:dyDescent="0.25">
      <c r="B359" s="296">
        <v>5</v>
      </c>
      <c r="C359" s="299">
        <f t="shared" si="167"/>
        <v>4.8009822375917499E-2</v>
      </c>
      <c r="D359" s="300">
        <f t="shared" si="167"/>
        <v>5.521129573230512E-2</v>
      </c>
      <c r="E359" s="300">
        <f t="shared" si="167"/>
        <v>6.3492990092150883E-2</v>
      </c>
      <c r="F359" s="300">
        <f t="shared" si="167"/>
        <v>7.3016938605973511E-2</v>
      </c>
      <c r="G359" s="300">
        <f t="shared" si="167"/>
        <v>8.3969479396869523E-2</v>
      </c>
      <c r="H359" s="300">
        <f t="shared" si="167"/>
        <v>9.6564901306399928E-2</v>
      </c>
      <c r="I359" s="300">
        <f t="shared" si="167"/>
        <v>0.11104963650235991</v>
      </c>
      <c r="J359" s="300">
        <f t="shared" si="167"/>
        <v>0.12770708197771391</v>
      </c>
      <c r="K359" s="301">
        <f t="shared" si="167"/>
        <v>0.14686314427437097</v>
      </c>
      <c r="L359" s="300">
        <f t="shared" si="166"/>
        <v>0.16889261591552657</v>
      </c>
      <c r="M359" s="300">
        <f t="shared" si="166"/>
        <v>0.19422650830285554</v>
      </c>
      <c r="N359" s="300">
        <f t="shared" si="166"/>
        <v>0.22336048454828389</v>
      </c>
      <c r="O359" s="300">
        <f t="shared" si="166"/>
        <v>0.25686455723052648</v>
      </c>
      <c r="P359" s="302">
        <f t="shared" si="166"/>
        <v>0.2953942408151054</v>
      </c>
      <c r="Q359" s="303">
        <f t="shared" si="166"/>
        <v>0.33970337693737113</v>
      </c>
      <c r="R359" s="303">
        <f t="shared" si="166"/>
        <v>0.39065888347797678</v>
      </c>
      <c r="S359" s="303">
        <f t="shared" si="166"/>
        <v>0.44925771599967329</v>
      </c>
      <c r="T359" s="303">
        <f t="shared" si="166"/>
        <v>0.51664637339962438</v>
      </c>
      <c r="U359" s="303">
        <f t="shared" si="166"/>
        <v>0.59414332940956782</v>
      </c>
      <c r="V359" s="303">
        <f t="shared" si="166"/>
        <v>0.68326482882100292</v>
      </c>
    </row>
    <row r="360" spans="1:22" x14ac:dyDescent="0.25">
      <c r="B360" s="296">
        <v>10</v>
      </c>
      <c r="C360" s="305">
        <f t="shared" si="167"/>
        <v>3.546084309729506E-2</v>
      </c>
      <c r="D360" s="306">
        <f t="shared" si="167"/>
        <v>4.0779969561889312E-2</v>
      </c>
      <c r="E360" s="306">
        <f t="shared" si="167"/>
        <v>4.6896964996172706E-2</v>
      </c>
      <c r="F360" s="306">
        <f t="shared" si="167"/>
        <v>5.3931509745598606E-2</v>
      </c>
      <c r="G360" s="306">
        <f t="shared" si="167"/>
        <v>6.20212362074384E-2</v>
      </c>
      <c r="H360" s="306">
        <f t="shared" si="167"/>
        <v>7.1324421638554167E-2</v>
      </c>
      <c r="I360" s="306">
        <f t="shared" si="167"/>
        <v>8.2023084884337252E-2</v>
      </c>
      <c r="J360" s="306">
        <f t="shared" si="167"/>
        <v>9.4326547616987846E-2</v>
      </c>
      <c r="K360" s="307">
        <f t="shared" si="167"/>
        <v>0.10847552975953602</v>
      </c>
      <c r="L360" s="306">
        <f t="shared" si="166"/>
        <v>0.1247468592234664</v>
      </c>
      <c r="M360" s="306">
        <f t="shared" si="166"/>
        <v>0.14345888810698634</v>
      </c>
      <c r="N360" s="306">
        <f t="shared" si="166"/>
        <v>0.16497772132303429</v>
      </c>
      <c r="O360" s="306">
        <f t="shared" si="166"/>
        <v>0.18972437952148943</v>
      </c>
      <c r="P360" s="308">
        <f t="shared" si="166"/>
        <v>0.21818303644971279</v>
      </c>
      <c r="Q360" s="309">
        <f t="shared" si="166"/>
        <v>0.25091049191716974</v>
      </c>
      <c r="R360" s="309">
        <f t="shared" si="166"/>
        <v>0.2885470657047452</v>
      </c>
      <c r="S360" s="309">
        <f t="shared" si="166"/>
        <v>0.33182912556045691</v>
      </c>
      <c r="T360" s="309">
        <f t="shared" si="166"/>
        <v>0.38160349439452546</v>
      </c>
      <c r="U360" s="309">
        <f t="shared" si="166"/>
        <v>0.43884401855370414</v>
      </c>
      <c r="V360" s="309">
        <f t="shared" si="166"/>
        <v>0.50467062133675977</v>
      </c>
    </row>
    <row r="361" spans="1:22" x14ac:dyDescent="0.25">
      <c r="B361" s="296">
        <v>20</v>
      </c>
      <c r="C361" s="299">
        <f t="shared" si="167"/>
        <v>2.4771550935886202E-2</v>
      </c>
      <c r="D361" s="300">
        <f t="shared" si="167"/>
        <v>2.8487283576269132E-2</v>
      </c>
      <c r="E361" s="300">
        <f t="shared" si="167"/>
        <v>3.2760376112709502E-2</v>
      </c>
      <c r="F361" s="300">
        <f t="shared" si="167"/>
        <v>3.7674432529615921E-2</v>
      </c>
      <c r="G361" s="300">
        <f t="shared" si="167"/>
        <v>4.3325597409058302E-2</v>
      </c>
      <c r="H361" s="300">
        <f t="shared" si="167"/>
        <v>4.9824437020417042E-2</v>
      </c>
      <c r="I361" s="300">
        <f t="shared" si="167"/>
        <v>5.7298102573479601E-2</v>
      </c>
      <c r="J361" s="300">
        <f t="shared" si="167"/>
        <v>6.589281795950154E-2</v>
      </c>
      <c r="K361" s="301">
        <f t="shared" si="167"/>
        <v>7.5776740653426766E-2</v>
      </c>
      <c r="L361" s="300">
        <f t="shared" si="166"/>
        <v>8.7143251751440776E-2</v>
      </c>
      <c r="M361" s="300">
        <f t="shared" si="166"/>
        <v>0.10021473951415688</v>
      </c>
      <c r="N361" s="300">
        <f t="shared" si="166"/>
        <v>0.1152469504412804</v>
      </c>
      <c r="O361" s="300">
        <f t="shared" si="166"/>
        <v>0.13253399300747248</v>
      </c>
      <c r="P361" s="302">
        <f t="shared" si="166"/>
        <v>0.15241409195859335</v>
      </c>
      <c r="Q361" s="303">
        <f t="shared" si="166"/>
        <v>0.17527620575238234</v>
      </c>
      <c r="R361" s="303">
        <f t="shared" si="166"/>
        <v>0.20156763661523969</v>
      </c>
      <c r="S361" s="303">
        <f t="shared" si="166"/>
        <v>0.23180278210752561</v>
      </c>
      <c r="T361" s="303">
        <f t="shared" si="166"/>
        <v>0.26657319942365437</v>
      </c>
      <c r="U361" s="303">
        <f t="shared" si="166"/>
        <v>0.3065591793372025</v>
      </c>
      <c r="V361" s="303">
        <f t="shared" si="166"/>
        <v>0.35254305623778281</v>
      </c>
    </row>
    <row r="362" spans="1:22" x14ac:dyDescent="0.25">
      <c r="B362" s="296">
        <v>30</v>
      </c>
      <c r="C362" s="299">
        <f t="shared" si="167"/>
        <v>1.9833990898360902E-2</v>
      </c>
      <c r="D362" s="300">
        <f t="shared" si="167"/>
        <v>2.2809089533115036E-2</v>
      </c>
      <c r="E362" s="300">
        <f t="shared" si="167"/>
        <v>2.6230452963082289E-2</v>
      </c>
      <c r="F362" s="300">
        <f t="shared" si="167"/>
        <v>3.016502090754463E-2</v>
      </c>
      <c r="G362" s="300">
        <f t="shared" si="167"/>
        <v>3.4689774043676319E-2</v>
      </c>
      <c r="H362" s="300">
        <f t="shared" si="167"/>
        <v>3.9893240150227764E-2</v>
      </c>
      <c r="I362" s="300">
        <f t="shared" si="167"/>
        <v>4.587722617276193E-2</v>
      </c>
      <c r="J362" s="300">
        <f t="shared" si="167"/>
        <v>5.2758810098676209E-2</v>
      </c>
      <c r="K362" s="301">
        <f t="shared" si="167"/>
        <v>6.0672631613477641E-2</v>
      </c>
      <c r="L362" s="300">
        <f t="shared" si="166"/>
        <v>6.9773526355499285E-2</v>
      </c>
      <c r="M362" s="300">
        <f t="shared" si="166"/>
        <v>8.0239555308824151E-2</v>
      </c>
      <c r="N362" s="300">
        <f t="shared" si="166"/>
        <v>9.2275488605147768E-2</v>
      </c>
      <c r="O362" s="300">
        <f t="shared" si="166"/>
        <v>0.10611681189591991</v>
      </c>
      <c r="P362" s="302">
        <f t="shared" si="166"/>
        <v>0.1220343336803079</v>
      </c>
      <c r="Q362" s="303">
        <f t="shared" si="166"/>
        <v>0.14033948373235408</v>
      </c>
      <c r="R362" s="303">
        <f t="shared" si="166"/>
        <v>0.16139040629220716</v>
      </c>
      <c r="S362" s="303">
        <f t="shared" si="166"/>
        <v>0.18559896723603825</v>
      </c>
      <c r="T362" s="303">
        <f t="shared" si="166"/>
        <v>0.21343881232144393</v>
      </c>
      <c r="U362" s="303">
        <f t="shared" si="166"/>
        <v>0.24545463416966051</v>
      </c>
      <c r="V362" s="303">
        <f t="shared" si="166"/>
        <v>0.28227282929510955</v>
      </c>
    </row>
    <row r="363" spans="1:22" x14ac:dyDescent="0.25">
      <c r="B363" s="296">
        <v>40</v>
      </c>
      <c r="C363" s="299">
        <f t="shared" si="167"/>
        <v>1.7170027436486258E-2</v>
      </c>
      <c r="D363" s="300">
        <f t="shared" si="167"/>
        <v>1.9745531551959197E-2</v>
      </c>
      <c r="E363" s="300">
        <f t="shared" si="167"/>
        <v>2.2707361284753074E-2</v>
      </c>
      <c r="F363" s="300">
        <f t="shared" si="167"/>
        <v>2.6113465477466031E-2</v>
      </c>
      <c r="G363" s="300">
        <f t="shared" si="167"/>
        <v>3.0030485299085936E-2</v>
      </c>
      <c r="H363" s="300">
        <f t="shared" si="167"/>
        <v>3.4535058093948828E-2</v>
      </c>
      <c r="I363" s="300">
        <f t="shared" si="167"/>
        <v>3.9715316808041141E-2</v>
      </c>
      <c r="J363" s="300">
        <f t="shared" si="167"/>
        <v>4.5672614329247317E-2</v>
      </c>
      <c r="K363" s="301">
        <f t="shared" si="167"/>
        <v>5.2523506478634414E-2</v>
      </c>
      <c r="L363" s="300">
        <f t="shared" si="166"/>
        <v>6.0402032450429563E-2</v>
      </c>
      <c r="M363" s="300">
        <f t="shared" si="166"/>
        <v>6.9462337317993991E-2</v>
      </c>
      <c r="N363" s="300">
        <f t="shared" si="166"/>
        <v>7.9881687915693084E-2</v>
      </c>
      <c r="O363" s="300">
        <f t="shared" si="166"/>
        <v>9.1863941103047048E-2</v>
      </c>
      <c r="P363" s="302">
        <f t="shared" si="166"/>
        <v>0.10564353226850408</v>
      </c>
      <c r="Q363" s="303">
        <f t="shared" si="166"/>
        <v>0.12149006210877969</v>
      </c>
      <c r="R363" s="303">
        <f t="shared" si="166"/>
        <v>0.13971357142509661</v>
      </c>
      <c r="S363" s="303">
        <f t="shared" si="166"/>
        <v>0.16067060713886111</v>
      </c>
      <c r="T363" s="303">
        <f t="shared" si="166"/>
        <v>0.18477119820969026</v>
      </c>
      <c r="U363" s="303">
        <f t="shared" si="166"/>
        <v>0.21248687794114379</v>
      </c>
      <c r="V363" s="303">
        <f t="shared" si="166"/>
        <v>0.24435990963231533</v>
      </c>
    </row>
    <row r="364" spans="1:22" x14ac:dyDescent="0.25">
      <c r="B364" s="296">
        <v>50</v>
      </c>
      <c r="C364" s="299">
        <f t="shared" si="167"/>
        <v>1.5415502604871891E-2</v>
      </c>
      <c r="D364" s="300">
        <f t="shared" si="167"/>
        <v>1.7727827995602675E-2</v>
      </c>
      <c r="E364" s="300">
        <f t="shared" si="167"/>
        <v>2.0387002194943073E-2</v>
      </c>
      <c r="F364" s="300">
        <f t="shared" si="167"/>
        <v>2.3445052524184534E-2</v>
      </c>
      <c r="G364" s="300">
        <f t="shared" si="167"/>
        <v>2.696181040281221E-2</v>
      </c>
      <c r="H364" s="300">
        <f t="shared" si="167"/>
        <v>3.1006081963234042E-2</v>
      </c>
      <c r="I364" s="300">
        <f t="shared" si="167"/>
        <v>3.5656994257719142E-2</v>
      </c>
      <c r="J364" s="300">
        <f t="shared" si="167"/>
        <v>4.1005543396377013E-2</v>
      </c>
      <c r="K364" s="301">
        <f t="shared" si="167"/>
        <v>4.7156374905833548E-2</v>
      </c>
      <c r="L364" s="300">
        <f t="shared" si="166"/>
        <v>5.4229831141708575E-2</v>
      </c>
      <c r="M364" s="300">
        <f t="shared" si="166"/>
        <v>6.2364305812964864E-2</v>
      </c>
      <c r="N364" s="300">
        <f t="shared" si="166"/>
        <v>7.1718951684909577E-2</v>
      </c>
      <c r="O364" s="300">
        <f t="shared" si="166"/>
        <v>8.2476794437646009E-2</v>
      </c>
      <c r="P364" s="302">
        <f t="shared" si="166"/>
        <v>9.4848313603292919E-2</v>
      </c>
      <c r="Q364" s="303">
        <f t="shared" si="166"/>
        <v>0.10907556064378683</v>
      </c>
      <c r="R364" s="303">
        <f t="shared" si="166"/>
        <v>0.12543689474035485</v>
      </c>
      <c r="S364" s="303">
        <f t="shared" si="166"/>
        <v>0.14425242895140808</v>
      </c>
      <c r="T364" s="303">
        <f t="shared" si="166"/>
        <v>0.16589029329411925</v>
      </c>
      <c r="U364" s="303">
        <f t="shared" si="166"/>
        <v>0.1907738372882371</v>
      </c>
      <c r="V364" s="303">
        <f t="shared" si="166"/>
        <v>0.21938991288147267</v>
      </c>
    </row>
    <row r="365" spans="1:22" x14ac:dyDescent="0.25">
      <c r="B365" s="296">
        <v>60</v>
      </c>
      <c r="C365" s="299">
        <f t="shared" si="167"/>
        <v>1.4115697088387655E-2</v>
      </c>
      <c r="D365" s="300">
        <f t="shared" si="167"/>
        <v>1.6233051651645802E-2</v>
      </c>
      <c r="E365" s="300">
        <f t="shared" si="167"/>
        <v>1.8668009399392671E-2</v>
      </c>
      <c r="F365" s="300">
        <f t="shared" si="167"/>
        <v>2.1468210809301568E-2</v>
      </c>
      <c r="G365" s="300">
        <f t="shared" si="167"/>
        <v>2.4688442430696803E-2</v>
      </c>
      <c r="H365" s="300">
        <f t="shared" si="167"/>
        <v>2.8391708795301326E-2</v>
      </c>
      <c r="I365" s="300">
        <f t="shared" si="167"/>
        <v>3.2650465114596523E-2</v>
      </c>
      <c r="J365" s="300">
        <f t="shared" si="167"/>
        <v>3.7548034881785992E-2</v>
      </c>
      <c r="K365" s="301">
        <f t="shared" si="167"/>
        <v>4.3180240114053893E-2</v>
      </c>
      <c r="L365" s="300">
        <f t="shared" si="166"/>
        <v>4.965727613116197E-2</v>
      </c>
      <c r="M365" s="300">
        <f t="shared" si="166"/>
        <v>5.7105867550836263E-2</v>
      </c>
      <c r="N365" s="300">
        <f t="shared" si="166"/>
        <v>6.5671747683461693E-2</v>
      </c>
      <c r="O365" s="300">
        <f t="shared" si="166"/>
        <v>7.5522509835980953E-2</v>
      </c>
      <c r="P365" s="302">
        <f t="shared" si="166"/>
        <v>8.6850886311378092E-2</v>
      </c>
      <c r="Q365" s="303">
        <f t="shared" si="166"/>
        <v>9.9878519258084789E-2</v>
      </c>
      <c r="R365" s="303">
        <f t="shared" si="166"/>
        <v>0.1148602971467975</v>
      </c>
      <c r="S365" s="303">
        <f t="shared" si="166"/>
        <v>0.13208934171881712</v>
      </c>
      <c r="T365" s="303">
        <f t="shared" si="166"/>
        <v>0.15190274297663967</v>
      </c>
      <c r="U365" s="303">
        <f t="shared" si="166"/>
        <v>0.17468815442313562</v>
      </c>
      <c r="V365" s="303">
        <f t="shared" si="166"/>
        <v>0.20089137758660594</v>
      </c>
    </row>
    <row r="366" spans="1:22" x14ac:dyDescent="0.25">
      <c r="B366" s="310">
        <v>70</v>
      </c>
      <c r="C366" s="311">
        <f t="shared" si="167"/>
        <v>1.3075731180549209E-2</v>
      </c>
      <c r="D366" s="312">
        <f t="shared" si="167"/>
        <v>1.503709085763159E-2</v>
      </c>
      <c r="E366" s="312">
        <f t="shared" si="167"/>
        <v>1.7292654486276326E-2</v>
      </c>
      <c r="F366" s="312">
        <f t="shared" si="167"/>
        <v>1.9886552659217776E-2</v>
      </c>
      <c r="G366" s="312">
        <f t="shared" si="167"/>
        <v>2.2869535558100441E-2</v>
      </c>
      <c r="H366" s="312">
        <f t="shared" si="167"/>
        <v>2.6299965891815505E-2</v>
      </c>
      <c r="I366" s="312">
        <f t="shared" si="167"/>
        <v>3.0244960775587824E-2</v>
      </c>
      <c r="J366" s="312">
        <f t="shared" si="167"/>
        <v>3.4781704891925995E-2</v>
      </c>
      <c r="K366" s="313">
        <f t="shared" si="167"/>
        <v>3.9998960625714897E-2</v>
      </c>
      <c r="L366" s="312">
        <f t="shared" si="166"/>
        <v>4.5998804719572128E-2</v>
      </c>
      <c r="M366" s="312">
        <f t="shared" si="166"/>
        <v>5.2898625427507943E-2</v>
      </c>
      <c r="N366" s="312">
        <f t="shared" si="166"/>
        <v>6.0833419241634122E-2</v>
      </c>
      <c r="O366" s="312">
        <f t="shared" si="166"/>
        <v>6.995843212787925E-2</v>
      </c>
      <c r="P366" s="314">
        <f t="shared" si="166"/>
        <v>8.0452196947061128E-2</v>
      </c>
      <c r="Q366" s="309">
        <f t="shared" si="166"/>
        <v>9.2520026489120291E-2</v>
      </c>
      <c r="R366" s="309">
        <f t="shared" si="166"/>
        <v>0.10639803046248832</v>
      </c>
      <c r="S366" s="309">
        <f t="shared" si="166"/>
        <v>0.12235773503186154</v>
      </c>
      <c r="T366" s="309">
        <f t="shared" si="166"/>
        <v>0.14071139528664076</v>
      </c>
      <c r="U366" s="309">
        <f t="shared" si="166"/>
        <v>0.16181810457963688</v>
      </c>
      <c r="V366" s="309">
        <f t="shared" si="166"/>
        <v>0.18609082026658236</v>
      </c>
    </row>
    <row r="367" spans="1:22" x14ac:dyDescent="0.25">
      <c r="D367" s="87"/>
      <c r="E367" s="87"/>
      <c r="F367" s="87"/>
      <c r="G367" s="87"/>
      <c r="H367" s="87"/>
      <c r="I367" s="87"/>
      <c r="J367" s="87"/>
      <c r="K367" s="315"/>
    </row>
    <row r="368" spans="1:22" x14ac:dyDescent="0.25">
      <c r="D368" s="87"/>
      <c r="E368" s="87"/>
      <c r="F368" s="87"/>
      <c r="G368" s="87"/>
      <c r="H368" s="87"/>
      <c r="I368" s="87"/>
      <c r="J368" s="87"/>
      <c r="K368" s="315"/>
      <c r="Q368" s="316"/>
    </row>
    <row r="369" spans="1:20" x14ac:dyDescent="0.25">
      <c r="D369" s="87"/>
      <c r="E369" s="87"/>
      <c r="F369" s="87"/>
      <c r="G369" s="87"/>
      <c r="H369" s="87"/>
      <c r="I369" s="87"/>
      <c r="J369" s="87"/>
      <c r="Q369" s="316"/>
    </row>
    <row r="370" spans="1:20" x14ac:dyDescent="0.25">
      <c r="B370" s="47"/>
      <c r="C370" s="47"/>
      <c r="D370" s="87"/>
      <c r="E370" s="87"/>
      <c r="F370" s="87"/>
      <c r="G370" s="87"/>
      <c r="H370" s="87"/>
      <c r="I370" s="87"/>
      <c r="J370" s="87"/>
      <c r="Q370" s="316"/>
    </row>
    <row r="371" spans="1:20" x14ac:dyDescent="0.25">
      <c r="A371" s="346" t="s">
        <v>28</v>
      </c>
      <c r="B371" s="317" t="s">
        <v>62</v>
      </c>
      <c r="C371" s="322">
        <v>0.9</v>
      </c>
      <c r="D371" s="87"/>
      <c r="E371" s="87"/>
      <c r="F371" s="87"/>
      <c r="G371" s="87"/>
      <c r="H371" s="87"/>
      <c r="I371" s="319" t="s">
        <v>64</v>
      </c>
      <c r="J371" s="320" t="s">
        <v>65</v>
      </c>
      <c r="K371" s="282"/>
      <c r="L371" s="67"/>
      <c r="N371" s="319" t="s">
        <v>66</v>
      </c>
      <c r="O371" s="320" t="s">
        <v>67</v>
      </c>
      <c r="P371" s="67"/>
      <c r="Q371" s="316"/>
    </row>
    <row r="372" spans="1:20" x14ac:dyDescent="0.25">
      <c r="B372" s="321" t="s">
        <v>43</v>
      </c>
      <c r="C372" s="322">
        <v>0.96</v>
      </c>
      <c r="D372" s="87"/>
      <c r="E372" s="76" t="s">
        <v>2</v>
      </c>
      <c r="F372" s="74"/>
      <c r="G372" s="74"/>
      <c r="I372" s="323" t="s">
        <v>68</v>
      </c>
      <c r="J372" s="182" t="s">
        <v>69</v>
      </c>
      <c r="K372" s="47"/>
      <c r="L372" s="70"/>
      <c r="N372" s="323" t="s">
        <v>70</v>
      </c>
      <c r="O372" s="182" t="s">
        <v>71</v>
      </c>
      <c r="P372" s="78"/>
      <c r="Q372" s="316"/>
      <c r="S372" s="324" t="s">
        <v>216</v>
      </c>
    </row>
    <row r="373" spans="1:20" x14ac:dyDescent="0.25">
      <c r="B373" s="317" t="s">
        <v>44</v>
      </c>
      <c r="C373" s="322">
        <v>85</v>
      </c>
      <c r="D373" s="87"/>
      <c r="E373" s="76">
        <v>1</v>
      </c>
      <c r="F373" s="234" t="s">
        <v>63</v>
      </c>
      <c r="G373" s="325">
        <f t="shared" ref="G373:G384" si="168">K355</f>
        <v>0.14257136688299338</v>
      </c>
      <c r="H373" s="345"/>
      <c r="I373" s="327">
        <f>C372*2.20462*25.4*12</f>
        <v>645.0894489599998</v>
      </c>
      <c r="J373" s="289">
        <f>(G373*C$371*SQRT(4*C$373*I$373/32.2)/12)</f>
        <v>0.88250072075358654</v>
      </c>
      <c r="K373" s="47"/>
      <c r="L373" s="70"/>
      <c r="N373" s="328">
        <v>1</v>
      </c>
      <c r="O373" s="329">
        <f t="shared" ref="O373:O384" si="169">N373*J373</f>
        <v>0.88250072075358654</v>
      </c>
      <c r="P373" s="330"/>
      <c r="Q373" s="239">
        <f t="shared" ref="Q373:Q384" si="170">K103</f>
        <v>0.88252161785216199</v>
      </c>
      <c r="S373" s="325">
        <v>0.11768647083724584</v>
      </c>
      <c r="T373" s="331">
        <f>G373/S373</f>
        <v>1.2114507799300229</v>
      </c>
    </row>
    <row r="374" spans="1:20" x14ac:dyDescent="0.25">
      <c r="B374" s="47"/>
      <c r="C374" s="47"/>
      <c r="D374" s="87"/>
      <c r="E374" s="76">
        <v>2</v>
      </c>
      <c r="F374" s="234" t="s">
        <v>63</v>
      </c>
      <c r="G374" s="289">
        <f t="shared" si="168"/>
        <v>0.15822842331552342</v>
      </c>
      <c r="I374" s="255"/>
      <c r="J374" s="289">
        <f t="shared" ref="J374:J384" si="171">(G374*C$371*SQRT(4*C$373*I$373/32.2)/12)</f>
        <v>0.9794161385452046</v>
      </c>
      <c r="K374" s="47"/>
      <c r="L374" s="70"/>
      <c r="N374" s="332">
        <v>2</v>
      </c>
      <c r="O374" s="193">
        <f t="shared" si="169"/>
        <v>1.9588322770904092</v>
      </c>
      <c r="P374" s="330"/>
      <c r="Q374" s="239">
        <f t="shared" si="170"/>
        <v>1.9588786610878657</v>
      </c>
      <c r="S374" s="289">
        <v>0.15135257820273873</v>
      </c>
      <c r="T374" s="331">
        <f t="shared" ref="T374:T384" si="172">G374/S374</f>
        <v>1.0454293226744669</v>
      </c>
    </row>
    <row r="375" spans="1:20" x14ac:dyDescent="0.25">
      <c r="B375" s="47"/>
      <c r="D375" s="87"/>
      <c r="E375" s="76">
        <v>3</v>
      </c>
      <c r="F375" s="234" t="s">
        <v>63</v>
      </c>
      <c r="G375" s="333">
        <f t="shared" si="168"/>
        <v>0.15768091076506943</v>
      </c>
      <c r="I375" s="255"/>
      <c r="J375" s="289">
        <f t="shared" si="171"/>
        <v>0.97602709745679428</v>
      </c>
      <c r="K375" s="47"/>
      <c r="L375" s="70"/>
      <c r="N375" s="334">
        <v>3</v>
      </c>
      <c r="O375" s="335">
        <f t="shared" si="169"/>
        <v>2.9280812923703827</v>
      </c>
      <c r="P375" s="330"/>
      <c r="Q375" s="239">
        <f t="shared" si="170"/>
        <v>2.9281506276150622</v>
      </c>
      <c r="S375" s="333">
        <v>0.15609965846914925</v>
      </c>
      <c r="T375" s="331">
        <f t="shared" si="172"/>
        <v>1.0101297614064459</v>
      </c>
    </row>
    <row r="376" spans="1:20" x14ac:dyDescent="0.25">
      <c r="B376" s="47"/>
      <c r="E376" s="76">
        <v>4</v>
      </c>
      <c r="F376" s="234" t="s">
        <v>63</v>
      </c>
      <c r="G376" s="289">
        <f t="shared" si="168"/>
        <v>0.1530822559688694</v>
      </c>
      <c r="I376" s="255"/>
      <c r="J376" s="289">
        <f t="shared" si="171"/>
        <v>0.94756194164837682</v>
      </c>
      <c r="K376" s="47"/>
      <c r="L376" s="70"/>
      <c r="N376" s="332">
        <v>4</v>
      </c>
      <c r="O376" s="193">
        <f t="shared" si="169"/>
        <v>3.7902477665935073</v>
      </c>
      <c r="P376" s="330"/>
      <c r="Q376" s="239">
        <f t="shared" si="170"/>
        <v>3.790337517433751</v>
      </c>
      <c r="S376" s="289">
        <v>0.15361698196078916</v>
      </c>
      <c r="T376" s="331">
        <f t="shared" si="172"/>
        <v>0.99651909583761877</v>
      </c>
    </row>
    <row r="377" spans="1:20" x14ac:dyDescent="0.25">
      <c r="B377" s="47"/>
      <c r="E377" s="76">
        <v>5</v>
      </c>
      <c r="F377" s="234" t="s">
        <v>63</v>
      </c>
      <c r="G377" s="289">
        <f t="shared" si="168"/>
        <v>0.14686314427437097</v>
      </c>
      <c r="I377" s="255"/>
      <c r="J377" s="289">
        <f t="shared" si="171"/>
        <v>0.90906633995195651</v>
      </c>
      <c r="K377" s="47"/>
      <c r="L377" s="70"/>
      <c r="N377" s="332">
        <v>5</v>
      </c>
      <c r="O377" s="193">
        <f t="shared" si="169"/>
        <v>4.5453316997597826</v>
      </c>
      <c r="P377" s="330"/>
      <c r="Q377" s="239">
        <f t="shared" si="170"/>
        <v>4.5454393305439318</v>
      </c>
      <c r="S377" s="289">
        <v>0.14824240274252087</v>
      </c>
      <c r="T377" s="331">
        <f t="shared" si="172"/>
        <v>0.99069592476488988</v>
      </c>
    </row>
    <row r="378" spans="1:20" x14ac:dyDescent="0.25">
      <c r="B378" s="47"/>
      <c r="C378" s="235"/>
      <c r="E378" s="76">
        <v>10</v>
      </c>
      <c r="F378" s="234" t="s">
        <v>63</v>
      </c>
      <c r="G378" s="333">
        <f t="shared" si="168"/>
        <v>0.10847552975953602</v>
      </c>
      <c r="I378" s="255"/>
      <c r="J378" s="289">
        <f t="shared" si="171"/>
        <v>0.67145132497384219</v>
      </c>
      <c r="K378" s="47"/>
      <c r="L378" s="70"/>
      <c r="N378" s="334">
        <v>10</v>
      </c>
      <c r="O378" s="335">
        <f t="shared" si="169"/>
        <v>6.7145132497384221</v>
      </c>
      <c r="P378" s="330"/>
      <c r="Q378" s="239">
        <f t="shared" si="170"/>
        <v>6.7146722454672245</v>
      </c>
      <c r="S378" s="333">
        <v>0.10835594445659223</v>
      </c>
      <c r="T378" s="331">
        <f t="shared" si="172"/>
        <v>1.0011036339865202</v>
      </c>
    </row>
    <row r="379" spans="1:20" x14ac:dyDescent="0.25">
      <c r="B379" s="47"/>
      <c r="C379" s="47"/>
      <c r="E379" s="76">
        <v>20</v>
      </c>
      <c r="F379" s="234" t="s">
        <v>63</v>
      </c>
      <c r="G379" s="289">
        <f t="shared" si="168"/>
        <v>7.5776740653426766E-2</v>
      </c>
      <c r="I379" s="255"/>
      <c r="J379" s="289">
        <f t="shared" si="171"/>
        <v>0.46904949924404266</v>
      </c>
      <c r="K379" s="47"/>
      <c r="L379" s="70"/>
      <c r="N379" s="332">
        <v>20</v>
      </c>
      <c r="O379" s="193">
        <f t="shared" si="169"/>
        <v>9.3809899848808538</v>
      </c>
      <c r="P379" s="330"/>
      <c r="Q379" s="239">
        <f t="shared" si="170"/>
        <v>9.3812121212121191</v>
      </c>
      <c r="S379" s="289">
        <v>7.5776740653426766E-2</v>
      </c>
      <c r="T379" s="331">
        <f t="shared" si="172"/>
        <v>1</v>
      </c>
    </row>
    <row r="380" spans="1:20" x14ac:dyDescent="0.25">
      <c r="E380" s="76">
        <v>30</v>
      </c>
      <c r="F380" s="234" t="s">
        <v>63</v>
      </c>
      <c r="G380" s="289">
        <f t="shared" si="168"/>
        <v>6.0672631613477641E-2</v>
      </c>
      <c r="I380" s="255"/>
      <c r="J380" s="289">
        <f t="shared" si="171"/>
        <v>0.37555676360214379</v>
      </c>
      <c r="K380" s="47"/>
      <c r="L380" s="70"/>
      <c r="N380" s="332">
        <v>30</v>
      </c>
      <c r="O380" s="193">
        <f t="shared" si="169"/>
        <v>11.266702908064314</v>
      </c>
      <c r="P380" s="330"/>
      <c r="Q380" s="239">
        <f t="shared" si="170"/>
        <v>11.266969696969696</v>
      </c>
      <c r="S380" s="289">
        <v>6.0672631613477641E-2</v>
      </c>
      <c r="T380" s="331">
        <f t="shared" si="172"/>
        <v>1</v>
      </c>
    </row>
    <row r="381" spans="1:20" x14ac:dyDescent="0.25">
      <c r="E381" s="76">
        <v>40</v>
      </c>
      <c r="F381" s="234" t="s">
        <v>63</v>
      </c>
      <c r="G381" s="289">
        <f t="shared" si="168"/>
        <v>5.2523506478634414E-2</v>
      </c>
      <c r="I381" s="255"/>
      <c r="J381" s="289">
        <f t="shared" si="171"/>
        <v>0.32511459584967795</v>
      </c>
      <c r="K381" s="47"/>
      <c r="L381" s="70"/>
      <c r="N381" s="332">
        <v>40</v>
      </c>
      <c r="O381" s="193">
        <f t="shared" si="169"/>
        <v>13.004583833987118</v>
      </c>
      <c r="P381" s="330"/>
      <c r="Q381" s="239">
        <f t="shared" si="170"/>
        <v>13.004891774891773</v>
      </c>
      <c r="S381" s="289">
        <v>5.2523506478634414E-2</v>
      </c>
      <c r="T381" s="331">
        <f t="shared" si="172"/>
        <v>1</v>
      </c>
    </row>
    <row r="382" spans="1:20" x14ac:dyDescent="0.25">
      <c r="E382" s="76">
        <v>50</v>
      </c>
      <c r="F382" s="234" t="s">
        <v>63</v>
      </c>
      <c r="G382" s="289">
        <f t="shared" si="168"/>
        <v>4.7156374905833548E-2</v>
      </c>
      <c r="I382" s="255"/>
      <c r="J382" s="289">
        <f t="shared" si="171"/>
        <v>0.29189265525298519</v>
      </c>
      <c r="K382" s="47"/>
      <c r="L382" s="70"/>
      <c r="N382" s="332">
        <v>50</v>
      </c>
      <c r="O382" s="193">
        <f t="shared" si="169"/>
        <v>14.59463276264926</v>
      </c>
      <c r="P382" s="330"/>
      <c r="Q382" s="239">
        <f t="shared" si="170"/>
        <v>14.594978354978354</v>
      </c>
      <c r="S382" s="289">
        <v>4.7156374905833548E-2</v>
      </c>
      <c r="T382" s="331">
        <f t="shared" si="172"/>
        <v>1</v>
      </c>
    </row>
    <row r="383" spans="1:20" x14ac:dyDescent="0.25">
      <c r="E383" s="76">
        <v>60</v>
      </c>
      <c r="F383" s="234" t="s">
        <v>63</v>
      </c>
      <c r="G383" s="289">
        <f t="shared" si="168"/>
        <v>4.3180240114053893E-2</v>
      </c>
      <c r="I383" s="255"/>
      <c r="J383" s="289">
        <f t="shared" si="171"/>
        <v>0.2672808282341792</v>
      </c>
      <c r="K383" s="47"/>
      <c r="L383" s="70"/>
      <c r="N383" s="332">
        <v>60</v>
      </c>
      <c r="O383" s="193">
        <f t="shared" si="169"/>
        <v>16.036849694050751</v>
      </c>
      <c r="P383" s="330"/>
      <c r="Q383" s="239">
        <f t="shared" si="170"/>
        <v>16.037229437229438</v>
      </c>
      <c r="S383" s="289">
        <v>4.3180240114053893E-2</v>
      </c>
      <c r="T383" s="331">
        <f t="shared" si="172"/>
        <v>1</v>
      </c>
    </row>
    <row r="384" spans="1:20" x14ac:dyDescent="0.25">
      <c r="E384" s="76">
        <v>70</v>
      </c>
      <c r="F384" s="234" t="s">
        <v>63</v>
      </c>
      <c r="G384" s="333">
        <f t="shared" si="168"/>
        <v>3.9998960625714897E-2</v>
      </c>
      <c r="I384" s="260"/>
      <c r="J384" s="336">
        <f t="shared" si="171"/>
        <v>0.24758906611702258</v>
      </c>
      <c r="K384" s="145"/>
      <c r="L384" s="337"/>
      <c r="N384" s="338">
        <v>70</v>
      </c>
      <c r="O384" s="339">
        <f t="shared" si="169"/>
        <v>17.331234628191581</v>
      </c>
      <c r="P384" s="340"/>
      <c r="Q384" s="239">
        <f t="shared" si="170"/>
        <v>17.331645021645024</v>
      </c>
      <c r="S384" s="333">
        <v>3.9998960625714897E-2</v>
      </c>
      <c r="T384" s="331">
        <f t="shared" si="172"/>
        <v>1</v>
      </c>
    </row>
    <row r="387" spans="1:22" ht="15.75" thickBot="1" x14ac:dyDescent="0.3">
      <c r="A387" s="268"/>
      <c r="B387" s="268"/>
      <c r="C387" s="268"/>
      <c r="D387" s="268"/>
      <c r="E387" s="268"/>
      <c r="F387" s="268"/>
      <c r="G387" s="268"/>
      <c r="H387" s="268"/>
      <c r="I387" s="268"/>
      <c r="J387" s="268"/>
      <c r="K387" s="268"/>
      <c r="L387" s="268"/>
      <c r="M387" s="268"/>
      <c r="N387" s="268"/>
      <c r="O387" s="268"/>
      <c r="P387" s="268"/>
      <c r="Q387" s="268"/>
      <c r="R387" s="268"/>
      <c r="S387" s="268"/>
      <c r="T387" s="268"/>
      <c r="U387" s="268"/>
      <c r="V387" s="268"/>
    </row>
    <row r="388" spans="1:22" ht="15.75" thickTop="1" x14ac:dyDescent="0.25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</row>
    <row r="390" spans="1:22" x14ac:dyDescent="0.25">
      <c r="B390" s="150" t="s">
        <v>173</v>
      </c>
      <c r="E390" s="150" t="s">
        <v>172</v>
      </c>
    </row>
    <row r="392" spans="1:22" x14ac:dyDescent="0.25">
      <c r="A392" s="348" t="str">
        <f>A208</f>
        <v>oall</v>
      </c>
      <c r="B392" s="349"/>
      <c r="C392" s="350"/>
      <c r="D392" s="350" t="str">
        <f t="shared" ref="D392:P392" si="173">D208</f>
        <v>soft-6</v>
      </c>
      <c r="E392" s="350" t="str">
        <f t="shared" si="173"/>
        <v>soft-5</v>
      </c>
      <c r="F392" s="350" t="str">
        <f t="shared" si="173"/>
        <v>soft-4</v>
      </c>
      <c r="G392" s="350" t="str">
        <f t="shared" si="173"/>
        <v>soft-3</v>
      </c>
      <c r="H392" s="350" t="str">
        <f t="shared" si="173"/>
        <v>soft-2</v>
      </c>
      <c r="I392" s="350" t="str">
        <f t="shared" si="173"/>
        <v>soft-1</v>
      </c>
      <c r="J392" s="350" t="str">
        <f t="shared" si="173"/>
        <v>soft</v>
      </c>
      <c r="K392" s="350" t="str">
        <f t="shared" si="173"/>
        <v>aver</v>
      </c>
      <c r="L392" s="350" t="str">
        <f t="shared" si="173"/>
        <v xml:space="preserve"> stiff</v>
      </c>
      <c r="M392" s="350" t="str">
        <f t="shared" si="173"/>
        <v xml:space="preserve"> stiff+1</v>
      </c>
      <c r="N392" s="350" t="str">
        <f t="shared" si="173"/>
        <v xml:space="preserve"> stiff+2</v>
      </c>
      <c r="O392" s="350" t="str">
        <f t="shared" si="173"/>
        <v xml:space="preserve"> stiff+3</v>
      </c>
      <c r="P392" s="351" t="str">
        <f t="shared" si="173"/>
        <v xml:space="preserve"> stiff+4</v>
      </c>
    </row>
    <row r="393" spans="1:22" x14ac:dyDescent="0.25">
      <c r="A393" s="348" t="str">
        <f t="shared" ref="A393:P405" si="174">A209</f>
        <v>co wogas</v>
      </c>
      <c r="B393" s="352" t="str">
        <f t="shared" si="174"/>
        <v>ips</v>
      </c>
      <c r="C393" s="336" t="str">
        <f t="shared" si="174"/>
        <v>c coeff</v>
      </c>
      <c r="D393" s="336" t="str">
        <f t="shared" si="174"/>
        <v>c coeff</v>
      </c>
      <c r="E393" s="336" t="str">
        <f t="shared" si="174"/>
        <v>c coeff</v>
      </c>
      <c r="F393" s="336" t="str">
        <f t="shared" si="174"/>
        <v>c coeff</v>
      </c>
      <c r="G393" s="336" t="str">
        <f t="shared" si="174"/>
        <v>c coeff</v>
      </c>
      <c r="H393" s="336" t="str">
        <f t="shared" si="174"/>
        <v>c coeff</v>
      </c>
      <c r="I393" s="336" t="str">
        <f t="shared" si="174"/>
        <v>c coeff</v>
      </c>
      <c r="J393" s="336" t="str">
        <f t="shared" si="174"/>
        <v>c-zeta</v>
      </c>
      <c r="K393" s="336" t="str">
        <f t="shared" si="174"/>
        <v>c-zeta</v>
      </c>
      <c r="L393" s="336" t="str">
        <f t="shared" si="174"/>
        <v>c-zeta</v>
      </c>
      <c r="M393" s="336" t="str">
        <f t="shared" si="174"/>
        <v>c-zeta</v>
      </c>
      <c r="N393" s="336" t="str">
        <f t="shared" si="174"/>
        <v>c-zeta</v>
      </c>
      <c r="O393" s="336" t="str">
        <f t="shared" si="174"/>
        <v>c-zeta</v>
      </c>
      <c r="P393" s="353" t="str">
        <f t="shared" si="174"/>
        <v>c-zeta</v>
      </c>
    </row>
    <row r="394" spans="1:22" x14ac:dyDescent="0.25">
      <c r="A394" s="348"/>
      <c r="B394" s="354">
        <f t="shared" si="174"/>
        <v>1</v>
      </c>
      <c r="C394" s="355">
        <f t="shared" si="174"/>
        <v>0.37127701923245576</v>
      </c>
      <c r="D394" s="355">
        <f t="shared" si="174"/>
        <v>0.37850357228084086</v>
      </c>
      <c r="E394" s="355">
        <f t="shared" si="174"/>
        <v>0.38681410828648372</v>
      </c>
      <c r="F394" s="355">
        <f t="shared" si="174"/>
        <v>0.39637122469297292</v>
      </c>
      <c r="G394" s="355">
        <f t="shared" si="174"/>
        <v>0.40736190856043553</v>
      </c>
      <c r="H394" s="355">
        <f t="shared" si="174"/>
        <v>0.42000119500801752</v>
      </c>
      <c r="I394" s="355">
        <f t="shared" si="174"/>
        <v>0.43453637442273685</v>
      </c>
      <c r="J394" s="355">
        <f t="shared" si="174"/>
        <v>0.45125183074966413</v>
      </c>
      <c r="K394" s="355">
        <f t="shared" si="174"/>
        <v>0.47047460552563036</v>
      </c>
      <c r="L394" s="355">
        <f t="shared" si="174"/>
        <v>0.49258079651799169</v>
      </c>
      <c r="M394" s="355">
        <f t="shared" si="174"/>
        <v>0.51800291615920702</v>
      </c>
      <c r="N394" s="355">
        <f t="shared" si="174"/>
        <v>0.54723835374660479</v>
      </c>
      <c r="O394" s="355">
        <f t="shared" si="174"/>
        <v>0.58085910697211218</v>
      </c>
      <c r="P394" s="356">
        <f t="shared" si="174"/>
        <v>0.61952297318144567</v>
      </c>
    </row>
    <row r="395" spans="1:22" x14ac:dyDescent="0.25">
      <c r="A395" s="348"/>
      <c r="B395" s="357">
        <f t="shared" si="174"/>
        <v>2</v>
      </c>
      <c r="C395" s="289">
        <f t="shared" si="174"/>
        <v>0.21771348381064462</v>
      </c>
      <c r="D395" s="289">
        <f t="shared" si="174"/>
        <v>0.22613800646399962</v>
      </c>
      <c r="E395" s="289">
        <f t="shared" si="174"/>
        <v>0.23582620751535791</v>
      </c>
      <c r="F395" s="289">
        <f t="shared" si="174"/>
        <v>0.24696763872441996</v>
      </c>
      <c r="G395" s="289">
        <f t="shared" si="174"/>
        <v>0.25978028461484126</v>
      </c>
      <c r="H395" s="289">
        <f t="shared" si="174"/>
        <v>0.27451482738882577</v>
      </c>
      <c r="I395" s="289">
        <f t="shared" si="174"/>
        <v>0.29145955157890802</v>
      </c>
      <c r="J395" s="289">
        <f t="shared" si="174"/>
        <v>0.31094598439750254</v>
      </c>
      <c r="K395" s="325">
        <f t="shared" si="174"/>
        <v>0.33335538213888627</v>
      </c>
      <c r="L395" s="289">
        <f t="shared" si="174"/>
        <v>0.35912618954147757</v>
      </c>
      <c r="M395" s="289">
        <f t="shared" si="174"/>
        <v>0.38876261805445739</v>
      </c>
      <c r="N395" s="289">
        <f t="shared" si="174"/>
        <v>0.4228445108443844</v>
      </c>
      <c r="O395" s="289">
        <f t="shared" si="174"/>
        <v>0.46203868755280042</v>
      </c>
      <c r="P395" s="290">
        <f t="shared" si="174"/>
        <v>0.5071119907674787</v>
      </c>
    </row>
    <row r="396" spans="1:22" x14ac:dyDescent="0.25">
      <c r="A396" s="348"/>
      <c r="B396" s="357">
        <f t="shared" si="174"/>
        <v>3</v>
      </c>
      <c r="C396" s="289">
        <f t="shared" si="174"/>
        <v>0.16474882289925835</v>
      </c>
      <c r="D396" s="289">
        <f t="shared" si="174"/>
        <v>0.17330614638865263</v>
      </c>
      <c r="E396" s="289">
        <f t="shared" si="174"/>
        <v>0.18314706840145611</v>
      </c>
      <c r="F396" s="289">
        <f t="shared" si="174"/>
        <v>0.19446412871618007</v>
      </c>
      <c r="G396" s="289">
        <f t="shared" si="174"/>
        <v>0.20747874807811265</v>
      </c>
      <c r="H396" s="289">
        <f t="shared" si="174"/>
        <v>0.22244556034433505</v>
      </c>
      <c r="I396" s="289">
        <f t="shared" si="174"/>
        <v>0.23965739445049092</v>
      </c>
      <c r="J396" s="289">
        <f t="shared" si="174"/>
        <v>0.25945100367257007</v>
      </c>
      <c r="K396" s="325">
        <f t="shared" si="174"/>
        <v>0.28221365427796113</v>
      </c>
      <c r="L396" s="289">
        <f t="shared" si="174"/>
        <v>0.30839070247416089</v>
      </c>
      <c r="M396" s="289">
        <f t="shared" si="174"/>
        <v>0.33849430789979057</v>
      </c>
      <c r="N396" s="289">
        <f t="shared" si="174"/>
        <v>0.37311345413926472</v>
      </c>
      <c r="O396" s="289">
        <f t="shared" si="174"/>
        <v>0.41292547231465998</v>
      </c>
      <c r="P396" s="290">
        <f t="shared" si="174"/>
        <v>0.45870929321636456</v>
      </c>
    </row>
    <row r="397" spans="1:22" x14ac:dyDescent="0.25">
      <c r="A397" s="348"/>
      <c r="B397" s="357">
        <f t="shared" si="174"/>
        <v>4</v>
      </c>
      <c r="C397" s="289">
        <f t="shared" si="174"/>
        <v>0.13693388061547832</v>
      </c>
      <c r="D397" s="289">
        <f t="shared" si="174"/>
        <v>0.14535771274867926</v>
      </c>
      <c r="E397" s="289">
        <f t="shared" si="174"/>
        <v>0.1550451197018603</v>
      </c>
      <c r="F397" s="289">
        <f t="shared" si="174"/>
        <v>0.16618563769801853</v>
      </c>
      <c r="G397" s="289">
        <f t="shared" si="174"/>
        <v>0.17899723339360046</v>
      </c>
      <c r="H397" s="289">
        <f t="shared" si="174"/>
        <v>0.19373056844351966</v>
      </c>
      <c r="I397" s="289">
        <f t="shared" si="174"/>
        <v>0.21067390375092679</v>
      </c>
      <c r="J397" s="289">
        <f t="shared" si="174"/>
        <v>0.23015873935444497</v>
      </c>
      <c r="K397" s="325">
        <f t="shared" si="174"/>
        <v>0.25256630029849086</v>
      </c>
      <c r="L397" s="289">
        <f t="shared" si="174"/>
        <v>0.27833499538414364</v>
      </c>
      <c r="M397" s="289">
        <f t="shared" si="174"/>
        <v>0.30796899473264439</v>
      </c>
      <c r="N397" s="289">
        <f t="shared" si="174"/>
        <v>0.34204809398342012</v>
      </c>
      <c r="O397" s="289">
        <f t="shared" si="174"/>
        <v>0.38123905812181236</v>
      </c>
      <c r="P397" s="290">
        <f t="shared" si="174"/>
        <v>0.42630866688096331</v>
      </c>
    </row>
    <row r="398" spans="1:22" x14ac:dyDescent="0.25">
      <c r="A398" s="348"/>
      <c r="B398" s="357">
        <f t="shared" si="174"/>
        <v>5</v>
      </c>
      <c r="C398" s="289">
        <f t="shared" si="174"/>
        <v>0.1191788257827408</v>
      </c>
      <c r="D398" s="289">
        <f t="shared" si="174"/>
        <v>0.12736264968285524</v>
      </c>
      <c r="E398" s="289">
        <f t="shared" si="174"/>
        <v>0.13677404716798686</v>
      </c>
      <c r="F398" s="289">
        <f t="shared" si="174"/>
        <v>0.14759715427588821</v>
      </c>
      <c r="G398" s="289">
        <f t="shared" si="174"/>
        <v>0.16004372744997478</v>
      </c>
      <c r="H398" s="289">
        <f t="shared" si="174"/>
        <v>0.17435728660017433</v>
      </c>
      <c r="I398" s="289">
        <f t="shared" si="174"/>
        <v>0.19081787962290381</v>
      </c>
      <c r="J398" s="289">
        <f t="shared" si="174"/>
        <v>0.20974756159904273</v>
      </c>
      <c r="K398" s="325">
        <f t="shared" si="174"/>
        <v>0.23151669587160242</v>
      </c>
      <c r="L398" s="289">
        <f t="shared" si="174"/>
        <v>0.25655120028504613</v>
      </c>
      <c r="M398" s="289">
        <f t="shared" si="174"/>
        <v>0.28534088036050637</v>
      </c>
      <c r="N398" s="289">
        <f t="shared" si="174"/>
        <v>0.31844901244728563</v>
      </c>
      <c r="O398" s="289">
        <f t="shared" si="174"/>
        <v>0.35652336434708176</v>
      </c>
      <c r="P398" s="290">
        <f t="shared" si="174"/>
        <v>0.40030886903184731</v>
      </c>
    </row>
    <row r="399" spans="1:22" x14ac:dyDescent="0.25">
      <c r="A399" s="348"/>
      <c r="B399" s="357">
        <f t="shared" si="174"/>
        <v>10</v>
      </c>
      <c r="C399" s="333">
        <f t="shared" si="174"/>
        <v>7.5673045148744386E-2</v>
      </c>
      <c r="D399" s="333">
        <f t="shared" si="174"/>
        <v>8.2177501937407707E-2</v>
      </c>
      <c r="E399" s="333">
        <f t="shared" si="174"/>
        <v>8.9657627244370527E-2</v>
      </c>
      <c r="F399" s="333">
        <f t="shared" si="174"/>
        <v>9.8259771347377761E-2</v>
      </c>
      <c r="G399" s="333">
        <f t="shared" si="174"/>
        <v>0.1081522370658361</v>
      </c>
      <c r="H399" s="333">
        <f t="shared" si="174"/>
        <v>0.11952857264206317</v>
      </c>
      <c r="I399" s="333">
        <f t="shared" si="174"/>
        <v>0.13261135855472431</v>
      </c>
      <c r="J399" s="333">
        <f t="shared" si="174"/>
        <v>0.14765656235428462</v>
      </c>
      <c r="K399" s="333">
        <f t="shared" si="174"/>
        <v>0.16495854672377896</v>
      </c>
      <c r="L399" s="333">
        <f t="shared" si="174"/>
        <v>0.18485582874869744</v>
      </c>
      <c r="M399" s="333">
        <f t="shared" si="174"/>
        <v>0.2077377030773537</v>
      </c>
      <c r="N399" s="333">
        <f t="shared" si="174"/>
        <v>0.23405185855530844</v>
      </c>
      <c r="O399" s="333">
        <f t="shared" si="174"/>
        <v>0.26431313735495637</v>
      </c>
      <c r="P399" s="358">
        <f t="shared" si="174"/>
        <v>0.29911360797455144</v>
      </c>
    </row>
    <row r="400" spans="1:22" x14ac:dyDescent="0.25">
      <c r="A400" s="348"/>
      <c r="B400" s="357">
        <f t="shared" si="174"/>
        <v>20</v>
      </c>
      <c r="C400" s="289">
        <f t="shared" si="174"/>
        <v>5.0553352655062639E-2</v>
      </c>
      <c r="D400" s="289">
        <f t="shared" si="174"/>
        <v>5.5713105561497854E-2</v>
      </c>
      <c r="E400" s="289">
        <f t="shared" si="174"/>
        <v>6.1646821403898364E-2</v>
      </c>
      <c r="F400" s="289">
        <f t="shared" si="174"/>
        <v>6.8470594622658934E-2</v>
      </c>
      <c r="G400" s="289">
        <f t="shared" si="174"/>
        <v>7.6317933824233616E-2</v>
      </c>
      <c r="H400" s="289">
        <f t="shared" si="174"/>
        <v>8.5342373906044502E-2</v>
      </c>
      <c r="I400" s="289">
        <f t="shared" si="174"/>
        <v>9.5720480000127006E-2</v>
      </c>
      <c r="J400" s="289">
        <f t="shared" si="174"/>
        <v>0.10765530200832188</v>
      </c>
      <c r="K400" s="325">
        <f t="shared" si="174"/>
        <v>0.121380347317746</v>
      </c>
      <c r="L400" s="289">
        <f t="shared" si="174"/>
        <v>0.13716414942358371</v>
      </c>
      <c r="M400" s="289">
        <f t="shared" si="174"/>
        <v>0.15531552184529709</v>
      </c>
      <c r="N400" s="289">
        <f t="shared" si="174"/>
        <v>0.17618960013026749</v>
      </c>
      <c r="O400" s="289">
        <f t="shared" si="174"/>
        <v>0.20019479015798344</v>
      </c>
      <c r="P400" s="290">
        <f t="shared" si="174"/>
        <v>0.2278007586898568</v>
      </c>
    </row>
    <row r="401" spans="1:16" x14ac:dyDescent="0.25">
      <c r="A401" s="348"/>
      <c r="B401" s="357">
        <f t="shared" si="174"/>
        <v>30</v>
      </c>
      <c r="C401" s="289">
        <f t="shared" si="174"/>
        <v>4.2634225733055697E-2</v>
      </c>
      <c r="D401" s="289">
        <f t="shared" si="174"/>
        <v>4.7413859598464621E-2</v>
      </c>
      <c r="E401" s="289">
        <f t="shared" si="174"/>
        <v>5.2910438543684858E-2</v>
      </c>
      <c r="F401" s="289">
        <f t="shared" si="174"/>
        <v>5.9231504330688141E-2</v>
      </c>
      <c r="G401" s="289">
        <f t="shared" si="174"/>
        <v>6.6500729985741913E-2</v>
      </c>
      <c r="H401" s="289">
        <f t="shared" si="174"/>
        <v>7.486033948905374E-2</v>
      </c>
      <c r="I401" s="289">
        <f t="shared" si="174"/>
        <v>8.4473890417862366E-2</v>
      </c>
      <c r="J401" s="289">
        <f t="shared" si="174"/>
        <v>9.5529473985992264E-2</v>
      </c>
      <c r="K401" s="325">
        <f t="shared" si="174"/>
        <v>0.10824339508934164</v>
      </c>
      <c r="L401" s="289">
        <f t="shared" si="174"/>
        <v>0.12286440435819344</v>
      </c>
      <c r="M401" s="289">
        <f t="shared" si="174"/>
        <v>0.139678565017373</v>
      </c>
      <c r="N401" s="289">
        <f t="shared" si="174"/>
        <v>0.15901484977542948</v>
      </c>
      <c r="O401" s="289">
        <f t="shared" si="174"/>
        <v>0.1812515772471944</v>
      </c>
      <c r="P401" s="290">
        <f t="shared" si="174"/>
        <v>0.20682381383972415</v>
      </c>
    </row>
    <row r="402" spans="1:16" x14ac:dyDescent="0.25">
      <c r="A402" s="348"/>
      <c r="B402" s="357">
        <f t="shared" si="174"/>
        <v>40</v>
      </c>
      <c r="C402" s="289">
        <f t="shared" si="174"/>
        <v>3.8645513353754386E-2</v>
      </c>
      <c r="D402" s="289">
        <f t="shared" si="174"/>
        <v>4.3230715360905468E-2</v>
      </c>
      <c r="E402" s="289">
        <f t="shared" si="174"/>
        <v>4.8503697669129202E-2</v>
      </c>
      <c r="F402" s="289">
        <f t="shared" si="174"/>
        <v>5.4567627323586505E-2</v>
      </c>
      <c r="G402" s="289">
        <f t="shared" si="174"/>
        <v>6.154114642621239E-2</v>
      </c>
      <c r="H402" s="289">
        <f t="shared" si="174"/>
        <v>6.9560693394232168E-2</v>
      </c>
      <c r="I402" s="289">
        <f t="shared" si="174"/>
        <v>7.8783172407454902E-2</v>
      </c>
      <c r="J402" s="289">
        <f t="shared" si="174"/>
        <v>8.9389023272661031E-2</v>
      </c>
      <c r="K402" s="325">
        <f t="shared" si="174"/>
        <v>0.1015857517676481</v>
      </c>
      <c r="L402" s="289">
        <f t="shared" si="174"/>
        <v>0.11561198953688322</v>
      </c>
      <c r="M402" s="289">
        <f t="shared" si="174"/>
        <v>0.13174216297150362</v>
      </c>
      <c r="N402" s="289">
        <f t="shared" si="174"/>
        <v>0.15029186242131709</v>
      </c>
      <c r="O402" s="289">
        <f t="shared" si="174"/>
        <v>0.17162401678860253</v>
      </c>
      <c r="P402" s="290">
        <f t="shared" si="174"/>
        <v>0.19615599431098082</v>
      </c>
    </row>
    <row r="403" spans="1:16" x14ac:dyDescent="0.25">
      <c r="A403" s="348"/>
      <c r="B403" s="357">
        <f t="shared" si="174"/>
        <v>50</v>
      </c>
      <c r="C403" s="289">
        <f t="shared" si="174"/>
        <v>3.6228966791535352E-2</v>
      </c>
      <c r="D403" s="289">
        <f t="shared" si="174"/>
        <v>4.0694011813535991E-2</v>
      </c>
      <c r="E403" s="289">
        <f t="shared" si="174"/>
        <v>4.5828813588836705E-2</v>
      </c>
      <c r="F403" s="289">
        <f t="shared" si="174"/>
        <v>5.1733835630432545E-2</v>
      </c>
      <c r="G403" s="289">
        <f t="shared" si="174"/>
        <v>5.8524610978267763E-2</v>
      </c>
      <c r="H403" s="289">
        <f t="shared" si="174"/>
        <v>6.6334002628278252E-2</v>
      </c>
      <c r="I403" s="289">
        <f t="shared" si="174"/>
        <v>7.5314803025790328E-2</v>
      </c>
      <c r="J403" s="289">
        <f t="shared" si="174"/>
        <v>8.5642723482929214E-2</v>
      </c>
      <c r="K403" s="325">
        <f t="shared" si="174"/>
        <v>9.7519832008638896E-2</v>
      </c>
      <c r="L403" s="289">
        <f t="shared" si="174"/>
        <v>0.11117850681320506</v>
      </c>
      <c r="M403" s="289">
        <f t="shared" si="174"/>
        <v>0.12688598283845615</v>
      </c>
      <c r="N403" s="289">
        <f t="shared" si="174"/>
        <v>0.14494958026749491</v>
      </c>
      <c r="O403" s="289">
        <f t="shared" si="174"/>
        <v>0.16572271731088942</v>
      </c>
      <c r="P403" s="290">
        <f t="shared" si="174"/>
        <v>0.18961182491079318</v>
      </c>
    </row>
    <row r="404" spans="1:16" x14ac:dyDescent="0.25">
      <c r="A404" s="348"/>
      <c r="B404" s="357">
        <f t="shared" si="174"/>
        <v>60</v>
      </c>
      <c r="C404" s="289">
        <f t="shared" si="174"/>
        <v>3.459850313785743E-2</v>
      </c>
      <c r="D404" s="289">
        <f t="shared" si="174"/>
        <v>3.8980528611261313E-2</v>
      </c>
      <c r="E404" s="289">
        <f t="shared" si="174"/>
        <v>4.4019857905675787E-2</v>
      </c>
      <c r="F404" s="289">
        <f t="shared" si="174"/>
        <v>4.981508659425244E-2</v>
      </c>
      <c r="G404" s="289">
        <f t="shared" si="174"/>
        <v>5.6479599586115571E-2</v>
      </c>
      <c r="H404" s="289">
        <f t="shared" si="174"/>
        <v>6.4143789526758185E-2</v>
      </c>
      <c r="I404" s="289">
        <f t="shared" si="174"/>
        <v>7.2957607958497178E-2</v>
      </c>
      <c r="J404" s="289">
        <f t="shared" si="174"/>
        <v>8.3093499154997044E-2</v>
      </c>
      <c r="K404" s="325">
        <f t="shared" si="174"/>
        <v>9.4749774030971859E-2</v>
      </c>
      <c r="L404" s="289">
        <f t="shared" si="174"/>
        <v>0.1081544901383429</v>
      </c>
      <c r="M404" s="289">
        <f t="shared" si="174"/>
        <v>0.12356991366181962</v>
      </c>
      <c r="N404" s="289">
        <f t="shared" si="174"/>
        <v>0.14129765071381781</v>
      </c>
      <c r="O404" s="289">
        <f t="shared" si="174"/>
        <v>0.16168454832361578</v>
      </c>
      <c r="P404" s="290">
        <f t="shared" si="174"/>
        <v>0.1851294805748834</v>
      </c>
    </row>
    <row r="405" spans="1:16" x14ac:dyDescent="0.25">
      <c r="A405" s="348"/>
      <c r="B405" s="359">
        <f t="shared" si="174"/>
        <v>70</v>
      </c>
      <c r="C405" s="360">
        <f t="shared" si="174"/>
        <v>3.3417229717631579E-2</v>
      </c>
      <c r="D405" s="360">
        <f t="shared" si="174"/>
        <v>3.7737457034755124E-2</v>
      </c>
      <c r="E405" s="360">
        <f t="shared" si="174"/>
        <v>4.2705718449447205E-2</v>
      </c>
      <c r="F405" s="360">
        <f t="shared" si="174"/>
        <v>4.8419219076343084E-2</v>
      </c>
      <c r="G405" s="360">
        <f t="shared" si="174"/>
        <v>5.4989744797273345E-2</v>
      </c>
      <c r="H405" s="360">
        <f t="shared" si="174"/>
        <v>6.2545849376343152E-2</v>
      </c>
      <c r="I405" s="360">
        <f t="shared" si="174"/>
        <v>7.1235369642273436E-2</v>
      </c>
      <c r="J405" s="360">
        <f t="shared" si="174"/>
        <v>8.1228317948093265E-2</v>
      </c>
      <c r="K405" s="360">
        <f t="shared" si="174"/>
        <v>9.2720208499786044E-2</v>
      </c>
      <c r="L405" s="360">
        <f t="shared" si="174"/>
        <v>0.10593588263423274</v>
      </c>
      <c r="M405" s="360">
        <f t="shared" si="174"/>
        <v>0.12113390788884647</v>
      </c>
      <c r="N405" s="360">
        <f t="shared" si="174"/>
        <v>0.13861163693165224</v>
      </c>
      <c r="O405" s="360">
        <f t="shared" si="174"/>
        <v>0.15871102533087886</v>
      </c>
      <c r="P405" s="361">
        <f t="shared" si="174"/>
        <v>0.18182532198998952</v>
      </c>
    </row>
    <row r="409" spans="1:16" x14ac:dyDescent="0.25">
      <c r="A409" s="348" t="str">
        <f>A288</f>
        <v>mv</v>
      </c>
      <c r="B409" s="349"/>
      <c r="C409" s="350"/>
      <c r="D409" s="350" t="str">
        <f t="shared" ref="D409:P409" si="175">D288</f>
        <v>soft-6</v>
      </c>
      <c r="E409" s="350" t="str">
        <f t="shared" si="175"/>
        <v>soft-5</v>
      </c>
      <c r="F409" s="350" t="str">
        <f t="shared" si="175"/>
        <v>soft-4</v>
      </c>
      <c r="G409" s="350" t="str">
        <f t="shared" si="175"/>
        <v>soft-3</v>
      </c>
      <c r="H409" s="350" t="str">
        <f t="shared" si="175"/>
        <v>soft-2</v>
      </c>
      <c r="I409" s="350" t="str">
        <f t="shared" si="175"/>
        <v>soft-1</v>
      </c>
      <c r="J409" s="350" t="str">
        <f t="shared" si="175"/>
        <v>soft</v>
      </c>
      <c r="K409" s="350" t="str">
        <f t="shared" si="175"/>
        <v>aver</v>
      </c>
      <c r="L409" s="350" t="str">
        <f t="shared" si="175"/>
        <v xml:space="preserve"> stiff</v>
      </c>
      <c r="M409" s="350" t="str">
        <f t="shared" si="175"/>
        <v xml:space="preserve"> stiff+1</v>
      </c>
      <c r="N409" s="350" t="str">
        <f t="shared" si="175"/>
        <v xml:space="preserve"> stiff+2</v>
      </c>
      <c r="O409" s="350" t="str">
        <f t="shared" si="175"/>
        <v xml:space="preserve"> stiff+3</v>
      </c>
      <c r="P409" s="351" t="str">
        <f t="shared" si="175"/>
        <v xml:space="preserve"> stiff+4</v>
      </c>
    </row>
    <row r="410" spans="1:16" x14ac:dyDescent="0.25">
      <c r="A410" s="348"/>
      <c r="B410" s="352" t="str">
        <f t="shared" ref="B410:C422" si="176">B289</f>
        <v>ips</v>
      </c>
      <c r="C410" s="336" t="str">
        <f t="shared" si="176"/>
        <v>c coeff</v>
      </c>
      <c r="D410" s="336" t="str">
        <f t="shared" ref="D410:P410" si="177">D289</f>
        <v>c coeff</v>
      </c>
      <c r="E410" s="336" t="str">
        <f t="shared" si="177"/>
        <v>c coeff</v>
      </c>
      <c r="F410" s="336" t="str">
        <f t="shared" si="177"/>
        <v>c coeff</v>
      </c>
      <c r="G410" s="336" t="str">
        <f t="shared" si="177"/>
        <v>c coeff</v>
      </c>
      <c r="H410" s="336" t="str">
        <f t="shared" si="177"/>
        <v>c coeff</v>
      </c>
      <c r="I410" s="336" t="str">
        <f t="shared" si="177"/>
        <v>c coeff</v>
      </c>
      <c r="J410" s="336" t="str">
        <f t="shared" si="177"/>
        <v>c-zeta</v>
      </c>
      <c r="K410" s="336" t="str">
        <f t="shared" si="177"/>
        <v>c-zeta</v>
      </c>
      <c r="L410" s="336" t="str">
        <f t="shared" si="177"/>
        <v>c-zeta</v>
      </c>
      <c r="M410" s="336" t="str">
        <f t="shared" si="177"/>
        <v>c-zeta</v>
      </c>
      <c r="N410" s="336" t="str">
        <f t="shared" si="177"/>
        <v>c-zeta</v>
      </c>
      <c r="O410" s="336" t="str">
        <f t="shared" si="177"/>
        <v>c-zeta</v>
      </c>
      <c r="P410" s="353" t="str">
        <f t="shared" si="177"/>
        <v>c-zeta</v>
      </c>
    </row>
    <row r="411" spans="1:16" x14ac:dyDescent="0.25">
      <c r="A411" s="348"/>
      <c r="B411" s="354">
        <f t="shared" si="176"/>
        <v>1</v>
      </c>
      <c r="C411" s="355">
        <f t="shared" si="176"/>
        <v>1.5701875888437971E-3</v>
      </c>
      <c r="D411" s="355">
        <f t="shared" ref="D411:P411" si="178">D290</f>
        <v>1.8057157271703665E-3</v>
      </c>
      <c r="E411" s="355">
        <f t="shared" si="178"/>
        <v>2.0765730862459214E-3</v>
      </c>
      <c r="F411" s="355">
        <f t="shared" si="178"/>
        <v>2.3880590491828094E-3</v>
      </c>
      <c r="G411" s="355">
        <f t="shared" si="178"/>
        <v>2.7462679065602307E-3</v>
      </c>
      <c r="H411" s="355">
        <f t="shared" si="178"/>
        <v>3.1582080925442648E-3</v>
      </c>
      <c r="I411" s="355">
        <f t="shared" si="178"/>
        <v>3.631939306425904E-3</v>
      </c>
      <c r="J411" s="355">
        <f t="shared" si="178"/>
        <v>4.176730202389789E-3</v>
      </c>
      <c r="K411" s="355">
        <f t="shared" si="178"/>
        <v>4.803239732748257E-3</v>
      </c>
      <c r="L411" s="355">
        <f t="shared" si="178"/>
        <v>5.5237256926604951E-3</v>
      </c>
      <c r="M411" s="355">
        <f t="shared" si="178"/>
        <v>6.352284546559569E-3</v>
      </c>
      <c r="N411" s="355">
        <f t="shared" si="178"/>
        <v>7.3051272285435034E-3</v>
      </c>
      <c r="O411" s="355">
        <f t="shared" si="178"/>
        <v>8.4008963128250277E-3</v>
      </c>
      <c r="P411" s="356">
        <f t="shared" si="178"/>
        <v>9.6610307597487823E-3</v>
      </c>
    </row>
    <row r="412" spans="1:16" x14ac:dyDescent="0.25">
      <c r="A412" s="348"/>
      <c r="B412" s="357">
        <f t="shared" si="176"/>
        <v>2</v>
      </c>
      <c r="C412" s="289">
        <f t="shared" si="176"/>
        <v>4.4383321009733353E-3</v>
      </c>
      <c r="D412" s="289">
        <f t="shared" ref="D412:P412" si="179">D291</f>
        <v>5.1040819161193348E-3</v>
      </c>
      <c r="E412" s="289">
        <f t="shared" si="179"/>
        <v>5.8696942035372365E-3</v>
      </c>
      <c r="F412" s="289">
        <f t="shared" si="179"/>
        <v>6.7501483340678204E-3</v>
      </c>
      <c r="G412" s="289">
        <f t="shared" si="179"/>
        <v>7.7626705841779926E-3</v>
      </c>
      <c r="H412" s="289">
        <f t="shared" si="179"/>
        <v>8.9270711718046902E-3</v>
      </c>
      <c r="I412" s="289">
        <f t="shared" si="179"/>
        <v>1.0266131847575393E-2</v>
      </c>
      <c r="J412" s="289">
        <f t="shared" si="179"/>
        <v>1.1806051624711702E-2</v>
      </c>
      <c r="K412" s="325">
        <f t="shared" si="179"/>
        <v>1.3576959368418457E-2</v>
      </c>
      <c r="L412" s="289">
        <f t="shared" si="179"/>
        <v>1.5613503273681226E-2</v>
      </c>
      <c r="M412" s="289">
        <f t="shared" si="179"/>
        <v>1.7955528764733407E-2</v>
      </c>
      <c r="N412" s="289">
        <f t="shared" si="179"/>
        <v>2.0648858079443416E-2</v>
      </c>
      <c r="O412" s="289">
        <f t="shared" si="179"/>
        <v>2.3746186791359924E-2</v>
      </c>
      <c r="P412" s="290">
        <f t="shared" si="179"/>
        <v>2.7308114810063913E-2</v>
      </c>
    </row>
    <row r="413" spans="1:16" x14ac:dyDescent="0.25">
      <c r="A413" s="348"/>
      <c r="B413" s="357">
        <f t="shared" si="176"/>
        <v>3</v>
      </c>
      <c r="C413" s="289">
        <f t="shared" si="176"/>
        <v>5.5026538318483174E-3</v>
      </c>
      <c r="D413" s="289">
        <f t="shared" ref="D413:P413" si="180">D292</f>
        <v>6.3280519066255632E-3</v>
      </c>
      <c r="E413" s="289">
        <f t="shared" si="180"/>
        <v>7.2772596926193979E-3</v>
      </c>
      <c r="F413" s="289">
        <f t="shared" si="180"/>
        <v>8.3688486465123054E-3</v>
      </c>
      <c r="G413" s="289">
        <f t="shared" si="180"/>
        <v>9.6241759434891518E-3</v>
      </c>
      <c r="H413" s="289">
        <f t="shared" si="180"/>
        <v>1.1067802335012525E-2</v>
      </c>
      <c r="I413" s="289">
        <f t="shared" si="180"/>
        <v>1.2727972685264405E-2</v>
      </c>
      <c r="J413" s="289">
        <f t="shared" si="180"/>
        <v>1.4637168588054063E-2</v>
      </c>
      <c r="K413" s="325">
        <f t="shared" si="180"/>
        <v>1.6832743876262171E-2</v>
      </c>
      <c r="L413" s="289">
        <f t="shared" si="180"/>
        <v>1.9357655457701493E-2</v>
      </c>
      <c r="M413" s="289">
        <f t="shared" si="180"/>
        <v>2.2261303776356722E-2</v>
      </c>
      <c r="N413" s="289">
        <f t="shared" si="180"/>
        <v>2.5600499342810223E-2</v>
      </c>
      <c r="O413" s="289">
        <f t="shared" si="180"/>
        <v>2.9440574244231757E-2</v>
      </c>
      <c r="P413" s="290">
        <f t="shared" si="180"/>
        <v>3.3856660380866516E-2</v>
      </c>
    </row>
    <row r="414" spans="1:16" x14ac:dyDescent="0.25">
      <c r="A414" s="348"/>
      <c r="B414" s="357">
        <f t="shared" si="176"/>
        <v>4</v>
      </c>
      <c r="C414" s="289">
        <f t="shared" si="176"/>
        <v>6.11601986740966E-3</v>
      </c>
      <c r="D414" s="289">
        <f t="shared" ref="D414:P414" si="181">D293</f>
        <v>7.0334228475211098E-3</v>
      </c>
      <c r="E414" s="289">
        <f t="shared" si="181"/>
        <v>8.0884362746492765E-3</v>
      </c>
      <c r="F414" s="289">
        <f t="shared" si="181"/>
        <v>9.3017017158466657E-3</v>
      </c>
      <c r="G414" s="289">
        <f t="shared" si="181"/>
        <v>1.0696956973223665E-2</v>
      </c>
      <c r="H414" s="289">
        <f t="shared" si="181"/>
        <v>1.2301500519207215E-2</v>
      </c>
      <c r="I414" s="289">
        <f t="shared" si="181"/>
        <v>1.4146725597088298E-2</v>
      </c>
      <c r="J414" s="289">
        <f t="shared" si="181"/>
        <v>1.6268734436651541E-2</v>
      </c>
      <c r="K414" s="325">
        <f t="shared" si="181"/>
        <v>1.8709044602149272E-2</v>
      </c>
      <c r="L414" s="289">
        <f t="shared" si="181"/>
        <v>2.1515401292471661E-2</v>
      </c>
      <c r="M414" s="289">
        <f t="shared" si="181"/>
        <v>2.4742711486342411E-2</v>
      </c>
      <c r="N414" s="289">
        <f t="shared" si="181"/>
        <v>2.8454118209293774E-2</v>
      </c>
      <c r="O414" s="289">
        <f t="shared" si="181"/>
        <v>3.2722235940687835E-2</v>
      </c>
      <c r="P414" s="290">
        <f t="shared" si="181"/>
        <v>3.7630571331791006E-2</v>
      </c>
    </row>
    <row r="415" spans="1:16" x14ac:dyDescent="0.25">
      <c r="A415" s="348"/>
      <c r="B415" s="357">
        <f t="shared" si="176"/>
        <v>5</v>
      </c>
      <c r="C415" s="289">
        <f t="shared" si="176"/>
        <v>6.5490036248455506E-3</v>
      </c>
      <c r="D415" s="289">
        <f t="shared" ref="D415:P415" si="182">D294</f>
        <v>7.5313541685723814E-3</v>
      </c>
      <c r="E415" s="289">
        <f t="shared" si="182"/>
        <v>8.6610572938582361E-3</v>
      </c>
      <c r="F415" s="289">
        <f t="shared" si="182"/>
        <v>9.9602158879369736E-3</v>
      </c>
      <c r="G415" s="289">
        <f t="shared" si="182"/>
        <v>1.1454248271127518E-2</v>
      </c>
      <c r="H415" s="289">
        <f t="shared" si="182"/>
        <v>1.3172385511796645E-2</v>
      </c>
      <c r="I415" s="289">
        <f t="shared" si="182"/>
        <v>1.5148243338566143E-2</v>
      </c>
      <c r="J415" s="289">
        <f t="shared" si="182"/>
        <v>1.7420479839351063E-2</v>
      </c>
      <c r="K415" s="325">
        <f t="shared" si="182"/>
        <v>2.0033551815253722E-2</v>
      </c>
      <c r="L415" s="289">
        <f t="shared" si="182"/>
        <v>2.3038584587541776E-2</v>
      </c>
      <c r="M415" s="289">
        <f t="shared" si="182"/>
        <v>2.6494372275673046E-2</v>
      </c>
      <c r="N415" s="289">
        <f t="shared" si="182"/>
        <v>3.0468528117023996E-2</v>
      </c>
      <c r="O415" s="289">
        <f t="shared" si="182"/>
        <v>3.5038807334577593E-2</v>
      </c>
      <c r="P415" s="290">
        <f t="shared" si="182"/>
        <v>4.0294628434764231E-2</v>
      </c>
    </row>
    <row r="416" spans="1:16" x14ac:dyDescent="0.25">
      <c r="A416" s="348"/>
      <c r="B416" s="357">
        <f t="shared" si="176"/>
        <v>10</v>
      </c>
      <c r="C416" s="333">
        <f t="shared" si="176"/>
        <v>7.9022021604604475E-3</v>
      </c>
      <c r="D416" s="333">
        <f t="shared" ref="D416:P416" si="183">D295</f>
        <v>9.0875324845295126E-3</v>
      </c>
      <c r="E416" s="333">
        <f t="shared" si="183"/>
        <v>1.0450662357208937E-2</v>
      </c>
      <c r="F416" s="333">
        <f t="shared" si="183"/>
        <v>1.201826171079028E-2</v>
      </c>
      <c r="G416" s="333">
        <f t="shared" si="183"/>
        <v>1.3821000967408823E-2</v>
      </c>
      <c r="H416" s="333">
        <f t="shared" si="183"/>
        <v>1.5894151112520145E-2</v>
      </c>
      <c r="I416" s="333">
        <f t="shared" si="183"/>
        <v>1.8278273779398165E-2</v>
      </c>
      <c r="J416" s="333">
        <f t="shared" si="183"/>
        <v>2.1020014846307888E-2</v>
      </c>
      <c r="K416" s="333">
        <f t="shared" si="183"/>
        <v>2.4173017073254071E-2</v>
      </c>
      <c r="L416" s="333">
        <f t="shared" si="183"/>
        <v>2.7798969634242176E-2</v>
      </c>
      <c r="M416" s="333">
        <f t="shared" si="183"/>
        <v>3.1968815079378501E-2</v>
      </c>
      <c r="N416" s="333">
        <f t="shared" si="183"/>
        <v>3.6764137341285273E-2</v>
      </c>
      <c r="O416" s="333">
        <f t="shared" si="183"/>
        <v>4.2278757942478068E-2</v>
      </c>
      <c r="P416" s="358">
        <f t="shared" si="183"/>
        <v>4.8620571633849766E-2</v>
      </c>
    </row>
    <row r="417" spans="1:16" x14ac:dyDescent="0.25">
      <c r="A417" s="348"/>
      <c r="B417" s="357">
        <f t="shared" si="176"/>
        <v>20</v>
      </c>
      <c r="C417" s="289">
        <f t="shared" si="176"/>
        <v>9.6268017736819908E-3</v>
      </c>
      <c r="D417" s="289">
        <f t="shared" ref="D417:P417" si="184">D296</f>
        <v>1.1070822039734288E-2</v>
      </c>
      <c r="E417" s="289">
        <f t="shared" si="184"/>
        <v>1.2731445345694429E-2</v>
      </c>
      <c r="F417" s="289">
        <f t="shared" si="184"/>
        <v>1.4641162147548592E-2</v>
      </c>
      <c r="G417" s="289">
        <f t="shared" si="184"/>
        <v>1.6837336469680882E-2</v>
      </c>
      <c r="H417" s="289">
        <f t="shared" si="184"/>
        <v>1.9362936940133014E-2</v>
      </c>
      <c r="I417" s="289">
        <f t="shared" si="184"/>
        <v>2.2267377481152963E-2</v>
      </c>
      <c r="J417" s="289">
        <f t="shared" si="184"/>
        <v>2.5607484103325903E-2</v>
      </c>
      <c r="K417" s="325">
        <f t="shared" si="184"/>
        <v>2.944860671882479E-2</v>
      </c>
      <c r="L417" s="289">
        <f t="shared" si="184"/>
        <v>3.3865897726648504E-2</v>
      </c>
      <c r="M417" s="289">
        <f t="shared" si="184"/>
        <v>3.8945782385645777E-2</v>
      </c>
      <c r="N417" s="289">
        <f t="shared" si="184"/>
        <v>4.4787649743492648E-2</v>
      </c>
      <c r="O417" s="289">
        <f t="shared" si="184"/>
        <v>5.1505797205016531E-2</v>
      </c>
      <c r="P417" s="290">
        <f t="shared" si="184"/>
        <v>5.9231666785769015E-2</v>
      </c>
    </row>
    <row r="418" spans="1:16" x14ac:dyDescent="0.25">
      <c r="A418" s="348"/>
      <c r="B418" s="357">
        <f t="shared" si="176"/>
        <v>30</v>
      </c>
      <c r="C418" s="289">
        <f t="shared" si="176"/>
        <v>1.2030234871031845E-2</v>
      </c>
      <c r="D418" s="289">
        <f t="shared" ref="D418:P418" si="185">D297</f>
        <v>1.3834770101686622E-2</v>
      </c>
      <c r="E418" s="289">
        <f t="shared" si="185"/>
        <v>1.5909985616939612E-2</v>
      </c>
      <c r="F418" s="289">
        <f t="shared" si="185"/>
        <v>1.829648345948055E-2</v>
      </c>
      <c r="G418" s="289">
        <f t="shared" si="185"/>
        <v>2.1040955978402633E-2</v>
      </c>
      <c r="H418" s="289">
        <f t="shared" si="185"/>
        <v>2.4197099375163025E-2</v>
      </c>
      <c r="I418" s="289">
        <f t="shared" si="185"/>
        <v>2.7826664281437478E-2</v>
      </c>
      <c r="J418" s="289">
        <f t="shared" si="185"/>
        <v>3.2000663923653097E-2</v>
      </c>
      <c r="K418" s="325">
        <f t="shared" si="185"/>
        <v>3.680076351220106E-2</v>
      </c>
      <c r="L418" s="289">
        <f t="shared" si="185"/>
        <v>4.2320878039031208E-2</v>
      </c>
      <c r="M418" s="289">
        <f t="shared" si="185"/>
        <v>4.8669009744885895E-2</v>
      </c>
      <c r="N418" s="289">
        <f t="shared" si="185"/>
        <v>5.5969361206618766E-2</v>
      </c>
      <c r="O418" s="289">
        <f t="shared" si="185"/>
        <v>6.4364765387611572E-2</v>
      </c>
      <c r="P418" s="290">
        <f t="shared" si="185"/>
        <v>7.4019480195753301E-2</v>
      </c>
    </row>
    <row r="419" spans="1:16" x14ac:dyDescent="0.25">
      <c r="A419" s="348"/>
      <c r="B419" s="357">
        <f t="shared" si="176"/>
        <v>40</v>
      </c>
      <c r="C419" s="289">
        <f t="shared" si="176"/>
        <v>1.3397985944520916E-2</v>
      </c>
      <c r="D419" s="289">
        <f t="shared" ref="D419:P419" si="186">D298</f>
        <v>1.5407683836199053E-2</v>
      </c>
      <c r="E419" s="289">
        <f t="shared" si="186"/>
        <v>1.771883641162891E-2</v>
      </c>
      <c r="F419" s="289">
        <f t="shared" si="186"/>
        <v>2.0376661873373246E-2</v>
      </c>
      <c r="G419" s="289">
        <f t="shared" si="186"/>
        <v>2.3433161154379233E-2</v>
      </c>
      <c r="H419" s="289">
        <f t="shared" si="186"/>
        <v>2.6948135327536114E-2</v>
      </c>
      <c r="I419" s="289">
        <f t="shared" si="186"/>
        <v>3.0990355626666528E-2</v>
      </c>
      <c r="J419" s="289">
        <f t="shared" si="186"/>
        <v>3.5638908970666502E-2</v>
      </c>
      <c r="K419" s="325">
        <f t="shared" si="186"/>
        <v>4.0984745316266481E-2</v>
      </c>
      <c r="L419" s="289">
        <f t="shared" si="186"/>
        <v>4.713245711370645E-2</v>
      </c>
      <c r="M419" s="289">
        <f t="shared" si="186"/>
        <v>5.4202325680762407E-2</v>
      </c>
      <c r="N419" s="289">
        <f t="shared" si="186"/>
        <v>6.2332674532876775E-2</v>
      </c>
      <c r="O419" s="289">
        <f t="shared" si="186"/>
        <v>7.1682575712808269E-2</v>
      </c>
      <c r="P419" s="290">
        <f t="shared" si="186"/>
        <v>8.2434962069729528E-2</v>
      </c>
    </row>
    <row r="420" spans="1:16" x14ac:dyDescent="0.25">
      <c r="A420" s="348"/>
      <c r="B420" s="357">
        <f t="shared" si="176"/>
        <v>50</v>
      </c>
      <c r="C420" s="289">
        <f t="shared" si="176"/>
        <v>1.4351464208465683E-2</v>
      </c>
      <c r="D420" s="289">
        <f t="shared" ref="D420:P420" si="187">D299</f>
        <v>1.6504183839735537E-2</v>
      </c>
      <c r="E420" s="289">
        <f t="shared" si="187"/>
        <v>1.8979811415695862E-2</v>
      </c>
      <c r="F420" s="289">
        <f t="shared" si="187"/>
        <v>2.1826783128050239E-2</v>
      </c>
      <c r="G420" s="289">
        <f t="shared" si="187"/>
        <v>2.5100800597257781E-2</v>
      </c>
      <c r="H420" s="289">
        <f t="shared" si="187"/>
        <v>2.8865920686846441E-2</v>
      </c>
      <c r="I420" s="289">
        <f t="shared" si="187"/>
        <v>3.319580878987341E-2</v>
      </c>
      <c r="J420" s="289">
        <f t="shared" si="187"/>
        <v>3.8175180108354419E-2</v>
      </c>
      <c r="K420" s="325">
        <f t="shared" si="187"/>
        <v>4.3901457124607579E-2</v>
      </c>
      <c r="L420" s="289">
        <f t="shared" si="187"/>
        <v>5.0486675693298705E-2</v>
      </c>
      <c r="M420" s="289">
        <f t="shared" si="187"/>
        <v>5.8059677047293506E-2</v>
      </c>
      <c r="N420" s="289">
        <f t="shared" si="187"/>
        <v>6.6768628604387523E-2</v>
      </c>
      <c r="O420" s="289">
        <f t="shared" si="187"/>
        <v>7.6783922895045653E-2</v>
      </c>
      <c r="P420" s="290">
        <f t="shared" si="187"/>
        <v>8.8301511329302487E-2</v>
      </c>
    </row>
    <row r="421" spans="1:16" x14ac:dyDescent="0.25">
      <c r="A421" s="348"/>
      <c r="B421" s="357">
        <f t="shared" si="176"/>
        <v>60</v>
      </c>
      <c r="C421" s="289">
        <f t="shared" si="176"/>
        <v>1.5097806067638294E-2</v>
      </c>
      <c r="D421" s="289">
        <f t="shared" ref="D421:P421" si="188">D300</f>
        <v>1.7362476977784036E-2</v>
      </c>
      <c r="E421" s="289">
        <f t="shared" si="188"/>
        <v>1.9966848524451641E-2</v>
      </c>
      <c r="F421" s="289">
        <f t="shared" si="188"/>
        <v>2.2961875803119387E-2</v>
      </c>
      <c r="G421" s="289">
        <f t="shared" si="188"/>
        <v>2.640615717358729E-2</v>
      </c>
      <c r="H421" s="289">
        <f t="shared" si="188"/>
        <v>3.0367080749625384E-2</v>
      </c>
      <c r="I421" s="289">
        <f t="shared" si="188"/>
        <v>3.492214286206919E-2</v>
      </c>
      <c r="J421" s="289">
        <f t="shared" si="188"/>
        <v>4.0160464291379559E-2</v>
      </c>
      <c r="K421" s="325">
        <f t="shared" si="188"/>
        <v>4.6184533935086487E-2</v>
      </c>
      <c r="L421" s="289">
        <f t="shared" si="188"/>
        <v>5.3112214025349463E-2</v>
      </c>
      <c r="M421" s="289">
        <f t="shared" si="188"/>
        <v>6.1079046129151875E-2</v>
      </c>
      <c r="N421" s="289">
        <f t="shared" si="188"/>
        <v>7.024090304852465E-2</v>
      </c>
      <c r="O421" s="289">
        <f t="shared" si="188"/>
        <v>8.0777038505803339E-2</v>
      </c>
      <c r="P421" s="290">
        <f t="shared" si="188"/>
        <v>9.2893594281673819E-2</v>
      </c>
    </row>
    <row r="422" spans="1:16" x14ac:dyDescent="0.25">
      <c r="A422" s="348"/>
      <c r="B422" s="359">
        <f t="shared" si="176"/>
        <v>70</v>
      </c>
      <c r="C422" s="360">
        <f t="shared" si="176"/>
        <v>1.5725784266941097E-2</v>
      </c>
      <c r="D422" s="360">
        <f t="shared" ref="D422:P422" si="189">D301</f>
        <v>1.8084651906982267E-2</v>
      </c>
      <c r="E422" s="360">
        <f t="shared" si="189"/>
        <v>2.0797349693029602E-2</v>
      </c>
      <c r="F422" s="360">
        <f t="shared" si="189"/>
        <v>2.3916952146984041E-2</v>
      </c>
      <c r="G422" s="360">
        <f t="shared" si="189"/>
        <v>2.7504494969031641E-2</v>
      </c>
      <c r="H422" s="360">
        <f t="shared" si="189"/>
        <v>3.163016921438639E-2</v>
      </c>
      <c r="I422" s="360">
        <f t="shared" si="189"/>
        <v>3.6374694596544341E-2</v>
      </c>
      <c r="J422" s="360">
        <f t="shared" si="189"/>
        <v>4.1830898786025993E-2</v>
      </c>
      <c r="K422" s="360">
        <f t="shared" si="189"/>
        <v>4.8105533603929877E-2</v>
      </c>
      <c r="L422" s="360">
        <f t="shared" si="189"/>
        <v>5.5321363644519353E-2</v>
      </c>
      <c r="M422" s="360">
        <f t="shared" si="189"/>
        <v>6.3619568191197254E-2</v>
      </c>
      <c r="N422" s="360">
        <f t="shared" si="189"/>
        <v>7.3162503419876831E-2</v>
      </c>
      <c r="O422" s="360">
        <f t="shared" si="189"/>
        <v>8.4136878932858372E-2</v>
      </c>
      <c r="P422" s="361">
        <f t="shared" si="189"/>
        <v>9.67574107727871E-2</v>
      </c>
    </row>
    <row r="426" spans="1:16" x14ac:dyDescent="0.25">
      <c r="A426" s="348" t="str">
        <f>A353</f>
        <v>bv</v>
      </c>
      <c r="B426" s="349"/>
      <c r="C426" s="350"/>
      <c r="D426" s="350" t="str">
        <f t="shared" ref="D426:P426" si="190">D353</f>
        <v>soft-6</v>
      </c>
      <c r="E426" s="350" t="str">
        <f t="shared" si="190"/>
        <v>soft-5</v>
      </c>
      <c r="F426" s="350" t="str">
        <f t="shared" si="190"/>
        <v>soft-4</v>
      </c>
      <c r="G426" s="350" t="str">
        <f t="shared" si="190"/>
        <v>soft-3</v>
      </c>
      <c r="H426" s="350" t="str">
        <f t="shared" si="190"/>
        <v>soft-2</v>
      </c>
      <c r="I426" s="350" t="str">
        <f t="shared" si="190"/>
        <v>soft-1</v>
      </c>
      <c r="J426" s="350" t="str">
        <f t="shared" si="190"/>
        <v>soft</v>
      </c>
      <c r="K426" s="350" t="str">
        <f t="shared" si="190"/>
        <v>aver</v>
      </c>
      <c r="L426" s="350" t="str">
        <f t="shared" si="190"/>
        <v xml:space="preserve"> stiff</v>
      </c>
      <c r="M426" s="350" t="str">
        <f t="shared" si="190"/>
        <v xml:space="preserve"> stiff+1</v>
      </c>
      <c r="N426" s="350" t="str">
        <f t="shared" si="190"/>
        <v xml:space="preserve"> stiff+2</v>
      </c>
      <c r="O426" s="350" t="str">
        <f t="shared" si="190"/>
        <v xml:space="preserve"> stiff+3</v>
      </c>
      <c r="P426" s="351" t="str">
        <f t="shared" si="190"/>
        <v xml:space="preserve"> stiff+4</v>
      </c>
    </row>
    <row r="427" spans="1:16" x14ac:dyDescent="0.25">
      <c r="A427" s="348"/>
      <c r="B427" s="352" t="str">
        <f t="shared" ref="B427:P439" si="191">B354</f>
        <v>ips</v>
      </c>
      <c r="C427" s="336" t="str">
        <f t="shared" si="191"/>
        <v>c coeff</v>
      </c>
      <c r="D427" s="336" t="str">
        <f t="shared" si="191"/>
        <v>c coeff</v>
      </c>
      <c r="E427" s="336" t="str">
        <f t="shared" si="191"/>
        <v>c coeff</v>
      </c>
      <c r="F427" s="336" t="str">
        <f t="shared" si="191"/>
        <v>c coeff</v>
      </c>
      <c r="G427" s="336" t="str">
        <f t="shared" si="191"/>
        <v>c coeff</v>
      </c>
      <c r="H427" s="336" t="str">
        <f t="shared" si="191"/>
        <v>c coeff</v>
      </c>
      <c r="I427" s="336" t="str">
        <f t="shared" si="191"/>
        <v>c coeff</v>
      </c>
      <c r="J427" s="336" t="str">
        <f t="shared" si="191"/>
        <v>c-zeta</v>
      </c>
      <c r="K427" s="336" t="str">
        <f t="shared" si="191"/>
        <v>c-zeta</v>
      </c>
      <c r="L427" s="336" t="str">
        <f t="shared" si="191"/>
        <v>c-zeta</v>
      </c>
      <c r="M427" s="336" t="str">
        <f t="shared" si="191"/>
        <v>c-zeta</v>
      </c>
      <c r="N427" s="336" t="str">
        <f t="shared" si="191"/>
        <v>c-zeta</v>
      </c>
      <c r="O427" s="336" t="str">
        <f t="shared" si="191"/>
        <v>c-zeta</v>
      </c>
      <c r="P427" s="353" t="str">
        <f t="shared" si="191"/>
        <v>c-zeta</v>
      </c>
    </row>
    <row r="428" spans="1:16" x14ac:dyDescent="0.25">
      <c r="A428" s="348"/>
      <c r="B428" s="354">
        <f t="shared" si="191"/>
        <v>1</v>
      </c>
      <c r="C428" s="355">
        <f t="shared" si="191"/>
        <v>4.6606832733723284E-2</v>
      </c>
      <c r="D428" s="355">
        <f t="shared" si="191"/>
        <v>5.3597857643781777E-2</v>
      </c>
      <c r="E428" s="355">
        <f t="shared" si="191"/>
        <v>6.1637536290349036E-2</v>
      </c>
      <c r="F428" s="355">
        <f t="shared" si="191"/>
        <v>7.0883166733901395E-2</v>
      </c>
      <c r="G428" s="355">
        <f t="shared" si="191"/>
        <v>8.1515641743986594E-2</v>
      </c>
      <c r="H428" s="355">
        <f t="shared" si="191"/>
        <v>9.374298800558456E-2</v>
      </c>
      <c r="I428" s="355">
        <f t="shared" si="191"/>
        <v>0.10780443620642226</v>
      </c>
      <c r="J428" s="355">
        <f t="shared" si="191"/>
        <v>0.12397510163738558</v>
      </c>
      <c r="K428" s="355">
        <f t="shared" si="191"/>
        <v>0.14257136688299338</v>
      </c>
      <c r="L428" s="355">
        <f t="shared" si="191"/>
        <v>0.16395707191544237</v>
      </c>
      <c r="M428" s="355">
        <f t="shared" si="191"/>
        <v>0.18855063270275874</v>
      </c>
      <c r="N428" s="355">
        <f t="shared" si="191"/>
        <v>0.2168332276081725</v>
      </c>
      <c r="O428" s="355">
        <f t="shared" si="191"/>
        <v>0.24935821174939837</v>
      </c>
      <c r="P428" s="356">
        <f t="shared" si="191"/>
        <v>0.28676194351180806</v>
      </c>
    </row>
    <row r="429" spans="1:16" x14ac:dyDescent="0.25">
      <c r="A429" s="348"/>
      <c r="B429" s="357">
        <f t="shared" si="191"/>
        <v>2</v>
      </c>
      <c r="C429" s="289">
        <f t="shared" si="191"/>
        <v>5.1725152254726903E-2</v>
      </c>
      <c r="D429" s="289">
        <f t="shared" si="191"/>
        <v>5.948392509293593E-2</v>
      </c>
      <c r="E429" s="289">
        <f t="shared" si="191"/>
        <v>6.8406513856876322E-2</v>
      </c>
      <c r="F429" s="289">
        <f t="shared" si="191"/>
        <v>7.8667490935407758E-2</v>
      </c>
      <c r="G429" s="289">
        <f t="shared" si="191"/>
        <v>9.0467614575718919E-2</v>
      </c>
      <c r="H429" s="289">
        <f t="shared" si="191"/>
        <v>0.10403775676207674</v>
      </c>
      <c r="I429" s="289">
        <f t="shared" si="191"/>
        <v>0.11964342027638825</v>
      </c>
      <c r="J429" s="289">
        <f t="shared" si="191"/>
        <v>0.13758993331784647</v>
      </c>
      <c r="K429" s="325">
        <f t="shared" si="191"/>
        <v>0.15822842331552342</v>
      </c>
      <c r="L429" s="289">
        <f t="shared" si="191"/>
        <v>0.18196268681285191</v>
      </c>
      <c r="M429" s="289">
        <f t="shared" si="191"/>
        <v>0.20925708983477967</v>
      </c>
      <c r="N429" s="289">
        <f t="shared" si="191"/>
        <v>0.24064565330999663</v>
      </c>
      <c r="O429" s="289">
        <f t="shared" si="191"/>
        <v>0.27674250130649608</v>
      </c>
      <c r="P429" s="290">
        <f t="shared" si="191"/>
        <v>0.3182538765024705</v>
      </c>
    </row>
    <row r="430" spans="1:16" x14ac:dyDescent="0.25">
      <c r="A430" s="348"/>
      <c r="B430" s="357">
        <f t="shared" si="191"/>
        <v>3</v>
      </c>
      <c r="C430" s="289">
        <f t="shared" si="191"/>
        <v>5.1546169430780449E-2</v>
      </c>
      <c r="D430" s="289">
        <f t="shared" si="191"/>
        <v>5.9278094845397512E-2</v>
      </c>
      <c r="E430" s="289">
        <f t="shared" si="191"/>
        <v>6.8169809072207127E-2</v>
      </c>
      <c r="F430" s="289">
        <f t="shared" si="191"/>
        <v>7.83952804330382E-2</v>
      </c>
      <c r="G430" s="289">
        <f t="shared" si="191"/>
        <v>9.0154572497993912E-2</v>
      </c>
      <c r="H430" s="289">
        <f t="shared" si="191"/>
        <v>0.10367775837269301</v>
      </c>
      <c r="I430" s="289">
        <f t="shared" si="191"/>
        <v>0.11922942212859693</v>
      </c>
      <c r="J430" s="289">
        <f t="shared" si="191"/>
        <v>0.13711383544788644</v>
      </c>
      <c r="K430" s="325">
        <f t="shared" si="191"/>
        <v>0.15768091076506943</v>
      </c>
      <c r="L430" s="289">
        <f t="shared" si="191"/>
        <v>0.1813330473798298</v>
      </c>
      <c r="M430" s="289">
        <f t="shared" si="191"/>
        <v>0.20853300448680431</v>
      </c>
      <c r="N430" s="289">
        <f t="shared" si="191"/>
        <v>0.23981295515982493</v>
      </c>
      <c r="O430" s="289">
        <f t="shared" si="191"/>
        <v>0.27578489843379861</v>
      </c>
      <c r="P430" s="290">
        <f t="shared" si="191"/>
        <v>0.31715263319886838</v>
      </c>
    </row>
    <row r="431" spans="1:16" x14ac:dyDescent="0.25">
      <c r="A431" s="348"/>
      <c r="B431" s="357">
        <f t="shared" si="191"/>
        <v>4</v>
      </c>
      <c r="C431" s="289">
        <f t="shared" si="191"/>
        <v>5.0042861020596484E-2</v>
      </c>
      <c r="D431" s="289">
        <f t="shared" si="191"/>
        <v>5.7549290173685957E-2</v>
      </c>
      <c r="E431" s="289">
        <f t="shared" si="191"/>
        <v>6.6181683699738841E-2</v>
      </c>
      <c r="F431" s="289">
        <f t="shared" si="191"/>
        <v>7.6108936254699666E-2</v>
      </c>
      <c r="G431" s="289">
        <f t="shared" si="191"/>
        <v>8.7525276692904594E-2</v>
      </c>
      <c r="H431" s="289">
        <f t="shared" si="191"/>
        <v>0.10065406819684028</v>
      </c>
      <c r="I431" s="289">
        <f t="shared" si="191"/>
        <v>0.11575217842636631</v>
      </c>
      <c r="J431" s="289">
        <f t="shared" si="191"/>
        <v>0.13311500519032124</v>
      </c>
      <c r="K431" s="325">
        <f t="shared" si="191"/>
        <v>0.1530822559688694</v>
      </c>
      <c r="L431" s="289">
        <f t="shared" si="191"/>
        <v>0.17604459436419981</v>
      </c>
      <c r="M431" s="289">
        <f t="shared" si="191"/>
        <v>0.20245128351882974</v>
      </c>
      <c r="N431" s="289">
        <f t="shared" si="191"/>
        <v>0.23281897604665419</v>
      </c>
      <c r="O431" s="289">
        <f t="shared" si="191"/>
        <v>0.2677418224536523</v>
      </c>
      <c r="P431" s="290">
        <f t="shared" si="191"/>
        <v>0.30790309582170011</v>
      </c>
    </row>
    <row r="432" spans="1:16" x14ac:dyDescent="0.25">
      <c r="A432" s="348"/>
      <c r="B432" s="357">
        <f t="shared" si="191"/>
        <v>5</v>
      </c>
      <c r="C432" s="289">
        <f t="shared" si="191"/>
        <v>4.8009822375917499E-2</v>
      </c>
      <c r="D432" s="289">
        <f t="shared" si="191"/>
        <v>5.521129573230512E-2</v>
      </c>
      <c r="E432" s="289">
        <f t="shared" si="191"/>
        <v>6.3492990092150883E-2</v>
      </c>
      <c r="F432" s="289">
        <f t="shared" si="191"/>
        <v>7.3016938605973511E-2</v>
      </c>
      <c r="G432" s="289">
        <f t="shared" si="191"/>
        <v>8.3969479396869523E-2</v>
      </c>
      <c r="H432" s="289">
        <f t="shared" si="191"/>
        <v>9.6564901306399928E-2</v>
      </c>
      <c r="I432" s="289">
        <f t="shared" si="191"/>
        <v>0.11104963650235991</v>
      </c>
      <c r="J432" s="289">
        <f t="shared" si="191"/>
        <v>0.12770708197771391</v>
      </c>
      <c r="K432" s="325">
        <f t="shared" si="191"/>
        <v>0.14686314427437097</v>
      </c>
      <c r="L432" s="289">
        <f t="shared" si="191"/>
        <v>0.16889261591552657</v>
      </c>
      <c r="M432" s="289">
        <f t="shared" si="191"/>
        <v>0.19422650830285554</v>
      </c>
      <c r="N432" s="289">
        <f t="shared" si="191"/>
        <v>0.22336048454828389</v>
      </c>
      <c r="O432" s="289">
        <f t="shared" si="191"/>
        <v>0.25686455723052648</v>
      </c>
      <c r="P432" s="290">
        <f t="shared" si="191"/>
        <v>0.2953942408151054</v>
      </c>
    </row>
    <row r="433" spans="1:16" x14ac:dyDescent="0.25">
      <c r="A433" s="348"/>
      <c r="B433" s="357">
        <f t="shared" si="191"/>
        <v>10</v>
      </c>
      <c r="C433" s="333">
        <f t="shared" si="191"/>
        <v>3.546084309729506E-2</v>
      </c>
      <c r="D433" s="333">
        <f t="shared" si="191"/>
        <v>4.0779969561889312E-2</v>
      </c>
      <c r="E433" s="333">
        <f t="shared" si="191"/>
        <v>4.6896964996172706E-2</v>
      </c>
      <c r="F433" s="333">
        <f t="shared" si="191"/>
        <v>5.3931509745598606E-2</v>
      </c>
      <c r="G433" s="333">
        <f t="shared" si="191"/>
        <v>6.20212362074384E-2</v>
      </c>
      <c r="H433" s="333">
        <f t="shared" si="191"/>
        <v>7.1324421638554167E-2</v>
      </c>
      <c r="I433" s="333">
        <f t="shared" si="191"/>
        <v>8.2023084884337252E-2</v>
      </c>
      <c r="J433" s="333">
        <f t="shared" si="191"/>
        <v>9.4326547616987846E-2</v>
      </c>
      <c r="K433" s="333">
        <f t="shared" si="191"/>
        <v>0.10847552975953602</v>
      </c>
      <c r="L433" s="333">
        <f t="shared" si="191"/>
        <v>0.1247468592234664</v>
      </c>
      <c r="M433" s="333">
        <f t="shared" si="191"/>
        <v>0.14345888810698634</v>
      </c>
      <c r="N433" s="333">
        <f t="shared" si="191"/>
        <v>0.16497772132303429</v>
      </c>
      <c r="O433" s="333">
        <f t="shared" si="191"/>
        <v>0.18972437952148943</v>
      </c>
      <c r="P433" s="358">
        <f t="shared" si="191"/>
        <v>0.21818303644971279</v>
      </c>
    </row>
    <row r="434" spans="1:16" x14ac:dyDescent="0.25">
      <c r="A434" s="348"/>
      <c r="B434" s="357">
        <f t="shared" si="191"/>
        <v>20</v>
      </c>
      <c r="C434" s="289">
        <f t="shared" si="191"/>
        <v>2.4771550935886202E-2</v>
      </c>
      <c r="D434" s="289">
        <f t="shared" si="191"/>
        <v>2.8487283576269132E-2</v>
      </c>
      <c r="E434" s="289">
        <f t="shared" si="191"/>
        <v>3.2760376112709502E-2</v>
      </c>
      <c r="F434" s="289">
        <f t="shared" si="191"/>
        <v>3.7674432529615921E-2</v>
      </c>
      <c r="G434" s="289">
        <f t="shared" si="191"/>
        <v>4.3325597409058302E-2</v>
      </c>
      <c r="H434" s="289">
        <f t="shared" si="191"/>
        <v>4.9824437020417042E-2</v>
      </c>
      <c r="I434" s="289">
        <f t="shared" si="191"/>
        <v>5.7298102573479601E-2</v>
      </c>
      <c r="J434" s="289">
        <f t="shared" si="191"/>
        <v>6.589281795950154E-2</v>
      </c>
      <c r="K434" s="325">
        <f t="shared" si="191"/>
        <v>7.5776740653426766E-2</v>
      </c>
      <c r="L434" s="289">
        <f t="shared" si="191"/>
        <v>8.7143251751440776E-2</v>
      </c>
      <c r="M434" s="289">
        <f t="shared" si="191"/>
        <v>0.10021473951415688</v>
      </c>
      <c r="N434" s="289">
        <f t="shared" si="191"/>
        <v>0.1152469504412804</v>
      </c>
      <c r="O434" s="289">
        <f t="shared" si="191"/>
        <v>0.13253399300747248</v>
      </c>
      <c r="P434" s="290">
        <f t="shared" si="191"/>
        <v>0.15241409195859335</v>
      </c>
    </row>
    <row r="435" spans="1:16" x14ac:dyDescent="0.25">
      <c r="A435" s="348"/>
      <c r="B435" s="357">
        <f t="shared" si="191"/>
        <v>30</v>
      </c>
      <c r="C435" s="289">
        <f t="shared" si="191"/>
        <v>1.9833990898360902E-2</v>
      </c>
      <c r="D435" s="289">
        <f t="shared" si="191"/>
        <v>2.2809089533115036E-2</v>
      </c>
      <c r="E435" s="289">
        <f t="shared" si="191"/>
        <v>2.6230452963082289E-2</v>
      </c>
      <c r="F435" s="289">
        <f t="shared" si="191"/>
        <v>3.016502090754463E-2</v>
      </c>
      <c r="G435" s="289">
        <f t="shared" si="191"/>
        <v>3.4689774043676319E-2</v>
      </c>
      <c r="H435" s="289">
        <f t="shared" si="191"/>
        <v>3.9893240150227764E-2</v>
      </c>
      <c r="I435" s="289">
        <f t="shared" si="191"/>
        <v>4.587722617276193E-2</v>
      </c>
      <c r="J435" s="289">
        <f t="shared" si="191"/>
        <v>5.2758810098676209E-2</v>
      </c>
      <c r="K435" s="325">
        <f t="shared" si="191"/>
        <v>6.0672631613477641E-2</v>
      </c>
      <c r="L435" s="289">
        <f t="shared" si="191"/>
        <v>6.9773526355499285E-2</v>
      </c>
      <c r="M435" s="289">
        <f t="shared" si="191"/>
        <v>8.0239555308824151E-2</v>
      </c>
      <c r="N435" s="289">
        <f t="shared" si="191"/>
        <v>9.2275488605147768E-2</v>
      </c>
      <c r="O435" s="289">
        <f t="shared" si="191"/>
        <v>0.10611681189591991</v>
      </c>
      <c r="P435" s="290">
        <f t="shared" si="191"/>
        <v>0.1220343336803079</v>
      </c>
    </row>
    <row r="436" spans="1:16" x14ac:dyDescent="0.25">
      <c r="A436" s="348"/>
      <c r="B436" s="357">
        <f t="shared" si="191"/>
        <v>40</v>
      </c>
      <c r="C436" s="289">
        <f t="shared" si="191"/>
        <v>1.7170027436486258E-2</v>
      </c>
      <c r="D436" s="289">
        <f t="shared" si="191"/>
        <v>1.9745531551959197E-2</v>
      </c>
      <c r="E436" s="289">
        <f t="shared" si="191"/>
        <v>2.2707361284753074E-2</v>
      </c>
      <c r="F436" s="289">
        <f t="shared" si="191"/>
        <v>2.6113465477466031E-2</v>
      </c>
      <c r="G436" s="289">
        <f t="shared" si="191"/>
        <v>3.0030485299085936E-2</v>
      </c>
      <c r="H436" s="289">
        <f t="shared" si="191"/>
        <v>3.4535058093948828E-2</v>
      </c>
      <c r="I436" s="289">
        <f t="shared" si="191"/>
        <v>3.9715316808041141E-2</v>
      </c>
      <c r="J436" s="289">
        <f t="shared" si="191"/>
        <v>4.5672614329247317E-2</v>
      </c>
      <c r="K436" s="325">
        <f t="shared" si="191"/>
        <v>5.2523506478634414E-2</v>
      </c>
      <c r="L436" s="289">
        <f t="shared" si="191"/>
        <v>6.0402032450429563E-2</v>
      </c>
      <c r="M436" s="289">
        <f t="shared" si="191"/>
        <v>6.9462337317993991E-2</v>
      </c>
      <c r="N436" s="289">
        <f t="shared" si="191"/>
        <v>7.9881687915693084E-2</v>
      </c>
      <c r="O436" s="289">
        <f t="shared" si="191"/>
        <v>9.1863941103047048E-2</v>
      </c>
      <c r="P436" s="290">
        <f t="shared" si="191"/>
        <v>0.10564353226850408</v>
      </c>
    </row>
    <row r="437" spans="1:16" x14ac:dyDescent="0.25">
      <c r="A437" s="348"/>
      <c r="B437" s="357">
        <f t="shared" si="191"/>
        <v>50</v>
      </c>
      <c r="C437" s="289">
        <f t="shared" si="191"/>
        <v>1.5415502604871891E-2</v>
      </c>
      <c r="D437" s="289">
        <f t="shared" si="191"/>
        <v>1.7727827995602675E-2</v>
      </c>
      <c r="E437" s="289">
        <f t="shared" si="191"/>
        <v>2.0387002194943073E-2</v>
      </c>
      <c r="F437" s="289">
        <f t="shared" si="191"/>
        <v>2.3445052524184534E-2</v>
      </c>
      <c r="G437" s="289">
        <f t="shared" si="191"/>
        <v>2.696181040281221E-2</v>
      </c>
      <c r="H437" s="289">
        <f t="shared" si="191"/>
        <v>3.1006081963234042E-2</v>
      </c>
      <c r="I437" s="289">
        <f t="shared" si="191"/>
        <v>3.5656994257719142E-2</v>
      </c>
      <c r="J437" s="289">
        <f t="shared" si="191"/>
        <v>4.1005543396377013E-2</v>
      </c>
      <c r="K437" s="325">
        <f t="shared" si="191"/>
        <v>4.7156374905833548E-2</v>
      </c>
      <c r="L437" s="289">
        <f t="shared" si="191"/>
        <v>5.4229831141708575E-2</v>
      </c>
      <c r="M437" s="289">
        <f t="shared" si="191"/>
        <v>6.2364305812964864E-2</v>
      </c>
      <c r="N437" s="289">
        <f t="shared" si="191"/>
        <v>7.1718951684909577E-2</v>
      </c>
      <c r="O437" s="289">
        <f t="shared" si="191"/>
        <v>8.2476794437646009E-2</v>
      </c>
      <c r="P437" s="290">
        <f t="shared" si="191"/>
        <v>9.4848313603292919E-2</v>
      </c>
    </row>
    <row r="438" spans="1:16" x14ac:dyDescent="0.25">
      <c r="A438" s="348"/>
      <c r="B438" s="357">
        <f t="shared" si="191"/>
        <v>60</v>
      </c>
      <c r="C438" s="289">
        <f t="shared" si="191"/>
        <v>1.4115697088387655E-2</v>
      </c>
      <c r="D438" s="289">
        <f t="shared" si="191"/>
        <v>1.6233051651645802E-2</v>
      </c>
      <c r="E438" s="289">
        <f t="shared" si="191"/>
        <v>1.8668009399392671E-2</v>
      </c>
      <c r="F438" s="289">
        <f t="shared" si="191"/>
        <v>2.1468210809301568E-2</v>
      </c>
      <c r="G438" s="289">
        <f t="shared" si="191"/>
        <v>2.4688442430696803E-2</v>
      </c>
      <c r="H438" s="289">
        <f t="shared" si="191"/>
        <v>2.8391708795301326E-2</v>
      </c>
      <c r="I438" s="289">
        <f t="shared" si="191"/>
        <v>3.2650465114596523E-2</v>
      </c>
      <c r="J438" s="289">
        <f t="shared" si="191"/>
        <v>3.7548034881785992E-2</v>
      </c>
      <c r="K438" s="325">
        <f t="shared" si="191"/>
        <v>4.3180240114053893E-2</v>
      </c>
      <c r="L438" s="289">
        <f t="shared" si="191"/>
        <v>4.965727613116197E-2</v>
      </c>
      <c r="M438" s="289">
        <f t="shared" si="191"/>
        <v>5.7105867550836263E-2</v>
      </c>
      <c r="N438" s="289">
        <f t="shared" si="191"/>
        <v>6.5671747683461693E-2</v>
      </c>
      <c r="O438" s="289">
        <f t="shared" si="191"/>
        <v>7.5522509835980953E-2</v>
      </c>
      <c r="P438" s="290">
        <f t="shared" si="191"/>
        <v>8.6850886311378092E-2</v>
      </c>
    </row>
    <row r="439" spans="1:16" x14ac:dyDescent="0.25">
      <c r="A439" s="348"/>
      <c r="B439" s="359">
        <f t="shared" si="191"/>
        <v>70</v>
      </c>
      <c r="C439" s="360">
        <f t="shared" si="191"/>
        <v>1.3075731180549209E-2</v>
      </c>
      <c r="D439" s="360">
        <f t="shared" si="191"/>
        <v>1.503709085763159E-2</v>
      </c>
      <c r="E439" s="360">
        <f t="shared" si="191"/>
        <v>1.7292654486276326E-2</v>
      </c>
      <c r="F439" s="360">
        <f t="shared" si="191"/>
        <v>1.9886552659217776E-2</v>
      </c>
      <c r="G439" s="360">
        <f t="shared" si="191"/>
        <v>2.2869535558100441E-2</v>
      </c>
      <c r="H439" s="360">
        <f t="shared" si="191"/>
        <v>2.6299965891815505E-2</v>
      </c>
      <c r="I439" s="360">
        <f t="shared" si="191"/>
        <v>3.0244960775587824E-2</v>
      </c>
      <c r="J439" s="360">
        <f t="shared" si="191"/>
        <v>3.4781704891925995E-2</v>
      </c>
      <c r="K439" s="360">
        <f t="shared" si="191"/>
        <v>3.9998960625714897E-2</v>
      </c>
      <c r="L439" s="360">
        <f t="shared" si="191"/>
        <v>4.5998804719572128E-2</v>
      </c>
      <c r="M439" s="360">
        <f t="shared" si="191"/>
        <v>5.2898625427507943E-2</v>
      </c>
      <c r="N439" s="360">
        <f t="shared" si="191"/>
        <v>6.0833419241634122E-2</v>
      </c>
      <c r="O439" s="360">
        <f t="shared" si="191"/>
        <v>6.995843212787925E-2</v>
      </c>
      <c r="P439" s="361">
        <f t="shared" si="191"/>
        <v>8.0452196947061128E-2</v>
      </c>
    </row>
    <row r="463" spans="1:1" x14ac:dyDescent="0.25">
      <c r="A463" s="42" t="s">
        <v>12</v>
      </c>
    </row>
  </sheetData>
  <pageMargins left="0.25" right="0.25" top="0.75" bottom="0.75" header="0.3" footer="0.3"/>
  <pageSetup scale="8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>
    <pageSetUpPr fitToPage="1"/>
  </sheetPr>
  <dimension ref="A2:CQ506"/>
  <sheetViews>
    <sheetView showGridLines="0" zoomScale="80" zoomScaleNormal="80" workbookViewId="0"/>
  </sheetViews>
  <sheetFormatPr defaultRowHeight="15" x14ac:dyDescent="0.25"/>
  <cols>
    <col min="1" max="1" width="12" style="42" customWidth="1"/>
    <col min="2" max="2" width="10.85546875" style="42" customWidth="1"/>
    <col min="3" max="3" width="11.7109375" style="42" customWidth="1"/>
    <col min="4" max="22" width="9.7109375" style="42" customWidth="1"/>
    <col min="23" max="33" width="11.7109375" style="42" customWidth="1"/>
    <col min="34" max="34" width="11.5703125" style="42" customWidth="1"/>
    <col min="35" max="35" width="11.28515625" style="42" customWidth="1"/>
    <col min="36" max="36" width="12" style="42" customWidth="1"/>
    <col min="37" max="41" width="10.7109375" style="42" customWidth="1"/>
    <col min="42" max="42" width="11.85546875" style="42" customWidth="1"/>
    <col min="43" max="52" width="10.7109375" style="42" customWidth="1"/>
    <col min="53" max="16384" width="9.140625" style="42"/>
  </cols>
  <sheetData>
    <row r="2" spans="1:95" s="417" customFormat="1" x14ac:dyDescent="0.25">
      <c r="B2" s="470" t="s">
        <v>235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2"/>
    </row>
    <row r="3" spans="1:95" x14ac:dyDescent="0.25">
      <c r="B3" s="393" t="s">
        <v>236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70"/>
    </row>
    <row r="4" spans="1:95" x14ac:dyDescent="0.25">
      <c r="B4" s="393" t="s">
        <v>237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70"/>
    </row>
    <row r="5" spans="1:95" x14ac:dyDescent="0.25">
      <c r="B5" s="393"/>
      <c r="C5" s="473" t="s">
        <v>230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70"/>
    </row>
    <row r="6" spans="1:95" x14ac:dyDescent="0.25">
      <c r="B6" s="393"/>
      <c r="C6" s="473" t="s">
        <v>231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70"/>
    </row>
    <row r="7" spans="1:95" x14ac:dyDescent="0.25">
      <c r="B7" s="393"/>
      <c r="C7" s="41" t="s">
        <v>232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70"/>
    </row>
    <row r="8" spans="1:95" s="417" customFormat="1" x14ac:dyDescent="0.25">
      <c r="B8" s="393"/>
      <c r="C8" s="47" t="s">
        <v>233</v>
      </c>
      <c r="D8" s="474"/>
      <c r="E8" s="474"/>
      <c r="F8" s="474"/>
      <c r="G8" s="475"/>
      <c r="H8" s="474"/>
      <c r="I8" s="474"/>
      <c r="J8" s="474"/>
      <c r="K8" s="474"/>
      <c r="L8" s="474"/>
      <c r="M8" s="474"/>
      <c r="N8" s="474"/>
      <c r="O8" s="474"/>
      <c r="P8" s="474"/>
      <c r="Q8" s="474"/>
      <c r="R8" s="474"/>
      <c r="S8" s="474"/>
      <c r="T8" s="474"/>
      <c r="U8" s="474"/>
      <c r="V8" s="476"/>
    </row>
    <row r="9" spans="1:95" s="417" customFormat="1" x14ac:dyDescent="0.25">
      <c r="B9" s="477"/>
      <c r="C9" s="478" t="s">
        <v>234</v>
      </c>
      <c r="D9" s="478"/>
      <c r="E9" s="478"/>
      <c r="F9" s="478"/>
      <c r="G9" s="479"/>
      <c r="H9" s="478"/>
      <c r="I9" s="478"/>
      <c r="J9" s="478"/>
      <c r="K9" s="478"/>
      <c r="L9" s="478"/>
      <c r="M9" s="478"/>
      <c r="N9" s="478"/>
      <c r="O9" s="478"/>
      <c r="P9" s="478"/>
      <c r="Q9" s="478"/>
      <c r="R9" s="478"/>
      <c r="S9" s="478"/>
      <c r="T9" s="478"/>
      <c r="U9" s="478"/>
      <c r="V9" s="480"/>
    </row>
    <row r="10" spans="1:95" s="417" customFormat="1" x14ac:dyDescent="0.25">
      <c r="B10" s="41"/>
      <c r="G10" s="364" t="s">
        <v>295</v>
      </c>
      <c r="H10" s="364" t="s">
        <v>296</v>
      </c>
      <c r="Q10" s="419"/>
    </row>
    <row r="11" spans="1:95" x14ac:dyDescent="0.25">
      <c r="A11" s="422" t="s">
        <v>240</v>
      </c>
      <c r="G11" s="364"/>
      <c r="H11" s="364" t="s">
        <v>297</v>
      </c>
      <c r="O11"/>
      <c r="P11"/>
      <c r="Q11"/>
      <c r="R11"/>
      <c r="S11"/>
      <c r="T11"/>
      <c r="U11"/>
      <c r="V11"/>
      <c r="W11"/>
    </row>
    <row r="12" spans="1:95" x14ac:dyDescent="0.25">
      <c r="A12" s="481" t="s">
        <v>264</v>
      </c>
      <c r="O12"/>
      <c r="P12"/>
      <c r="Q12"/>
      <c r="R12"/>
      <c r="S12"/>
      <c r="T12"/>
      <c r="U12"/>
      <c r="V12"/>
      <c r="W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95" x14ac:dyDescent="0.25">
      <c r="A13" s="423" t="s">
        <v>241</v>
      </c>
      <c r="O13"/>
      <c r="P13"/>
      <c r="Q13"/>
      <c r="R13"/>
      <c r="S13"/>
      <c r="T13"/>
      <c r="U13"/>
      <c r="V13"/>
      <c r="W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95" x14ac:dyDescent="0.25">
      <c r="A14" s="422"/>
      <c r="O14"/>
      <c r="P14"/>
      <c r="Q14"/>
      <c r="R14"/>
      <c r="S14"/>
      <c r="T14"/>
      <c r="U14"/>
      <c r="V14"/>
      <c r="W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95" x14ac:dyDescent="0.25">
      <c r="A15" s="482" t="s">
        <v>265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O15"/>
      <c r="P15"/>
      <c r="Q15"/>
      <c r="R15"/>
      <c r="S15"/>
      <c r="T15"/>
      <c r="U15"/>
      <c r="V15"/>
      <c r="W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95" x14ac:dyDescent="0.25">
      <c r="A16" s="483" t="s">
        <v>266</v>
      </c>
      <c r="B16"/>
      <c r="C16"/>
      <c r="D16"/>
      <c r="E16"/>
      <c r="F16"/>
      <c r="G16"/>
      <c r="H16"/>
      <c r="I16"/>
      <c r="J16"/>
      <c r="K16"/>
      <c r="L16"/>
      <c r="M16"/>
      <c r="N16" s="47"/>
      <c r="O16"/>
      <c r="P16"/>
      <c r="Q16"/>
      <c r="R16"/>
      <c r="S16"/>
      <c r="T16"/>
      <c r="U16"/>
      <c r="V16"/>
      <c r="W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CQ16" s="42" t="s">
        <v>12</v>
      </c>
    </row>
    <row r="17" spans="1:51" x14ac:dyDescent="0.25">
      <c r="A17" s="482" t="s">
        <v>267</v>
      </c>
      <c r="B17"/>
      <c r="C17"/>
      <c r="D17"/>
      <c r="E17"/>
      <c r="F17"/>
      <c r="G17"/>
      <c r="H17"/>
      <c r="I17"/>
      <c r="J17"/>
      <c r="K17"/>
      <c r="L17"/>
      <c r="M17"/>
      <c r="N17" s="47"/>
      <c r="O17"/>
      <c r="P17"/>
      <c r="Q17"/>
      <c r="R17"/>
      <c r="S17"/>
      <c r="T17"/>
      <c r="U17"/>
      <c r="V17"/>
      <c r="W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5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 s="47"/>
      <c r="O18"/>
      <c r="P18"/>
      <c r="Q18"/>
      <c r="R18"/>
      <c r="S18"/>
      <c r="T18"/>
      <c r="U18"/>
      <c r="V18"/>
      <c r="W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51" x14ac:dyDescent="0.25">
      <c r="A19" s="1" t="s">
        <v>268</v>
      </c>
      <c r="B19"/>
      <c r="C19"/>
      <c r="D19"/>
      <c r="E19"/>
      <c r="F19"/>
      <c r="G19"/>
      <c r="H19"/>
      <c r="I19"/>
      <c r="J19"/>
      <c r="K19"/>
      <c r="L19"/>
      <c r="M19"/>
      <c r="N19" s="47"/>
      <c r="O19"/>
      <c r="P19"/>
      <c r="Q19"/>
      <c r="R19"/>
      <c r="S19"/>
      <c r="T19"/>
      <c r="U19"/>
      <c r="V19"/>
      <c r="W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51" x14ac:dyDescent="0.25">
      <c r="A20" s="1" t="s">
        <v>269</v>
      </c>
      <c r="B20"/>
      <c r="C20"/>
      <c r="D20"/>
      <c r="E20"/>
      <c r="F20"/>
      <c r="G20"/>
      <c r="H20"/>
      <c r="I20"/>
      <c r="J20"/>
      <c r="K20"/>
      <c r="L20"/>
      <c r="M20"/>
      <c r="N20" s="47"/>
      <c r="O20"/>
      <c r="P20"/>
      <c r="Q20"/>
      <c r="R20"/>
      <c r="S20"/>
      <c r="T20"/>
      <c r="U20"/>
      <c r="V20"/>
      <c r="W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5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 s="47"/>
      <c r="O21"/>
      <c r="P21"/>
      <c r="Q21"/>
      <c r="R21"/>
      <c r="S21"/>
      <c r="T21"/>
      <c r="U21"/>
      <c r="V21"/>
      <c r="W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5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 s="47"/>
      <c r="O22"/>
      <c r="P22"/>
      <c r="Q22"/>
      <c r="R22"/>
      <c r="S22"/>
      <c r="T22"/>
      <c r="U22"/>
      <c r="V22"/>
      <c r="W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5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 s="47"/>
      <c r="O23"/>
      <c r="P23"/>
      <c r="Q23"/>
      <c r="R23"/>
      <c r="S23"/>
      <c r="T23"/>
      <c r="U23"/>
      <c r="V23"/>
      <c r="W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5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 s="47"/>
      <c r="O24"/>
      <c r="P24"/>
      <c r="Q24"/>
      <c r="R24"/>
      <c r="S24"/>
      <c r="T24"/>
      <c r="U24"/>
      <c r="V24"/>
      <c r="W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51" x14ac:dyDescent="0.25">
      <c r="A25"/>
      <c r="B25"/>
      <c r="C25"/>
      <c r="D25"/>
      <c r="F25"/>
      <c r="G25"/>
      <c r="H25"/>
      <c r="O25"/>
      <c r="P25"/>
      <c r="Q25"/>
      <c r="R25"/>
      <c r="S25"/>
      <c r="T25"/>
      <c r="U25"/>
      <c r="V25"/>
      <c r="W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51" x14ac:dyDescent="0.25">
      <c r="A26"/>
      <c r="B26"/>
      <c r="C26"/>
      <c r="D26"/>
      <c r="F26"/>
      <c r="G26"/>
      <c r="H26"/>
      <c r="O26"/>
      <c r="P26"/>
      <c r="Q26"/>
      <c r="R26"/>
      <c r="S26"/>
      <c r="T26"/>
      <c r="U26"/>
      <c r="V26"/>
      <c r="W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51" x14ac:dyDescent="0.25">
      <c r="A27" s="59"/>
      <c r="B27" s="60"/>
      <c r="F27"/>
      <c r="O27"/>
      <c r="P27"/>
      <c r="Q27"/>
      <c r="R27"/>
      <c r="S27"/>
      <c r="T27"/>
      <c r="U27"/>
      <c r="V27"/>
      <c r="W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51" x14ac:dyDescent="0.25">
      <c r="B28" s="60"/>
      <c r="F28" s="1"/>
      <c r="L28" s="43"/>
      <c r="O28"/>
      <c r="P28" s="1"/>
      <c r="Q28"/>
      <c r="R28"/>
      <c r="S28"/>
      <c r="T28"/>
      <c r="U28"/>
      <c r="V28"/>
      <c r="W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51" x14ac:dyDescent="0.25">
      <c r="A29" s="62"/>
      <c r="B29" s="60"/>
      <c r="E29" s="63"/>
      <c r="O29" s="64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51" x14ac:dyDescent="0.25">
      <c r="E30"/>
      <c r="F30"/>
      <c r="G30"/>
      <c r="H30"/>
      <c r="I30"/>
      <c r="J30"/>
      <c r="K30"/>
      <c r="L30"/>
      <c r="M30"/>
      <c r="N30"/>
      <c r="O30"/>
      <c r="Q30"/>
      <c r="R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51" x14ac:dyDescent="0.25">
      <c r="A31" s="433" t="s">
        <v>259</v>
      </c>
      <c r="E31"/>
      <c r="G31"/>
      <c r="H31"/>
      <c r="I31"/>
      <c r="J31"/>
      <c r="K31"/>
      <c r="L31"/>
      <c r="M31"/>
      <c r="N31"/>
      <c r="O31"/>
      <c r="Q31"/>
      <c r="R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51" x14ac:dyDescent="0.25">
      <c r="E32"/>
      <c r="G32"/>
      <c r="H32"/>
      <c r="I32"/>
      <c r="J32"/>
      <c r="K32"/>
      <c r="L32"/>
      <c r="M32"/>
      <c r="N32"/>
      <c r="O32"/>
      <c r="Q32"/>
      <c r="R32"/>
      <c r="AF32"/>
      <c r="AG32"/>
      <c r="AK32"/>
      <c r="AL32"/>
      <c r="AM32"/>
      <c r="AN32"/>
      <c r="AO32"/>
      <c r="AP32"/>
      <c r="AQ32"/>
      <c r="AS32"/>
      <c r="AT32"/>
      <c r="AU32"/>
      <c r="AV32"/>
      <c r="AW32"/>
      <c r="AX32"/>
      <c r="AY32"/>
    </row>
    <row r="33" spans="1:52" x14ac:dyDescent="0.25">
      <c r="A33" s="424"/>
      <c r="B33" s="425"/>
      <c r="C33" s="425"/>
      <c r="D33" s="426"/>
      <c r="F33" s="493" t="s">
        <v>270</v>
      </c>
      <c r="G33" s="494" t="s">
        <v>272</v>
      </c>
      <c r="H33" s="448"/>
      <c r="I33" s="189"/>
      <c r="J33" s="189"/>
      <c r="K33" s="189"/>
      <c r="L33" s="443"/>
      <c r="M33" s="443"/>
      <c r="N33" s="443"/>
      <c r="O33"/>
      <c r="Q33"/>
      <c r="R33"/>
      <c r="AL33"/>
      <c r="AM33"/>
      <c r="AN33"/>
      <c r="AP33" s="424"/>
      <c r="AQ33" s="459" t="s">
        <v>257</v>
      </c>
      <c r="AR33" s="447" t="s">
        <v>254</v>
      </c>
      <c r="AS33" s="447" t="s">
        <v>253</v>
      </c>
      <c r="AT33" s="425"/>
      <c r="AU33" s="425"/>
      <c r="AV33" s="425"/>
      <c r="AW33" s="442"/>
      <c r="AX33" s="442"/>
      <c r="AY33" s="445" t="s">
        <v>250</v>
      </c>
      <c r="AZ33"/>
    </row>
    <row r="34" spans="1:52" x14ac:dyDescent="0.25">
      <c r="A34" s="427"/>
      <c r="B34" s="189">
        <v>2151</v>
      </c>
      <c r="C34" s="189"/>
      <c r="D34" s="428"/>
      <c r="F34" s="443" t="s">
        <v>249</v>
      </c>
      <c r="G34" s="517"/>
      <c r="H34" s="189"/>
      <c r="I34" s="517" t="s">
        <v>274</v>
      </c>
      <c r="J34" s="189"/>
      <c r="K34" s="189"/>
      <c r="L34" s="493" t="s">
        <v>271</v>
      </c>
      <c r="M34" s="443"/>
      <c r="N34" s="443"/>
      <c r="Q34"/>
      <c r="R34"/>
      <c r="AL34"/>
      <c r="AM34"/>
      <c r="AN34"/>
      <c r="AP34" s="453" t="s">
        <v>248</v>
      </c>
      <c r="AQ34" s="189"/>
      <c r="AR34" s="446">
        <v>-2</v>
      </c>
      <c r="AS34" s="446">
        <v>-2</v>
      </c>
      <c r="AT34" s="189"/>
      <c r="AU34" s="189"/>
      <c r="AV34" s="189"/>
      <c r="AW34" s="443" t="s">
        <v>244</v>
      </c>
      <c r="AX34" s="443"/>
      <c r="AY34" s="444"/>
      <c r="AZ34"/>
    </row>
    <row r="35" spans="1:52" x14ac:dyDescent="0.25">
      <c r="A35" s="427" t="s">
        <v>2</v>
      </c>
      <c r="B35" s="189" t="s">
        <v>19</v>
      </c>
      <c r="C35" s="189" t="s">
        <v>28</v>
      </c>
      <c r="D35" s="486" t="s">
        <v>27</v>
      </c>
      <c r="F35" s="189" t="s">
        <v>2</v>
      </c>
      <c r="G35" s="189" t="s">
        <v>19</v>
      </c>
      <c r="H35" s="443" t="s">
        <v>245</v>
      </c>
      <c r="I35" s="189" t="s">
        <v>28</v>
      </c>
      <c r="J35" s="443" t="s">
        <v>27</v>
      </c>
      <c r="K35" s="443" t="s">
        <v>252</v>
      </c>
      <c r="L35" s="443" t="s">
        <v>106</v>
      </c>
      <c r="M35" s="443" t="s">
        <v>243</v>
      </c>
      <c r="N35" s="443" t="s">
        <v>255</v>
      </c>
      <c r="Q35"/>
      <c r="R35"/>
      <c r="AL35"/>
      <c r="AM35"/>
      <c r="AN35"/>
      <c r="AP35" s="427" t="s">
        <v>2</v>
      </c>
      <c r="AQ35" s="189"/>
      <c r="AR35" s="448" t="s">
        <v>162</v>
      </c>
      <c r="AS35" s="448" t="s">
        <v>246</v>
      </c>
      <c r="AT35" s="189" t="s">
        <v>28</v>
      </c>
      <c r="AU35" s="443" t="s">
        <v>27</v>
      </c>
      <c r="AV35" s="443" t="s">
        <v>91</v>
      </c>
      <c r="AW35" s="443" t="s">
        <v>106</v>
      </c>
      <c r="AX35" s="443" t="s">
        <v>243</v>
      </c>
      <c r="AY35" s="454" t="s">
        <v>256</v>
      </c>
      <c r="AZ35"/>
    </row>
    <row r="36" spans="1:52" x14ac:dyDescent="0.25">
      <c r="A36" s="427">
        <v>1</v>
      </c>
      <c r="B36" s="524">
        <v>2.1</v>
      </c>
      <c r="C36" s="525">
        <v>0.7</v>
      </c>
      <c r="D36" s="526">
        <v>0.1</v>
      </c>
      <c r="F36" s="189">
        <v>1</v>
      </c>
      <c r="G36" s="524">
        <v>2.1</v>
      </c>
      <c r="H36" s="540">
        <f>I36+J36</f>
        <v>0.79999999999999993</v>
      </c>
      <c r="I36" s="536">
        <v>0.7</v>
      </c>
      <c r="J36" s="536">
        <v>0.1</v>
      </c>
      <c r="K36" s="525">
        <v>1.45</v>
      </c>
      <c r="L36" s="543">
        <f>SUM(I36:K36)</f>
        <v>2.25</v>
      </c>
      <c r="M36" s="540">
        <f>I36/H36</f>
        <v>0.875</v>
      </c>
      <c r="N36" s="540">
        <f>J36/H36</f>
        <v>0.12500000000000003</v>
      </c>
      <c r="Q36"/>
      <c r="R36"/>
      <c r="AL36"/>
      <c r="AM36"/>
      <c r="AN36"/>
      <c r="AP36" s="427">
        <v>1</v>
      </c>
      <c r="AQ36" s="429">
        <v>5.2</v>
      </c>
      <c r="AR36" s="434">
        <v>3.2</v>
      </c>
      <c r="AS36" s="434">
        <v>1.2000000000000002</v>
      </c>
      <c r="AT36" s="434">
        <v>1.1506849315068495</v>
      </c>
      <c r="AU36" s="434">
        <v>4.9315068493150691E-2</v>
      </c>
      <c r="AV36" s="429">
        <v>2</v>
      </c>
      <c r="AW36" s="434">
        <v>3.2</v>
      </c>
      <c r="AX36" s="455">
        <v>0.95890410958904104</v>
      </c>
      <c r="AY36" s="449">
        <v>4.1095890410958902E-2</v>
      </c>
      <c r="AZ36"/>
    </row>
    <row r="37" spans="1:52" x14ac:dyDescent="0.25">
      <c r="A37" s="427">
        <v>2</v>
      </c>
      <c r="B37" s="527">
        <v>3.36</v>
      </c>
      <c r="C37" s="528">
        <v>1.65</v>
      </c>
      <c r="D37" s="529">
        <v>0.1</v>
      </c>
      <c r="F37" s="189">
        <v>2</v>
      </c>
      <c r="G37" s="527">
        <v>3.36</v>
      </c>
      <c r="H37" s="541">
        <f t="shared" ref="H37:H50" si="0">I37+J37</f>
        <v>1.75</v>
      </c>
      <c r="I37" s="537">
        <v>1.65</v>
      </c>
      <c r="J37" s="537">
        <v>0.1</v>
      </c>
      <c r="K37" s="528">
        <v>1.76</v>
      </c>
      <c r="L37" s="544">
        <f t="shared" ref="L37:L50" si="1">SUM(I37:K37)</f>
        <v>3.51</v>
      </c>
      <c r="M37" s="541">
        <f t="shared" ref="M37:M50" si="2">I37/H37</f>
        <v>0.94285714285714284</v>
      </c>
      <c r="N37" s="541">
        <f t="shared" ref="N37:N50" si="3">J37/H37</f>
        <v>5.7142857142857148E-2</v>
      </c>
      <c r="Q37"/>
      <c r="R37"/>
      <c r="AL37"/>
      <c r="AM37"/>
      <c r="AN37"/>
      <c r="AP37" s="427">
        <v>2</v>
      </c>
      <c r="AQ37" s="236">
        <v>6.4</v>
      </c>
      <c r="AR37" s="435">
        <v>4.4000000000000004</v>
      </c>
      <c r="AS37" s="435">
        <v>2.4000000000000004</v>
      </c>
      <c r="AT37" s="435">
        <v>2.1950286156488912</v>
      </c>
      <c r="AU37" s="435">
        <v>0.20497138435110926</v>
      </c>
      <c r="AV37" s="236">
        <v>2</v>
      </c>
      <c r="AW37" s="435">
        <v>4.4000000000000004</v>
      </c>
      <c r="AX37" s="456">
        <v>0.9145952565203711</v>
      </c>
      <c r="AY37" s="450">
        <v>8.5404743479628842E-2</v>
      </c>
      <c r="AZ37"/>
    </row>
    <row r="38" spans="1:52" x14ac:dyDescent="0.25">
      <c r="A38" s="427">
        <v>3</v>
      </c>
      <c r="B38" s="530">
        <v>4.74</v>
      </c>
      <c r="C38" s="531">
        <v>2.87</v>
      </c>
      <c r="D38" s="532">
        <v>0.1</v>
      </c>
      <c r="F38" s="189">
        <v>3</v>
      </c>
      <c r="G38" s="530">
        <v>4.74</v>
      </c>
      <c r="H38" s="542">
        <f t="shared" si="0"/>
        <v>2.97</v>
      </c>
      <c r="I38" s="538">
        <v>2.87</v>
      </c>
      <c r="J38" s="538">
        <v>0.1</v>
      </c>
      <c r="K38" s="531">
        <v>1.92</v>
      </c>
      <c r="L38" s="545">
        <f t="shared" si="1"/>
        <v>4.8900000000000006</v>
      </c>
      <c r="M38" s="542">
        <f t="shared" si="2"/>
        <v>0.96632996632996626</v>
      </c>
      <c r="N38" s="542">
        <f t="shared" si="3"/>
        <v>3.3670033670033669E-2</v>
      </c>
      <c r="Q38"/>
      <c r="R38"/>
      <c r="AL38"/>
      <c r="AM38"/>
      <c r="AN38"/>
      <c r="AP38" s="427">
        <v>3</v>
      </c>
      <c r="AQ38" s="430">
        <v>7.7</v>
      </c>
      <c r="AR38" s="436">
        <v>5.7</v>
      </c>
      <c r="AS38" s="436">
        <v>3.7</v>
      </c>
      <c r="AT38" s="436">
        <v>3.3399886429940824</v>
      </c>
      <c r="AU38" s="436">
        <v>0.36001135700591802</v>
      </c>
      <c r="AV38" s="430">
        <v>2</v>
      </c>
      <c r="AW38" s="436">
        <v>5.7</v>
      </c>
      <c r="AX38" s="457">
        <v>0.90269963324164382</v>
      </c>
      <c r="AY38" s="451">
        <v>9.730036675835621E-2</v>
      </c>
      <c r="AZ38"/>
    </row>
    <row r="39" spans="1:52" x14ac:dyDescent="0.25">
      <c r="A39" s="427">
        <v>4</v>
      </c>
      <c r="B39" s="527">
        <v>6.37</v>
      </c>
      <c r="C39" s="528">
        <v>3.9</v>
      </c>
      <c r="D39" s="529">
        <v>0.1</v>
      </c>
      <c r="F39" s="189">
        <v>4</v>
      </c>
      <c r="G39" s="527">
        <v>6.37</v>
      </c>
      <c r="H39" s="541">
        <f t="shared" si="0"/>
        <v>4</v>
      </c>
      <c r="I39" s="537">
        <v>3.9</v>
      </c>
      <c r="J39" s="537">
        <v>0.1</v>
      </c>
      <c r="K39" s="528">
        <v>2.15</v>
      </c>
      <c r="L39" s="544">
        <f t="shared" si="1"/>
        <v>6.15</v>
      </c>
      <c r="M39" s="541">
        <f t="shared" si="2"/>
        <v>0.97499999999999998</v>
      </c>
      <c r="N39" s="541">
        <f t="shared" si="3"/>
        <v>2.5000000000000001E-2</v>
      </c>
      <c r="Q39"/>
      <c r="R39"/>
      <c r="AL39"/>
      <c r="AM39"/>
      <c r="AN39"/>
      <c r="AP39" s="427">
        <v>4</v>
      </c>
      <c r="AQ39" s="236">
        <v>8.6</v>
      </c>
      <c r="AR39" s="435">
        <v>6.6</v>
      </c>
      <c r="AS39" s="435">
        <v>4.5999999999999996</v>
      </c>
      <c r="AT39" s="435">
        <v>4.1116248918790888</v>
      </c>
      <c r="AU39" s="435">
        <v>0.48837510812091106</v>
      </c>
      <c r="AV39" s="236">
        <v>2</v>
      </c>
      <c r="AW39" s="435">
        <v>6.6</v>
      </c>
      <c r="AX39" s="456">
        <v>0.89383149823458452</v>
      </c>
      <c r="AY39" s="450">
        <v>0.10616850176541545</v>
      </c>
      <c r="AZ39"/>
    </row>
    <row r="40" spans="1:52" x14ac:dyDescent="0.25">
      <c r="A40" s="427">
        <v>5</v>
      </c>
      <c r="B40" s="527">
        <v>7.54</v>
      </c>
      <c r="C40" s="528">
        <v>4.7</v>
      </c>
      <c r="D40" s="529">
        <v>0.1</v>
      </c>
      <c r="F40" s="189">
        <v>5</v>
      </c>
      <c r="G40" s="527">
        <v>7.54</v>
      </c>
      <c r="H40" s="541">
        <f t="shared" si="0"/>
        <v>4.8</v>
      </c>
      <c r="I40" s="537">
        <v>4.7</v>
      </c>
      <c r="J40" s="537">
        <v>0.1</v>
      </c>
      <c r="K40" s="528">
        <v>2.23</v>
      </c>
      <c r="L40" s="544">
        <f t="shared" si="1"/>
        <v>7.0299999999999994</v>
      </c>
      <c r="M40" s="541">
        <f t="shared" si="2"/>
        <v>0.97916666666666674</v>
      </c>
      <c r="N40" s="541">
        <f t="shared" si="3"/>
        <v>2.0833333333333336E-2</v>
      </c>
      <c r="Q40"/>
      <c r="R40"/>
      <c r="AL40"/>
      <c r="AM40"/>
      <c r="AN40"/>
      <c r="AP40" s="427">
        <v>5</v>
      </c>
      <c r="AQ40" s="236">
        <v>9.6999999999999993</v>
      </c>
      <c r="AR40" s="435">
        <v>7.6999999999999993</v>
      </c>
      <c r="AS40" s="435">
        <v>5.6999999999999993</v>
      </c>
      <c r="AT40" s="435">
        <v>5.0097246851735315</v>
      </c>
      <c r="AU40" s="435">
        <v>0.6902753148264672</v>
      </c>
      <c r="AV40" s="236">
        <v>2</v>
      </c>
      <c r="AW40" s="435">
        <v>7.6999999999999984</v>
      </c>
      <c r="AX40" s="456">
        <v>0.87889906757430392</v>
      </c>
      <c r="AY40" s="450">
        <v>0.12110093242569601</v>
      </c>
      <c r="AZ40"/>
    </row>
    <row r="41" spans="1:52" x14ac:dyDescent="0.25">
      <c r="A41" s="427">
        <v>10</v>
      </c>
      <c r="B41" s="530">
        <v>10.44</v>
      </c>
      <c r="C41" s="531">
        <v>7</v>
      </c>
      <c r="D41" s="532">
        <v>0.87</v>
      </c>
      <c r="F41" s="189">
        <v>10</v>
      </c>
      <c r="G41" s="530">
        <v>10.44</v>
      </c>
      <c r="H41" s="542">
        <f t="shared" si="0"/>
        <v>7.87</v>
      </c>
      <c r="I41" s="538">
        <v>7</v>
      </c>
      <c r="J41" s="538">
        <v>0.87</v>
      </c>
      <c r="K41" s="531">
        <v>2.44</v>
      </c>
      <c r="L41" s="545">
        <f t="shared" si="1"/>
        <v>10.31</v>
      </c>
      <c r="M41" s="542">
        <f t="shared" si="2"/>
        <v>0.88945362134688688</v>
      </c>
      <c r="N41" s="542">
        <f t="shared" si="3"/>
        <v>0.11054637865311309</v>
      </c>
      <c r="Q41"/>
      <c r="R41"/>
      <c r="AL41"/>
      <c r="AM41"/>
      <c r="AN41"/>
      <c r="AP41" s="427">
        <v>10</v>
      </c>
      <c r="AQ41" s="430">
        <v>13.1</v>
      </c>
      <c r="AR41" s="436">
        <v>11.1</v>
      </c>
      <c r="AS41" s="436">
        <v>9.1</v>
      </c>
      <c r="AT41" s="436">
        <v>7.4387060216854177</v>
      </c>
      <c r="AU41" s="436">
        <v>1.6612939783145819</v>
      </c>
      <c r="AV41" s="430">
        <v>2</v>
      </c>
      <c r="AW41" s="436">
        <v>11.1</v>
      </c>
      <c r="AX41" s="457">
        <v>0.81744022216323275</v>
      </c>
      <c r="AY41" s="451">
        <v>0.18255977783676725</v>
      </c>
      <c r="AZ41"/>
    </row>
    <row r="42" spans="1:52" x14ac:dyDescent="0.25">
      <c r="A42" s="427">
        <v>20</v>
      </c>
      <c r="B42" s="527">
        <v>14.98</v>
      </c>
      <c r="C42" s="528">
        <v>9.4700000000000006</v>
      </c>
      <c r="D42" s="529">
        <v>3.07</v>
      </c>
      <c r="F42" s="189">
        <v>20</v>
      </c>
      <c r="G42" s="527">
        <v>14.98</v>
      </c>
      <c r="H42" s="541">
        <f t="shared" si="0"/>
        <v>12.540000000000001</v>
      </c>
      <c r="I42" s="537">
        <v>9.4700000000000006</v>
      </c>
      <c r="J42" s="537">
        <v>3.07</v>
      </c>
      <c r="K42" s="528">
        <v>2.44</v>
      </c>
      <c r="L42" s="544">
        <f t="shared" si="1"/>
        <v>14.98</v>
      </c>
      <c r="M42" s="541">
        <f t="shared" si="2"/>
        <v>0.75518341307814996</v>
      </c>
      <c r="N42" s="541">
        <f t="shared" si="3"/>
        <v>0.24481658692185004</v>
      </c>
      <c r="Q42"/>
      <c r="R42"/>
      <c r="AL42"/>
      <c r="AM42"/>
      <c r="AN42"/>
      <c r="AP42" s="427">
        <v>20</v>
      </c>
      <c r="AQ42" s="236">
        <v>18.399999999999999</v>
      </c>
      <c r="AR42" s="435">
        <v>16.399999999999999</v>
      </c>
      <c r="AS42" s="435">
        <v>14.399999999999999</v>
      </c>
      <c r="AT42" s="435">
        <v>10.369983018911812</v>
      </c>
      <c r="AU42" s="435">
        <v>4.0300169810881865</v>
      </c>
      <c r="AV42" s="236">
        <v>2</v>
      </c>
      <c r="AW42" s="435">
        <v>16.399999999999999</v>
      </c>
      <c r="AX42" s="456">
        <v>0.72013770964665369</v>
      </c>
      <c r="AY42" s="450">
        <v>0.27986229035334631</v>
      </c>
      <c r="AZ42"/>
    </row>
    <row r="43" spans="1:52" x14ac:dyDescent="0.25">
      <c r="A43" s="427">
        <v>30</v>
      </c>
      <c r="B43" s="527">
        <v>19.260000000000002</v>
      </c>
      <c r="C43" s="528">
        <v>11.15</v>
      </c>
      <c r="D43" s="529">
        <v>5.62</v>
      </c>
      <c r="F43" s="189">
        <v>30</v>
      </c>
      <c r="G43" s="527">
        <v>19.260000000000002</v>
      </c>
      <c r="H43" s="541">
        <f t="shared" si="0"/>
        <v>16.77</v>
      </c>
      <c r="I43" s="537">
        <v>11.15</v>
      </c>
      <c r="J43" s="537">
        <v>5.62</v>
      </c>
      <c r="K43" s="528">
        <v>2.4900000000000002</v>
      </c>
      <c r="L43" s="544">
        <f t="shared" si="1"/>
        <v>19.259999999999998</v>
      </c>
      <c r="M43" s="541">
        <f t="shared" si="2"/>
        <v>0.66487775790101378</v>
      </c>
      <c r="N43" s="541">
        <f t="shared" si="3"/>
        <v>0.33512224209898628</v>
      </c>
      <c r="Q43"/>
      <c r="R43"/>
      <c r="AL43"/>
      <c r="AM43"/>
      <c r="AN43"/>
      <c r="AP43" s="427">
        <v>30</v>
      </c>
      <c r="AQ43" s="236">
        <v>23.7</v>
      </c>
      <c r="AR43" s="435">
        <v>21.7</v>
      </c>
      <c r="AS43" s="435">
        <v>19.7</v>
      </c>
      <c r="AT43" s="435">
        <v>12.262329030853968</v>
      </c>
      <c r="AU43" s="435">
        <v>7.4376709691460334</v>
      </c>
      <c r="AV43" s="236">
        <v>2</v>
      </c>
      <c r="AW43" s="435">
        <v>21.700000000000003</v>
      </c>
      <c r="AX43" s="456">
        <v>0.6224532502971557</v>
      </c>
      <c r="AY43" s="450">
        <v>0.37754674970284435</v>
      </c>
      <c r="AZ43"/>
    </row>
    <row r="44" spans="1:52" x14ac:dyDescent="0.25">
      <c r="A44" s="427">
        <v>40</v>
      </c>
      <c r="B44" s="527">
        <v>23.83</v>
      </c>
      <c r="C44" s="528">
        <v>12.71</v>
      </c>
      <c r="D44" s="529">
        <v>8.3800000000000008</v>
      </c>
      <c r="F44" s="189">
        <v>40</v>
      </c>
      <c r="G44" s="527">
        <v>23.83</v>
      </c>
      <c r="H44" s="541">
        <f t="shared" si="0"/>
        <v>21.090000000000003</v>
      </c>
      <c r="I44" s="537">
        <v>12.71</v>
      </c>
      <c r="J44" s="537">
        <v>8.3800000000000008</v>
      </c>
      <c r="K44" s="528">
        <v>2.74</v>
      </c>
      <c r="L44" s="544">
        <f t="shared" si="1"/>
        <v>23.830000000000005</v>
      </c>
      <c r="M44" s="541">
        <f t="shared" si="2"/>
        <v>0.60265528686581316</v>
      </c>
      <c r="N44" s="541">
        <f t="shared" si="3"/>
        <v>0.39734471313418679</v>
      </c>
      <c r="Q44"/>
      <c r="R44"/>
      <c r="AL44"/>
      <c r="AM44"/>
      <c r="AN44"/>
      <c r="AP44" s="427">
        <v>40</v>
      </c>
      <c r="AQ44" s="236">
        <v>29.2</v>
      </c>
      <c r="AR44" s="435">
        <v>27.2</v>
      </c>
      <c r="AS44" s="435">
        <v>25.2</v>
      </c>
      <c r="AT44" s="435">
        <v>14.154818829943778</v>
      </c>
      <c r="AU44" s="435">
        <v>11.045181170056225</v>
      </c>
      <c r="AV44" s="236">
        <v>2</v>
      </c>
      <c r="AW44" s="435">
        <v>27.200000000000003</v>
      </c>
      <c r="AX44" s="456">
        <v>0.56169915991840391</v>
      </c>
      <c r="AY44" s="450">
        <v>0.4383008400815962</v>
      </c>
      <c r="AZ44"/>
    </row>
    <row r="45" spans="1:52" x14ac:dyDescent="0.25">
      <c r="A45" s="427">
        <v>50</v>
      </c>
      <c r="B45" s="527">
        <v>28.96</v>
      </c>
      <c r="C45" s="528">
        <v>14.21</v>
      </c>
      <c r="D45" s="529">
        <v>11.86</v>
      </c>
      <c r="F45" s="189">
        <v>50</v>
      </c>
      <c r="G45" s="527">
        <v>28.96</v>
      </c>
      <c r="H45" s="541">
        <f t="shared" si="0"/>
        <v>26.07</v>
      </c>
      <c r="I45" s="537">
        <v>14.21</v>
      </c>
      <c r="J45" s="537">
        <v>11.86</v>
      </c>
      <c r="K45" s="528">
        <v>2.89</v>
      </c>
      <c r="L45" s="544">
        <f t="shared" si="1"/>
        <v>28.96</v>
      </c>
      <c r="M45" s="541">
        <f t="shared" si="2"/>
        <v>0.54507096279248179</v>
      </c>
      <c r="N45" s="541">
        <f t="shared" si="3"/>
        <v>0.45492903720751821</v>
      </c>
      <c r="Q45"/>
      <c r="R45"/>
      <c r="AL45"/>
      <c r="AM45"/>
      <c r="AN45"/>
      <c r="AP45" s="427">
        <v>50</v>
      </c>
      <c r="AQ45" s="236">
        <v>35.200000000000003</v>
      </c>
      <c r="AR45" s="435">
        <v>33.200000000000003</v>
      </c>
      <c r="AS45" s="435">
        <v>31.200000000000003</v>
      </c>
      <c r="AT45" s="435">
        <v>16.157631521143077</v>
      </c>
      <c r="AU45" s="435">
        <v>15.042368478856929</v>
      </c>
      <c r="AV45" s="236">
        <v>2</v>
      </c>
      <c r="AW45" s="435">
        <v>33.200000000000003</v>
      </c>
      <c r="AX45" s="456">
        <v>0.51787280516484213</v>
      </c>
      <c r="AY45" s="450">
        <v>0.48212719483515792</v>
      </c>
      <c r="AZ45"/>
    </row>
    <row r="46" spans="1:52" x14ac:dyDescent="0.25">
      <c r="A46" s="427">
        <v>60</v>
      </c>
      <c r="B46" s="527">
        <v>34.119999999999997</v>
      </c>
      <c r="C46" s="528">
        <v>15.56</v>
      </c>
      <c r="D46" s="529">
        <v>15.79</v>
      </c>
      <c r="F46" s="189">
        <v>60</v>
      </c>
      <c r="G46" s="527">
        <v>34.119999999999997</v>
      </c>
      <c r="H46" s="541">
        <f t="shared" si="0"/>
        <v>31.35</v>
      </c>
      <c r="I46" s="537">
        <v>15.56</v>
      </c>
      <c r="J46" s="537">
        <v>15.79</v>
      </c>
      <c r="K46" s="528">
        <v>2.77</v>
      </c>
      <c r="L46" s="544">
        <f t="shared" si="1"/>
        <v>34.120000000000005</v>
      </c>
      <c r="M46" s="541">
        <f t="shared" si="2"/>
        <v>0.49633173843700157</v>
      </c>
      <c r="N46" s="541">
        <f t="shared" si="3"/>
        <v>0.50366826156299838</v>
      </c>
      <c r="Q46"/>
      <c r="R46"/>
      <c r="AL46"/>
      <c r="AM46"/>
      <c r="AN46"/>
      <c r="AP46" s="427">
        <v>60</v>
      </c>
      <c r="AQ46" s="236">
        <v>42</v>
      </c>
      <c r="AR46" s="435">
        <v>40</v>
      </c>
      <c r="AS46" s="435">
        <v>38</v>
      </c>
      <c r="AT46" s="435">
        <v>18.36125186677884</v>
      </c>
      <c r="AU46" s="435">
        <v>19.63874813322116</v>
      </c>
      <c r="AV46" s="236">
        <v>2</v>
      </c>
      <c r="AW46" s="435">
        <v>40</v>
      </c>
      <c r="AX46" s="456">
        <v>0.48319083859944312</v>
      </c>
      <c r="AY46" s="450">
        <v>0.51680916140055688</v>
      </c>
      <c r="AZ46"/>
    </row>
    <row r="47" spans="1:52" x14ac:dyDescent="0.25">
      <c r="A47" s="427">
        <v>70</v>
      </c>
      <c r="B47" s="530">
        <v>39.270000000000003</v>
      </c>
      <c r="C47" s="531">
        <v>16.78</v>
      </c>
      <c r="D47" s="532">
        <v>19.670000000000002</v>
      </c>
      <c r="F47" s="189">
        <v>70</v>
      </c>
      <c r="G47" s="530">
        <v>39.270000000000003</v>
      </c>
      <c r="H47" s="542">
        <f t="shared" si="0"/>
        <v>36.450000000000003</v>
      </c>
      <c r="I47" s="538">
        <v>16.78</v>
      </c>
      <c r="J47" s="538">
        <v>19.670000000000002</v>
      </c>
      <c r="K47" s="531">
        <v>2.82</v>
      </c>
      <c r="L47" s="545">
        <f t="shared" si="1"/>
        <v>39.270000000000003</v>
      </c>
      <c r="M47" s="542">
        <f t="shared" si="2"/>
        <v>0.46035665294924555</v>
      </c>
      <c r="N47" s="542">
        <f t="shared" si="3"/>
        <v>0.53964334705075445</v>
      </c>
      <c r="Q47"/>
      <c r="R47"/>
      <c r="AL47"/>
      <c r="AM47"/>
      <c r="AN47"/>
      <c r="AP47" s="427">
        <v>70</v>
      </c>
      <c r="AQ47" s="430">
        <v>49.6</v>
      </c>
      <c r="AR47" s="436">
        <v>47.6</v>
      </c>
      <c r="AS47" s="436">
        <v>45.6</v>
      </c>
      <c r="AT47" s="436">
        <v>20.702151694764382</v>
      </c>
      <c r="AU47" s="436">
        <v>24.897848305235623</v>
      </c>
      <c r="AV47" s="430">
        <v>2</v>
      </c>
      <c r="AW47" s="436">
        <v>47.600000000000009</v>
      </c>
      <c r="AX47" s="457">
        <v>0.4539945547097452</v>
      </c>
      <c r="AY47" s="451">
        <v>0.54600544529025485</v>
      </c>
      <c r="AZ47"/>
    </row>
    <row r="48" spans="1:52" x14ac:dyDescent="0.25">
      <c r="A48" s="427">
        <v>80</v>
      </c>
      <c r="B48" s="527">
        <v>44.87</v>
      </c>
      <c r="C48" s="528">
        <v>17.98</v>
      </c>
      <c r="D48" s="529">
        <v>24.12</v>
      </c>
      <c r="F48" s="189">
        <v>80</v>
      </c>
      <c r="G48" s="527">
        <v>44.87</v>
      </c>
      <c r="H48" s="541">
        <f t="shared" si="0"/>
        <v>42.1</v>
      </c>
      <c r="I48" s="537">
        <v>17.98</v>
      </c>
      <c r="J48" s="537">
        <v>24.12</v>
      </c>
      <c r="K48" s="528">
        <v>2.77</v>
      </c>
      <c r="L48" s="544">
        <f t="shared" si="1"/>
        <v>44.870000000000005</v>
      </c>
      <c r="M48" s="541">
        <f t="shared" si="2"/>
        <v>0.42707838479809973</v>
      </c>
      <c r="N48" s="541">
        <f t="shared" si="3"/>
        <v>0.57292161520190021</v>
      </c>
      <c r="Q48"/>
      <c r="R48"/>
      <c r="AL48"/>
      <c r="AM48"/>
      <c r="AN48"/>
      <c r="AP48" s="427">
        <v>80</v>
      </c>
      <c r="AQ48" s="236">
        <v>56.6</v>
      </c>
      <c r="AR48" s="435">
        <v>54.6</v>
      </c>
      <c r="AS48" s="435">
        <v>52.6</v>
      </c>
      <c r="AT48" s="435">
        <v>22.530535934516177</v>
      </c>
      <c r="AU48" s="435">
        <v>30.069464065483817</v>
      </c>
      <c r="AV48" s="236">
        <v>2</v>
      </c>
      <c r="AW48" s="435">
        <v>54.599999999999994</v>
      </c>
      <c r="AX48" s="456">
        <v>0.42833718506684748</v>
      </c>
      <c r="AY48" s="450">
        <v>0.57166281493315241</v>
      </c>
      <c r="AZ48"/>
    </row>
    <row r="49" spans="1:52" x14ac:dyDescent="0.25">
      <c r="A49" s="427">
        <v>90</v>
      </c>
      <c r="B49" s="527">
        <v>50.78</v>
      </c>
      <c r="C49" s="528">
        <v>19.34</v>
      </c>
      <c r="D49" s="529">
        <v>28.56</v>
      </c>
      <c r="F49" s="189">
        <v>90</v>
      </c>
      <c r="G49" s="527">
        <v>50.78</v>
      </c>
      <c r="H49" s="541">
        <f t="shared" si="0"/>
        <v>47.9</v>
      </c>
      <c r="I49" s="537">
        <v>19.34</v>
      </c>
      <c r="J49" s="537">
        <v>28.56</v>
      </c>
      <c r="K49" s="528">
        <v>2.88</v>
      </c>
      <c r="L49" s="544">
        <f t="shared" si="1"/>
        <v>50.78</v>
      </c>
      <c r="M49" s="541">
        <f t="shared" si="2"/>
        <v>0.40375782881002087</v>
      </c>
      <c r="N49" s="541">
        <f t="shared" si="3"/>
        <v>0.59624217118997913</v>
      </c>
      <c r="Q49"/>
      <c r="R49"/>
      <c r="AL49"/>
      <c r="AM49"/>
      <c r="AN49"/>
      <c r="AP49" s="427">
        <v>90</v>
      </c>
      <c r="AQ49" s="236">
        <v>63.5</v>
      </c>
      <c r="AR49" s="435">
        <v>61.5</v>
      </c>
      <c r="AS49" s="435">
        <v>59.5</v>
      </c>
      <c r="AT49" s="435">
        <v>24.102699364076965</v>
      </c>
      <c r="AU49" s="435">
        <v>35.397300635923038</v>
      </c>
      <c r="AV49" s="236">
        <v>2</v>
      </c>
      <c r="AW49" s="435">
        <v>61.5</v>
      </c>
      <c r="AX49" s="456">
        <v>0.40508738427020108</v>
      </c>
      <c r="AY49" s="450">
        <v>0.59491261572979892</v>
      </c>
      <c r="AZ49"/>
    </row>
    <row r="50" spans="1:52" x14ac:dyDescent="0.25">
      <c r="A50" s="431">
        <v>100</v>
      </c>
      <c r="B50" s="533">
        <v>56.03</v>
      </c>
      <c r="C50" s="534">
        <v>20.41</v>
      </c>
      <c r="D50" s="535">
        <v>32.549999999999997</v>
      </c>
      <c r="F50" s="189">
        <v>100</v>
      </c>
      <c r="G50" s="530">
        <v>56.03</v>
      </c>
      <c r="H50" s="542">
        <f t="shared" si="0"/>
        <v>52.959999999999994</v>
      </c>
      <c r="I50" s="539">
        <v>20.41</v>
      </c>
      <c r="J50" s="539">
        <v>32.549999999999997</v>
      </c>
      <c r="K50" s="531">
        <v>3.07</v>
      </c>
      <c r="L50" s="546">
        <f t="shared" si="1"/>
        <v>56.029999999999994</v>
      </c>
      <c r="M50" s="542">
        <f t="shared" si="2"/>
        <v>0.38538519637462243</v>
      </c>
      <c r="N50" s="542">
        <f t="shared" si="3"/>
        <v>0.61461480362537768</v>
      </c>
      <c r="Q50"/>
      <c r="R50"/>
      <c r="AL50"/>
      <c r="AM50"/>
      <c r="AN50"/>
      <c r="AP50" s="431">
        <v>100</v>
      </c>
      <c r="AQ50" s="432">
        <v>70.5</v>
      </c>
      <c r="AR50" s="437">
        <v>68.5</v>
      </c>
      <c r="AS50" s="437">
        <v>66.5</v>
      </c>
      <c r="AT50" s="437">
        <v>25.505588875992704</v>
      </c>
      <c r="AU50" s="437">
        <v>40.9944111240073</v>
      </c>
      <c r="AV50" s="432">
        <v>2</v>
      </c>
      <c r="AW50" s="437">
        <v>68.5</v>
      </c>
      <c r="AX50" s="458">
        <v>0.38354268986455192</v>
      </c>
      <c r="AY50" s="452">
        <v>0.61645731013544813</v>
      </c>
      <c r="AZ50"/>
    </row>
    <row r="51" spans="1:52" x14ac:dyDescent="0.25">
      <c r="E51"/>
      <c r="F51"/>
      <c r="G51"/>
      <c r="H51"/>
      <c r="I51"/>
      <c r="J51"/>
      <c r="K51"/>
      <c r="L51"/>
      <c r="M51"/>
      <c r="N51"/>
      <c r="O51"/>
      <c r="Q51"/>
      <c r="R51"/>
      <c r="AL51"/>
      <c r="AM51"/>
      <c r="AN51"/>
      <c r="AZ51"/>
    </row>
    <row r="52" spans="1:52" x14ac:dyDescent="0.25">
      <c r="E52"/>
      <c r="F52"/>
      <c r="G52"/>
      <c r="H52"/>
      <c r="I52"/>
      <c r="J52"/>
      <c r="K52"/>
      <c r="L52"/>
      <c r="M52"/>
      <c r="N52"/>
      <c r="O52"/>
      <c r="Q52"/>
      <c r="R52"/>
      <c r="AL52"/>
      <c r="AM52"/>
      <c r="AN52"/>
      <c r="AP52"/>
      <c r="AQ52"/>
      <c r="AR52"/>
      <c r="AT52"/>
      <c r="AU52"/>
      <c r="AV52"/>
      <c r="AW52"/>
      <c r="AX52"/>
      <c r="AY52"/>
      <c r="AZ52"/>
    </row>
    <row r="53" spans="1:52" x14ac:dyDescent="0.25">
      <c r="A53" s="424"/>
      <c r="B53" s="425"/>
      <c r="C53" s="425"/>
      <c r="D53" s="426"/>
      <c r="F53" s="493">
        <v>3252</v>
      </c>
      <c r="G53" s="494" t="s">
        <v>272</v>
      </c>
      <c r="H53" s="448"/>
      <c r="I53" s="189"/>
      <c r="J53" s="189"/>
      <c r="K53" s="189"/>
      <c r="L53" s="443"/>
      <c r="M53" s="443"/>
      <c r="N53" s="443"/>
      <c r="O53"/>
      <c r="Q53"/>
      <c r="R53"/>
      <c r="AP53" s="424"/>
      <c r="AQ53" s="459" t="s">
        <v>258</v>
      </c>
      <c r="AR53" s="447" t="s">
        <v>254</v>
      </c>
      <c r="AS53" s="447" t="s">
        <v>253</v>
      </c>
      <c r="AT53" s="425"/>
      <c r="AU53" s="425"/>
      <c r="AV53" s="425"/>
      <c r="AW53" s="442"/>
      <c r="AX53" s="442"/>
      <c r="AY53" s="445" t="s">
        <v>251</v>
      </c>
    </row>
    <row r="54" spans="1:52" x14ac:dyDescent="0.25">
      <c r="A54" s="427"/>
      <c r="B54" s="189">
        <v>3253</v>
      </c>
      <c r="C54" s="189"/>
      <c r="D54" s="428"/>
      <c r="F54" s="493" t="s">
        <v>247</v>
      </c>
      <c r="G54" s="189"/>
      <c r="H54" s="189"/>
      <c r="I54" s="503" t="s">
        <v>273</v>
      </c>
      <c r="J54" s="189"/>
      <c r="K54" s="189"/>
      <c r="L54" s="493" t="s">
        <v>271</v>
      </c>
      <c r="M54" s="516" t="s">
        <v>279</v>
      </c>
      <c r="N54" s="443"/>
      <c r="O54"/>
      <c r="Q54"/>
      <c r="R54"/>
      <c r="AP54" s="453" t="s">
        <v>248</v>
      </c>
      <c r="AQ54" s="189"/>
      <c r="AR54" s="446">
        <v>-2</v>
      </c>
      <c r="AS54" s="446">
        <v>-2</v>
      </c>
      <c r="AT54" s="189"/>
      <c r="AU54" s="189"/>
      <c r="AV54" s="189"/>
      <c r="AW54" s="443" t="s">
        <v>244</v>
      </c>
      <c r="AX54" s="443"/>
      <c r="AY54" s="444"/>
    </row>
    <row r="55" spans="1:52" x14ac:dyDescent="0.25">
      <c r="A55" s="427" t="s">
        <v>2</v>
      </c>
      <c r="B55" s="189" t="s">
        <v>19</v>
      </c>
      <c r="C55" s="189" t="s">
        <v>28</v>
      </c>
      <c r="D55" s="486" t="s">
        <v>27</v>
      </c>
      <c r="F55" s="189" t="s">
        <v>2</v>
      </c>
      <c r="G55" s="189" t="s">
        <v>19</v>
      </c>
      <c r="H55" s="443" t="s">
        <v>245</v>
      </c>
      <c r="I55" s="189" t="s">
        <v>28</v>
      </c>
      <c r="J55" s="443" t="s">
        <v>27</v>
      </c>
      <c r="K55" s="443" t="s">
        <v>252</v>
      </c>
      <c r="L55" s="443" t="s">
        <v>106</v>
      </c>
      <c r="M55" s="443" t="s">
        <v>243</v>
      </c>
      <c r="N55" s="443" t="s">
        <v>255</v>
      </c>
      <c r="O55"/>
      <c r="Q55"/>
      <c r="R55"/>
      <c r="AP55" s="427" t="s">
        <v>2</v>
      </c>
      <c r="AQ55" s="189"/>
      <c r="AR55" s="448" t="s">
        <v>162</v>
      </c>
      <c r="AS55" s="448" t="s">
        <v>246</v>
      </c>
      <c r="AT55" s="189" t="s">
        <v>28</v>
      </c>
      <c r="AU55" s="443" t="s">
        <v>27</v>
      </c>
      <c r="AV55" s="443" t="s">
        <v>91</v>
      </c>
      <c r="AW55" s="443" t="s">
        <v>106</v>
      </c>
      <c r="AX55" s="443" t="s">
        <v>243</v>
      </c>
      <c r="AY55" s="454" t="s">
        <v>256</v>
      </c>
    </row>
    <row r="56" spans="1:52" x14ac:dyDescent="0.25">
      <c r="A56" s="427">
        <v>1</v>
      </c>
      <c r="B56" s="484">
        <v>2.99</v>
      </c>
      <c r="C56" s="429">
        <v>0.69</v>
      </c>
      <c r="D56" s="487">
        <v>0.45</v>
      </c>
      <c r="F56" s="189">
        <v>1</v>
      </c>
      <c r="G56" s="484">
        <v>2.99</v>
      </c>
      <c r="H56" s="434">
        <f>I56+J56</f>
        <v>0.78999999999999992</v>
      </c>
      <c r="I56" s="429">
        <v>0.69</v>
      </c>
      <c r="J56" s="429">
        <v>0.1</v>
      </c>
      <c r="K56" s="429">
        <v>1.85</v>
      </c>
      <c r="L56" s="434">
        <f>SUM(I56:K56)</f>
        <v>2.64</v>
      </c>
      <c r="M56" s="434">
        <f>I56/H56</f>
        <v>0.87341772151898733</v>
      </c>
      <c r="N56" s="434">
        <f>J56/H56</f>
        <v>0.12658227848101267</v>
      </c>
      <c r="O56"/>
      <c r="Q56"/>
      <c r="R56"/>
      <c r="AP56" s="427">
        <v>1</v>
      </c>
      <c r="AQ56" s="429">
        <v>5.2</v>
      </c>
      <c r="AR56" s="434">
        <v>3.2</v>
      </c>
      <c r="AS56" s="434">
        <v>1.2000000000000002</v>
      </c>
      <c r="AT56" s="434">
        <v>1.1250000000000002</v>
      </c>
      <c r="AU56" s="434">
        <v>7.5000000000000011E-2</v>
      </c>
      <c r="AV56" s="429">
        <v>2</v>
      </c>
      <c r="AW56" s="434">
        <v>3.2</v>
      </c>
      <c r="AX56" s="455">
        <v>0.9375</v>
      </c>
      <c r="AY56" s="449">
        <v>6.25E-2</v>
      </c>
    </row>
    <row r="57" spans="1:52" x14ac:dyDescent="0.25">
      <c r="A57" s="427">
        <v>2</v>
      </c>
      <c r="B57" s="322">
        <v>3.73</v>
      </c>
      <c r="C57" s="236">
        <v>1.32</v>
      </c>
      <c r="D57" s="488">
        <v>0.53</v>
      </c>
      <c r="F57" s="189">
        <v>2</v>
      </c>
      <c r="G57" s="322">
        <v>3.73</v>
      </c>
      <c r="H57" s="435">
        <f t="shared" ref="H57:H70" si="4">I57+J57</f>
        <v>1.4200000000000002</v>
      </c>
      <c r="I57" s="236">
        <v>1.32</v>
      </c>
      <c r="J57" s="236">
        <v>0.1</v>
      </c>
      <c r="K57" s="236">
        <v>1.88</v>
      </c>
      <c r="L57" s="435">
        <f t="shared" ref="L57:L70" si="5">SUM(I57:K57)</f>
        <v>3.3</v>
      </c>
      <c r="M57" s="435">
        <f t="shared" ref="M57:M70" si="6">I57/H57</f>
        <v>0.92957746478873238</v>
      </c>
      <c r="N57" s="435">
        <f t="shared" ref="N57:N70" si="7">J57/H57</f>
        <v>7.0422535211267609E-2</v>
      </c>
      <c r="O57"/>
      <c r="P57"/>
      <c r="Q57"/>
      <c r="R57"/>
      <c r="AP57" s="427">
        <v>2</v>
      </c>
      <c r="AQ57" s="236">
        <v>6.4</v>
      </c>
      <c r="AR57" s="435">
        <v>4.4000000000000004</v>
      </c>
      <c r="AS57" s="435">
        <v>2.4000000000000004</v>
      </c>
      <c r="AT57" s="435">
        <v>2.2191780821917808</v>
      </c>
      <c r="AU57" s="435">
        <v>0.18082191780821918</v>
      </c>
      <c r="AV57" s="236">
        <v>2</v>
      </c>
      <c r="AW57" s="435">
        <v>4.4000000000000004</v>
      </c>
      <c r="AX57" s="456">
        <v>0.92465753424657526</v>
      </c>
      <c r="AY57" s="450">
        <v>7.5342465753424653E-2</v>
      </c>
    </row>
    <row r="58" spans="1:52" x14ac:dyDescent="0.25">
      <c r="A58" s="427">
        <v>3</v>
      </c>
      <c r="B58" s="485">
        <v>4.3</v>
      </c>
      <c r="C58" s="430">
        <v>1.83</v>
      </c>
      <c r="D58" s="489">
        <v>0.49</v>
      </c>
      <c r="F58" s="189">
        <v>3</v>
      </c>
      <c r="G58" s="485">
        <v>4.3</v>
      </c>
      <c r="H58" s="436">
        <f t="shared" si="4"/>
        <v>1.9000000000000001</v>
      </c>
      <c r="I58" s="430">
        <v>1.8</v>
      </c>
      <c r="J58" s="430">
        <v>0.1</v>
      </c>
      <c r="K58" s="430">
        <v>1.98</v>
      </c>
      <c r="L58" s="436">
        <f t="shared" si="5"/>
        <v>3.88</v>
      </c>
      <c r="M58" s="436">
        <f t="shared" si="6"/>
        <v>0.94736842105263153</v>
      </c>
      <c r="N58" s="436">
        <f t="shared" si="7"/>
        <v>5.2631578947368418E-2</v>
      </c>
      <c r="O58"/>
      <c r="P58"/>
      <c r="Q58"/>
      <c r="R58"/>
      <c r="AP58" s="427">
        <v>3</v>
      </c>
      <c r="AQ58" s="430">
        <v>7.7</v>
      </c>
      <c r="AR58" s="436">
        <v>5.7</v>
      </c>
      <c r="AS58" s="436">
        <v>3.7</v>
      </c>
      <c r="AT58" s="436">
        <v>3.3719211822660098</v>
      </c>
      <c r="AU58" s="436">
        <v>0.32807881773399011</v>
      </c>
      <c r="AV58" s="430">
        <v>2</v>
      </c>
      <c r="AW58" s="436">
        <v>5.6999999999999993</v>
      </c>
      <c r="AX58" s="457">
        <v>0.91133004926108363</v>
      </c>
      <c r="AY58" s="451">
        <v>8.8669950738916245E-2</v>
      </c>
    </row>
    <row r="59" spans="1:52" x14ac:dyDescent="0.25">
      <c r="A59" s="427">
        <v>4</v>
      </c>
      <c r="B59" s="322">
        <v>4.87</v>
      </c>
      <c r="C59" s="236">
        <v>2.38</v>
      </c>
      <c r="D59" s="488">
        <v>0.49</v>
      </c>
      <c r="F59" s="189">
        <v>4</v>
      </c>
      <c r="G59" s="322">
        <v>4.87</v>
      </c>
      <c r="H59" s="435">
        <f t="shared" si="4"/>
        <v>2.5</v>
      </c>
      <c r="I59" s="236">
        <v>2.38</v>
      </c>
      <c r="J59" s="236">
        <v>0.12</v>
      </c>
      <c r="K59" s="236">
        <v>2</v>
      </c>
      <c r="L59" s="435">
        <f t="shared" si="5"/>
        <v>4.5</v>
      </c>
      <c r="M59" s="435">
        <f t="shared" si="6"/>
        <v>0.95199999999999996</v>
      </c>
      <c r="N59" s="435">
        <f t="shared" si="7"/>
        <v>4.8000000000000001E-2</v>
      </c>
      <c r="O59"/>
      <c r="P59"/>
      <c r="Q59"/>
      <c r="R59"/>
      <c r="AP59" s="427">
        <v>4</v>
      </c>
      <c r="AQ59" s="236">
        <v>8.6</v>
      </c>
      <c r="AR59" s="435">
        <v>6.6</v>
      </c>
      <c r="AS59" s="435">
        <v>4.5999999999999996</v>
      </c>
      <c r="AT59" s="435">
        <v>4.1490196078431367</v>
      </c>
      <c r="AU59" s="435">
        <v>0.45098039215686275</v>
      </c>
      <c r="AV59" s="236">
        <v>2</v>
      </c>
      <c r="AW59" s="435">
        <v>6.6</v>
      </c>
      <c r="AX59" s="456">
        <v>0.90196078431372551</v>
      </c>
      <c r="AY59" s="450">
        <v>9.8039215686274522E-2</v>
      </c>
    </row>
    <row r="60" spans="1:52" x14ac:dyDescent="0.25">
      <c r="A60" s="427">
        <v>5</v>
      </c>
      <c r="B60" s="322">
        <v>5.36</v>
      </c>
      <c r="C60" s="236">
        <v>2.92</v>
      </c>
      <c r="D60" s="488">
        <v>0.65</v>
      </c>
      <c r="F60" s="189">
        <v>5</v>
      </c>
      <c r="G60" s="322">
        <v>5.36</v>
      </c>
      <c r="H60" s="435">
        <f t="shared" si="4"/>
        <v>3.08</v>
      </c>
      <c r="I60" s="236">
        <v>2.9</v>
      </c>
      <c r="J60" s="236">
        <v>0.18</v>
      </c>
      <c r="K60" s="236">
        <v>1.79</v>
      </c>
      <c r="L60" s="435">
        <f t="shared" si="5"/>
        <v>4.87</v>
      </c>
      <c r="M60" s="435">
        <f t="shared" si="6"/>
        <v>0.94155844155844148</v>
      </c>
      <c r="N60" s="435">
        <f t="shared" si="7"/>
        <v>5.844155844155844E-2</v>
      </c>
      <c r="O60"/>
      <c r="P60"/>
      <c r="Q60"/>
      <c r="R60"/>
      <c r="AP60" s="427">
        <v>5</v>
      </c>
      <c r="AQ60" s="236">
        <v>9.6999999999999993</v>
      </c>
      <c r="AR60" s="435">
        <v>7.6999999999999993</v>
      </c>
      <c r="AS60" s="435">
        <v>5.6999999999999993</v>
      </c>
      <c r="AT60" s="435">
        <v>5.115384615384615</v>
      </c>
      <c r="AU60" s="435">
        <v>0.58461538461538465</v>
      </c>
      <c r="AV60" s="236">
        <v>2</v>
      </c>
      <c r="AW60" s="435">
        <v>7.6999999999999993</v>
      </c>
      <c r="AX60" s="456">
        <v>0.89743589743589747</v>
      </c>
      <c r="AY60" s="450">
        <v>0.10256410256410257</v>
      </c>
    </row>
    <row r="61" spans="1:52" x14ac:dyDescent="0.25">
      <c r="A61" s="427">
        <v>10</v>
      </c>
      <c r="B61" s="485">
        <v>7.56</v>
      </c>
      <c r="C61" s="430">
        <v>4.91</v>
      </c>
      <c r="D61" s="489">
        <v>0.82</v>
      </c>
      <c r="F61" s="189">
        <v>10</v>
      </c>
      <c r="G61" s="485">
        <v>7.56</v>
      </c>
      <c r="H61" s="436">
        <f t="shared" si="4"/>
        <v>5.7200000000000006</v>
      </c>
      <c r="I61" s="430">
        <v>4.9000000000000004</v>
      </c>
      <c r="J61" s="430">
        <v>0.82</v>
      </c>
      <c r="K61" s="430">
        <v>1.83</v>
      </c>
      <c r="L61" s="436">
        <f t="shared" si="5"/>
        <v>7.5500000000000007</v>
      </c>
      <c r="M61" s="436">
        <f t="shared" si="6"/>
        <v>0.85664335664335656</v>
      </c>
      <c r="N61" s="436">
        <f t="shared" si="7"/>
        <v>0.14335664335664333</v>
      </c>
      <c r="O61"/>
      <c r="P61"/>
      <c r="Q61"/>
      <c r="R61"/>
      <c r="AP61" s="427">
        <v>10</v>
      </c>
      <c r="AQ61" s="430">
        <v>13.1</v>
      </c>
      <c r="AR61" s="436">
        <v>11.1</v>
      </c>
      <c r="AS61" s="436">
        <v>9.1</v>
      </c>
      <c r="AT61" s="436">
        <v>7.8702702702702707</v>
      </c>
      <c r="AU61" s="436">
        <v>1.2297297297297298</v>
      </c>
      <c r="AV61" s="430">
        <v>2</v>
      </c>
      <c r="AW61" s="436">
        <v>11.100000000000001</v>
      </c>
      <c r="AX61" s="457">
        <v>0.86486486486486491</v>
      </c>
      <c r="AY61" s="451">
        <v>0.13513513513513514</v>
      </c>
    </row>
    <row r="62" spans="1:52" x14ac:dyDescent="0.25">
      <c r="A62" s="427">
        <v>20</v>
      </c>
      <c r="B62" s="322">
        <v>11.1</v>
      </c>
      <c r="C62" s="236">
        <v>7.37</v>
      </c>
      <c r="D62" s="488">
        <v>1.96</v>
      </c>
      <c r="F62" s="189">
        <v>20</v>
      </c>
      <c r="G62" s="322">
        <v>11.1</v>
      </c>
      <c r="H62" s="435">
        <f t="shared" si="4"/>
        <v>9.33</v>
      </c>
      <c r="I62" s="236">
        <v>7.37</v>
      </c>
      <c r="J62" s="236">
        <v>1.96</v>
      </c>
      <c r="K62" s="236">
        <v>1.77</v>
      </c>
      <c r="L62" s="435">
        <f t="shared" si="5"/>
        <v>11.1</v>
      </c>
      <c r="M62" s="435">
        <f t="shared" si="6"/>
        <v>0.789924973204716</v>
      </c>
      <c r="N62" s="435">
        <f t="shared" si="7"/>
        <v>0.21007502679528403</v>
      </c>
      <c r="O62"/>
      <c r="P62"/>
      <c r="Q62"/>
      <c r="R62"/>
      <c r="AP62" s="427">
        <v>20</v>
      </c>
      <c r="AQ62" s="236">
        <v>18.399999999999999</v>
      </c>
      <c r="AR62" s="435">
        <v>16.399999999999999</v>
      </c>
      <c r="AS62" s="435">
        <v>14.399999999999999</v>
      </c>
      <c r="AT62" s="435">
        <v>11.40818986213046</v>
      </c>
      <c r="AU62" s="435">
        <v>2.9918101378695368</v>
      </c>
      <c r="AV62" s="236">
        <v>2</v>
      </c>
      <c r="AW62" s="435">
        <v>16.399999999999999</v>
      </c>
      <c r="AX62" s="456">
        <v>0.79223540709239315</v>
      </c>
      <c r="AY62" s="450">
        <v>0.20776459290760674</v>
      </c>
    </row>
    <row r="63" spans="1:52" x14ac:dyDescent="0.25">
      <c r="A63" s="427">
        <v>30</v>
      </c>
      <c r="B63" s="322">
        <v>14.94</v>
      </c>
      <c r="C63" s="236">
        <v>9.15</v>
      </c>
      <c r="D63" s="488">
        <v>4.01</v>
      </c>
      <c r="F63" s="189">
        <v>30</v>
      </c>
      <c r="G63" s="322">
        <v>14.94</v>
      </c>
      <c r="H63" s="435">
        <f t="shared" si="4"/>
        <v>13.16</v>
      </c>
      <c r="I63" s="236">
        <v>9.15</v>
      </c>
      <c r="J63" s="236">
        <v>4.01</v>
      </c>
      <c r="K63" s="236">
        <v>1.78</v>
      </c>
      <c r="L63" s="435">
        <f t="shared" si="5"/>
        <v>14.94</v>
      </c>
      <c r="M63" s="435">
        <f t="shared" si="6"/>
        <v>0.69528875379939215</v>
      </c>
      <c r="N63" s="435">
        <f t="shared" si="7"/>
        <v>0.30471124620060791</v>
      </c>
      <c r="O63"/>
      <c r="P63"/>
      <c r="Q63"/>
      <c r="R63"/>
      <c r="AP63" s="427">
        <v>30</v>
      </c>
      <c r="AQ63" s="236">
        <v>23.7</v>
      </c>
      <c r="AR63" s="435">
        <v>21.7</v>
      </c>
      <c r="AS63" s="435">
        <v>19.7</v>
      </c>
      <c r="AT63" s="435">
        <v>13.698541032042327</v>
      </c>
      <c r="AU63" s="435">
        <v>6.0014589679576726</v>
      </c>
      <c r="AV63" s="236">
        <v>2</v>
      </c>
      <c r="AW63" s="435">
        <v>21.7</v>
      </c>
      <c r="AX63" s="456">
        <v>0.69535741279402674</v>
      </c>
      <c r="AY63" s="450">
        <v>0.30464258720597326</v>
      </c>
    </row>
    <row r="64" spans="1:52" x14ac:dyDescent="0.25">
      <c r="A64" s="427">
        <v>40</v>
      </c>
      <c r="B64" s="322">
        <v>19.149999999999999</v>
      </c>
      <c r="C64" s="236">
        <v>10.63</v>
      </c>
      <c r="D64" s="488">
        <v>6.54</v>
      </c>
      <c r="F64" s="189">
        <v>40</v>
      </c>
      <c r="G64" s="322">
        <v>19.149999999999999</v>
      </c>
      <c r="H64" s="435">
        <f t="shared" si="4"/>
        <v>17.170000000000002</v>
      </c>
      <c r="I64" s="236">
        <v>10.63</v>
      </c>
      <c r="J64" s="236">
        <v>6.54</v>
      </c>
      <c r="K64" s="236">
        <v>1.98</v>
      </c>
      <c r="L64" s="435">
        <f t="shared" si="5"/>
        <v>19.150000000000002</v>
      </c>
      <c r="M64" s="435">
        <f t="shared" si="6"/>
        <v>0.61910308677926618</v>
      </c>
      <c r="N64" s="435">
        <f t="shared" si="7"/>
        <v>0.38089691322073382</v>
      </c>
      <c r="O64"/>
      <c r="P64"/>
      <c r="Q64"/>
      <c r="R64"/>
      <c r="AP64" s="427">
        <v>40</v>
      </c>
      <c r="AQ64" s="236">
        <v>29.2</v>
      </c>
      <c r="AR64" s="435">
        <v>27.2</v>
      </c>
      <c r="AS64" s="435">
        <v>25.2</v>
      </c>
      <c r="AT64" s="435">
        <v>15.490543207025189</v>
      </c>
      <c r="AU64" s="435">
        <v>9.7094567929748106</v>
      </c>
      <c r="AV64" s="236">
        <v>2</v>
      </c>
      <c r="AW64" s="435">
        <v>27.2</v>
      </c>
      <c r="AX64" s="456">
        <v>0.61470409551687255</v>
      </c>
      <c r="AY64" s="450">
        <v>0.38529590448312739</v>
      </c>
    </row>
    <row r="65" spans="1:52" x14ac:dyDescent="0.25">
      <c r="A65" s="427">
        <v>50</v>
      </c>
      <c r="B65" s="322">
        <v>23.74</v>
      </c>
      <c r="C65" s="236">
        <v>12.02</v>
      </c>
      <c r="D65" s="488">
        <v>9.41</v>
      </c>
      <c r="F65" s="189">
        <v>50</v>
      </c>
      <c r="G65" s="322">
        <v>23.74</v>
      </c>
      <c r="H65" s="435">
        <f t="shared" si="4"/>
        <v>21.43</v>
      </c>
      <c r="I65" s="236">
        <v>12.02</v>
      </c>
      <c r="J65" s="236">
        <v>9.41</v>
      </c>
      <c r="K65" s="236">
        <v>2.31</v>
      </c>
      <c r="L65" s="435">
        <f t="shared" si="5"/>
        <v>23.74</v>
      </c>
      <c r="M65" s="435">
        <f t="shared" si="6"/>
        <v>0.5608959402706486</v>
      </c>
      <c r="N65" s="435">
        <f t="shared" si="7"/>
        <v>0.4391040597293514</v>
      </c>
      <c r="O65"/>
      <c r="P65"/>
      <c r="Q65"/>
      <c r="R65"/>
      <c r="AP65" s="427">
        <v>50</v>
      </c>
      <c r="AQ65" s="236">
        <v>35.200000000000003</v>
      </c>
      <c r="AR65" s="435">
        <v>33.200000000000003</v>
      </c>
      <c r="AS65" s="435">
        <v>31.200000000000003</v>
      </c>
      <c r="AT65" s="435">
        <v>17.336400088265293</v>
      </c>
      <c r="AU65" s="435">
        <v>13.863599911734715</v>
      </c>
      <c r="AV65" s="236">
        <v>2</v>
      </c>
      <c r="AW65" s="435">
        <v>33.20000000000001</v>
      </c>
      <c r="AX65" s="456">
        <v>0.55565384898286185</v>
      </c>
      <c r="AY65" s="450">
        <v>0.44434615101713826</v>
      </c>
    </row>
    <row r="66" spans="1:52" x14ac:dyDescent="0.25">
      <c r="A66" s="427">
        <v>60</v>
      </c>
      <c r="B66" s="322">
        <v>29.11</v>
      </c>
      <c r="C66" s="236">
        <v>13.48</v>
      </c>
      <c r="D66" s="488">
        <v>13.21</v>
      </c>
      <c r="F66" s="189">
        <v>60</v>
      </c>
      <c r="G66" s="322">
        <v>29.11</v>
      </c>
      <c r="H66" s="435">
        <f t="shared" si="4"/>
        <v>26.69</v>
      </c>
      <c r="I66" s="236">
        <v>13.48</v>
      </c>
      <c r="J66" s="236">
        <v>13.21</v>
      </c>
      <c r="K66" s="236">
        <v>2.42</v>
      </c>
      <c r="L66" s="435">
        <f t="shared" si="5"/>
        <v>29.11</v>
      </c>
      <c r="M66" s="435">
        <f t="shared" si="6"/>
        <v>0.50505807418508808</v>
      </c>
      <c r="N66" s="435">
        <f t="shared" si="7"/>
        <v>0.49494192581491198</v>
      </c>
      <c r="O66"/>
      <c r="P66"/>
      <c r="Q66"/>
      <c r="R66"/>
      <c r="AP66" s="427">
        <v>60</v>
      </c>
      <c r="AQ66" s="236">
        <v>42</v>
      </c>
      <c r="AR66" s="435">
        <v>40</v>
      </c>
      <c r="AS66" s="435">
        <v>38</v>
      </c>
      <c r="AT66" s="435">
        <v>19.187977535427414</v>
      </c>
      <c r="AU66" s="435">
        <v>18.812022464572586</v>
      </c>
      <c r="AV66" s="236">
        <v>2</v>
      </c>
      <c r="AW66" s="435">
        <v>40</v>
      </c>
      <c r="AX66" s="456">
        <v>0.5049467772480899</v>
      </c>
      <c r="AY66" s="450">
        <v>0.49505322275191016</v>
      </c>
    </row>
    <row r="67" spans="1:52" x14ac:dyDescent="0.25">
      <c r="A67" s="427">
        <v>70</v>
      </c>
      <c r="B67" s="485">
        <v>34.200000000000003</v>
      </c>
      <c r="C67" s="430">
        <v>14.69</v>
      </c>
      <c r="D67" s="489">
        <v>17.059999999999999</v>
      </c>
      <c r="F67" s="189">
        <v>70</v>
      </c>
      <c r="G67" s="485">
        <v>34.200000000000003</v>
      </c>
      <c r="H67" s="436">
        <f t="shared" si="4"/>
        <v>31.75</v>
      </c>
      <c r="I67" s="430">
        <v>14.69</v>
      </c>
      <c r="J67" s="430">
        <v>17.059999999999999</v>
      </c>
      <c r="K67" s="430">
        <v>2.4500000000000002</v>
      </c>
      <c r="L67" s="436">
        <f t="shared" si="5"/>
        <v>34.200000000000003</v>
      </c>
      <c r="M67" s="436">
        <f t="shared" si="6"/>
        <v>0.46267716535433068</v>
      </c>
      <c r="N67" s="436">
        <f t="shared" si="7"/>
        <v>0.53732283464566921</v>
      </c>
      <c r="O67" s="464"/>
      <c r="P67" s="464"/>
      <c r="Q67"/>
      <c r="R67"/>
      <c r="AP67" s="427">
        <v>70</v>
      </c>
      <c r="AQ67" s="430">
        <v>49.6</v>
      </c>
      <c r="AR67" s="436">
        <v>47.6</v>
      </c>
      <c r="AS67" s="436">
        <v>45.6</v>
      </c>
      <c r="AT67" s="436">
        <v>21.155356148073707</v>
      </c>
      <c r="AU67" s="436">
        <v>24.444643851926294</v>
      </c>
      <c r="AV67" s="430">
        <v>2</v>
      </c>
      <c r="AW67" s="436">
        <v>47.6</v>
      </c>
      <c r="AX67" s="457">
        <v>0.46393324886126552</v>
      </c>
      <c r="AY67" s="451">
        <v>0.53606675113873448</v>
      </c>
    </row>
    <row r="68" spans="1:52" x14ac:dyDescent="0.25">
      <c r="A68" s="427">
        <v>80</v>
      </c>
      <c r="B68" s="322">
        <v>39.97</v>
      </c>
      <c r="C68" s="236">
        <v>15.76</v>
      </c>
      <c r="D68" s="488">
        <v>21.52</v>
      </c>
      <c r="F68" s="189">
        <v>80</v>
      </c>
      <c r="G68" s="322">
        <v>39.97</v>
      </c>
      <c r="H68" s="435">
        <f t="shared" si="4"/>
        <v>37.28</v>
      </c>
      <c r="I68" s="236">
        <v>15.76</v>
      </c>
      <c r="J68" s="236">
        <v>21.52</v>
      </c>
      <c r="K68" s="236">
        <v>2.69</v>
      </c>
      <c r="L68" s="435">
        <f t="shared" si="5"/>
        <v>39.97</v>
      </c>
      <c r="M68" s="435">
        <f t="shared" si="6"/>
        <v>0.42274678111587982</v>
      </c>
      <c r="N68" s="435">
        <f t="shared" si="7"/>
        <v>0.57725321888412018</v>
      </c>
      <c r="O68"/>
      <c r="P68"/>
      <c r="Q68"/>
      <c r="R68"/>
      <c r="AP68" s="427">
        <v>80</v>
      </c>
      <c r="AQ68" s="236">
        <v>56.6</v>
      </c>
      <c r="AR68" s="435">
        <v>54.6</v>
      </c>
      <c r="AS68" s="435">
        <v>52.6</v>
      </c>
      <c r="AT68" s="435">
        <v>22.544970475403531</v>
      </c>
      <c r="AU68" s="435">
        <v>30.055029524596474</v>
      </c>
      <c r="AV68" s="236">
        <v>2</v>
      </c>
      <c r="AW68" s="435">
        <v>54.600000000000009</v>
      </c>
      <c r="AX68" s="456">
        <v>0.42861160599626486</v>
      </c>
      <c r="AY68" s="450">
        <v>0.5713883940037352</v>
      </c>
    </row>
    <row r="69" spans="1:52" x14ac:dyDescent="0.25">
      <c r="A69" s="427">
        <v>90</v>
      </c>
      <c r="B69" s="322">
        <v>46.42</v>
      </c>
      <c r="C69" s="236">
        <v>17.11</v>
      </c>
      <c r="D69" s="488">
        <v>26.14</v>
      </c>
      <c r="F69" s="189">
        <v>90</v>
      </c>
      <c r="G69" s="322">
        <v>46.42</v>
      </c>
      <c r="H69" s="435">
        <f t="shared" si="4"/>
        <v>43.25</v>
      </c>
      <c r="I69" s="236">
        <v>17.11</v>
      </c>
      <c r="J69" s="236">
        <v>26.14</v>
      </c>
      <c r="K69" s="236">
        <v>3.17</v>
      </c>
      <c r="L69" s="435">
        <f t="shared" si="5"/>
        <v>46.42</v>
      </c>
      <c r="M69" s="435">
        <f t="shared" si="6"/>
        <v>0.39560693641618494</v>
      </c>
      <c r="N69" s="435">
        <f t="shared" si="7"/>
        <v>0.60439306358381506</v>
      </c>
      <c r="O69"/>
      <c r="P69"/>
      <c r="Q69"/>
      <c r="R69"/>
      <c r="AP69" s="427">
        <v>90</v>
      </c>
      <c r="AQ69" s="236">
        <v>63.5</v>
      </c>
      <c r="AR69" s="435">
        <v>61.5</v>
      </c>
      <c r="AS69" s="435">
        <v>59.5</v>
      </c>
      <c r="AT69" s="435">
        <v>23.660769841214105</v>
      </c>
      <c r="AU69" s="435">
        <v>35.839230158785902</v>
      </c>
      <c r="AV69" s="236">
        <v>2</v>
      </c>
      <c r="AW69" s="435">
        <v>61.500000000000007</v>
      </c>
      <c r="AX69" s="456">
        <v>0.39765999733132951</v>
      </c>
      <c r="AY69" s="450">
        <v>0.6023400026686706</v>
      </c>
    </row>
    <row r="70" spans="1:52" x14ac:dyDescent="0.25">
      <c r="A70" s="431">
        <v>100</v>
      </c>
      <c r="B70" s="490">
        <v>52.25</v>
      </c>
      <c r="C70" s="432">
        <v>18.399999999999999</v>
      </c>
      <c r="D70" s="491">
        <v>30.92</v>
      </c>
      <c r="F70" s="189">
        <v>100</v>
      </c>
      <c r="G70" s="485">
        <v>52.25</v>
      </c>
      <c r="H70" s="436">
        <f t="shared" si="4"/>
        <v>49.32</v>
      </c>
      <c r="I70" s="430">
        <v>18.399999999999999</v>
      </c>
      <c r="J70" s="430">
        <v>30.92</v>
      </c>
      <c r="K70" s="430">
        <v>3.26</v>
      </c>
      <c r="L70" s="436">
        <f t="shared" si="5"/>
        <v>52.58</v>
      </c>
      <c r="M70" s="436">
        <f t="shared" si="6"/>
        <v>0.37307380373073801</v>
      </c>
      <c r="N70" s="436">
        <f t="shared" si="7"/>
        <v>0.62692619626926205</v>
      </c>
      <c r="O70"/>
      <c r="P70"/>
      <c r="Q70"/>
      <c r="R70"/>
      <c r="AP70" s="431">
        <v>100</v>
      </c>
      <c r="AQ70" s="432">
        <v>70.5</v>
      </c>
      <c r="AR70" s="437">
        <v>68.5</v>
      </c>
      <c r="AS70" s="437">
        <v>66.5</v>
      </c>
      <c r="AT70" s="437">
        <v>24.617000134941179</v>
      </c>
      <c r="AU70" s="437">
        <v>41.882999865058814</v>
      </c>
      <c r="AV70" s="432">
        <v>2</v>
      </c>
      <c r="AW70" s="437">
        <v>68.5</v>
      </c>
      <c r="AX70" s="458">
        <v>0.3701804531570102</v>
      </c>
      <c r="AY70" s="452">
        <v>0.62981954684298969</v>
      </c>
    </row>
    <row r="71" spans="1:52" x14ac:dyDescent="0.25">
      <c r="I71" s="148"/>
      <c r="J71" s="149"/>
      <c r="O71"/>
      <c r="P71"/>
      <c r="Q71"/>
      <c r="R71"/>
      <c r="AU71"/>
      <c r="AV71"/>
      <c r="AW71"/>
      <c r="AX71"/>
      <c r="AY71"/>
      <c r="AZ71"/>
    </row>
    <row r="72" spans="1:52" x14ac:dyDescent="0.25">
      <c r="I72" s="148"/>
      <c r="J72" s="149"/>
      <c r="O72"/>
      <c r="P72"/>
      <c r="Q72"/>
      <c r="R72"/>
      <c r="AU72"/>
      <c r="AV72"/>
      <c r="AW72"/>
      <c r="AX72"/>
      <c r="AY72"/>
      <c r="AZ72"/>
    </row>
    <row r="73" spans="1:52" x14ac:dyDescent="0.25">
      <c r="I73" s="148"/>
      <c r="J73" s="149"/>
      <c r="O73"/>
      <c r="P73"/>
      <c r="Q73"/>
      <c r="R73"/>
      <c r="AU73"/>
      <c r="AV73"/>
      <c r="AW73"/>
      <c r="AX73"/>
      <c r="AY73"/>
      <c r="AZ73"/>
    </row>
    <row r="74" spans="1:52" x14ac:dyDescent="0.25">
      <c r="I74" s="148"/>
      <c r="J74" s="149"/>
      <c r="O74"/>
      <c r="P74"/>
      <c r="Q74"/>
      <c r="R74"/>
      <c r="AU74"/>
      <c r="AV74"/>
      <c r="AW74"/>
      <c r="AX74"/>
      <c r="AY74"/>
      <c r="AZ74"/>
    </row>
    <row r="75" spans="1:52" x14ac:dyDescent="0.25">
      <c r="I75" s="148"/>
      <c r="J75" s="149"/>
      <c r="O75"/>
      <c r="P75"/>
      <c r="Q75"/>
      <c r="R75"/>
      <c r="AU75"/>
      <c r="AV75"/>
      <c r="AW75"/>
      <c r="AX75"/>
      <c r="AY75"/>
      <c r="AZ75"/>
    </row>
    <row r="76" spans="1:52" x14ac:dyDescent="0.25">
      <c r="I76" s="148"/>
      <c r="J76" s="149"/>
      <c r="O76"/>
      <c r="P76"/>
      <c r="Q76"/>
      <c r="R76"/>
      <c r="AU76"/>
      <c r="AV76"/>
      <c r="AW76"/>
      <c r="AX76"/>
      <c r="AY76"/>
      <c r="AZ76"/>
    </row>
    <row r="77" spans="1:52" x14ac:dyDescent="0.25">
      <c r="I77" s="148"/>
      <c r="J77" s="149"/>
      <c r="O77"/>
      <c r="P77"/>
      <c r="Q77"/>
      <c r="R77"/>
      <c r="AU77"/>
      <c r="AV77"/>
      <c r="AW77"/>
      <c r="AX77"/>
      <c r="AY77"/>
      <c r="AZ77"/>
    </row>
    <row r="78" spans="1:52" x14ac:dyDescent="0.25">
      <c r="I78" s="148"/>
      <c r="J78" s="149"/>
      <c r="O78"/>
      <c r="P78"/>
      <c r="Q78"/>
      <c r="R78"/>
      <c r="AU78"/>
      <c r="AV78"/>
      <c r="AW78"/>
      <c r="AX78"/>
      <c r="AY78"/>
      <c r="AZ78"/>
    </row>
    <row r="79" spans="1:52" x14ac:dyDescent="0.25">
      <c r="I79" s="148"/>
      <c r="J79" s="149"/>
      <c r="O79"/>
      <c r="P79"/>
      <c r="Q79"/>
      <c r="R79"/>
      <c r="AU79"/>
      <c r="AV79"/>
      <c r="AW79"/>
      <c r="AX79"/>
      <c r="AY79"/>
      <c r="AZ79"/>
    </row>
    <row r="80" spans="1:52" x14ac:dyDescent="0.25">
      <c r="I80" s="148"/>
      <c r="J80" s="149"/>
      <c r="O80"/>
      <c r="P80"/>
      <c r="Q80"/>
      <c r="R80"/>
      <c r="AU80"/>
      <c r="AV80"/>
      <c r="AW80"/>
      <c r="AX80"/>
      <c r="AY80"/>
      <c r="AZ80"/>
    </row>
    <row r="81" spans="1:52" x14ac:dyDescent="0.25">
      <c r="I81" s="148"/>
      <c r="J81" s="149"/>
      <c r="O81"/>
      <c r="P81"/>
      <c r="Q81"/>
      <c r="R81"/>
      <c r="AU81"/>
      <c r="AV81"/>
      <c r="AW81"/>
      <c r="AX81"/>
      <c r="AY81"/>
      <c r="AZ81"/>
    </row>
    <row r="82" spans="1:52" x14ac:dyDescent="0.25">
      <c r="I82" s="148"/>
      <c r="J82" s="149"/>
      <c r="O82"/>
      <c r="P82"/>
      <c r="Q82"/>
      <c r="R82"/>
      <c r="AU82"/>
      <c r="AV82"/>
      <c r="AW82"/>
      <c r="AX82"/>
      <c r="AY82"/>
      <c r="AZ82"/>
    </row>
    <row r="83" spans="1:52" x14ac:dyDescent="0.25">
      <c r="I83" s="148"/>
      <c r="J83" s="149"/>
      <c r="O83"/>
      <c r="P83"/>
      <c r="Q83"/>
      <c r="R83"/>
      <c r="AU83"/>
      <c r="AV83"/>
      <c r="AW83"/>
      <c r="AX83"/>
      <c r="AY83"/>
      <c r="AZ83"/>
    </row>
    <row r="84" spans="1:52" x14ac:dyDescent="0.25">
      <c r="I84" s="148"/>
      <c r="J84" s="149"/>
      <c r="O84"/>
      <c r="P84"/>
      <c r="Q84"/>
      <c r="R84"/>
      <c r="AU84"/>
      <c r="AV84"/>
      <c r="AW84"/>
      <c r="AX84"/>
      <c r="AY84"/>
      <c r="AZ84"/>
    </row>
    <row r="85" spans="1:52" x14ac:dyDescent="0.25">
      <c r="J85" s="149"/>
      <c r="O85"/>
      <c r="P85"/>
      <c r="Q85"/>
      <c r="R85"/>
      <c r="AU85"/>
      <c r="AV85"/>
      <c r="AW85"/>
      <c r="AX85"/>
      <c r="AY85"/>
      <c r="AZ85"/>
    </row>
    <row r="86" spans="1:52" x14ac:dyDescent="0.25">
      <c r="B86" s="60"/>
      <c r="J86" s="60"/>
      <c r="O86"/>
      <c r="P86"/>
      <c r="Q86"/>
      <c r="R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</row>
    <row r="87" spans="1:52" x14ac:dyDescent="0.25">
      <c r="A87" s="150" t="s">
        <v>50</v>
      </c>
      <c r="B87" s="60"/>
      <c r="J87" s="60"/>
      <c r="AF87"/>
      <c r="AG87"/>
      <c r="AH87"/>
      <c r="AI87"/>
      <c r="AJ87"/>
      <c r="AK87"/>
      <c r="AL87"/>
      <c r="AM87"/>
      <c r="AN87"/>
      <c r="AP87"/>
      <c r="AQ87"/>
      <c r="AR87"/>
      <c r="AS87"/>
      <c r="AT87"/>
      <c r="AU87"/>
      <c r="AV87"/>
    </row>
    <row r="88" spans="1:52" x14ac:dyDescent="0.25">
      <c r="B88" s="60"/>
      <c r="J88" s="60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</row>
    <row r="89" spans="1:52" x14ac:dyDescent="0.25">
      <c r="B89" s="42" t="s">
        <v>56</v>
      </c>
      <c r="E89" s="137"/>
      <c r="F89" s="137"/>
      <c r="G89" s="137"/>
      <c r="H89" s="137"/>
      <c r="I89" s="137"/>
      <c r="J89" s="137"/>
      <c r="K89" s="502" t="s">
        <v>273</v>
      </c>
      <c r="L89" s="137"/>
      <c r="M89" s="137"/>
      <c r="N89" s="137"/>
      <c r="O89" s="137"/>
      <c r="P89" s="137"/>
      <c r="AF89"/>
      <c r="AG89"/>
      <c r="AH89"/>
      <c r="AI89"/>
      <c r="AJ89"/>
      <c r="AK89"/>
      <c r="AL89"/>
      <c r="AM89"/>
      <c r="AN89"/>
      <c r="AP89"/>
      <c r="AQ89"/>
      <c r="AR89"/>
      <c r="AS89"/>
      <c r="AT89"/>
      <c r="AU89"/>
      <c r="AV89"/>
    </row>
    <row r="90" spans="1:52" x14ac:dyDescent="0.25"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</row>
    <row r="91" spans="1:52" x14ac:dyDescent="0.25">
      <c r="B91" s="151" t="s">
        <v>52</v>
      </c>
      <c r="C91" s="151"/>
      <c r="D91" s="151"/>
      <c r="E91" s="152"/>
      <c r="F91" s="152"/>
      <c r="G91" s="152"/>
      <c r="H91" s="152"/>
      <c r="I91" s="152"/>
      <c r="K91" s="82">
        <v>1.1499999999999999</v>
      </c>
      <c r="L91" s="42" t="s">
        <v>1</v>
      </c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P91"/>
      <c r="AQ91"/>
      <c r="AR91"/>
      <c r="AS91"/>
      <c r="AT91"/>
      <c r="AU91"/>
      <c r="AV91"/>
    </row>
    <row r="92" spans="1:52" x14ac:dyDescent="0.25">
      <c r="B92" s="76" t="s">
        <v>2</v>
      </c>
      <c r="C92" s="153" t="s">
        <v>33</v>
      </c>
      <c r="D92" s="81"/>
      <c r="E92" s="81" t="s">
        <v>16</v>
      </c>
      <c r="F92" s="81" t="s">
        <v>15</v>
      </c>
      <c r="G92" s="76" t="s">
        <v>14</v>
      </c>
      <c r="H92" s="76" t="s">
        <v>13</v>
      </c>
      <c r="I92" s="76" t="s">
        <v>3</v>
      </c>
      <c r="J92" s="76" t="s">
        <v>4</v>
      </c>
      <c r="K92" s="520" t="s">
        <v>5</v>
      </c>
      <c r="L92" s="76" t="s">
        <v>6</v>
      </c>
      <c r="M92" s="76" t="s">
        <v>20</v>
      </c>
      <c r="N92" s="76" t="s">
        <v>21</v>
      </c>
      <c r="O92" s="76" t="s">
        <v>22</v>
      </c>
      <c r="P92" s="76" t="s">
        <v>23</v>
      </c>
      <c r="Q92" s="76" t="s">
        <v>24</v>
      </c>
      <c r="R92" s="81" t="s">
        <v>25</v>
      </c>
      <c r="S92" s="81" t="s">
        <v>35</v>
      </c>
      <c r="T92" s="81" t="s">
        <v>36</v>
      </c>
      <c r="U92" s="81" t="s">
        <v>37</v>
      </c>
      <c r="V92" s="81" t="s">
        <v>38</v>
      </c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</row>
    <row r="93" spans="1:52" x14ac:dyDescent="0.25">
      <c r="B93" s="76">
        <v>1</v>
      </c>
      <c r="C93" s="154">
        <f t="shared" ref="C93:J107" si="8">((D93)/$K$161)</f>
        <v>3.2690177384616756E-2</v>
      </c>
      <c r="D93" s="518">
        <f t="shared" si="8"/>
        <v>3.7593703992309269E-2</v>
      </c>
      <c r="E93" s="143">
        <f t="shared" si="8"/>
        <v>4.3232759591155655E-2</v>
      </c>
      <c r="F93" s="143">
        <f t="shared" si="8"/>
        <v>4.9717673529828997E-2</v>
      </c>
      <c r="G93" s="143">
        <f t="shared" si="8"/>
        <v>5.7175324559303339E-2</v>
      </c>
      <c r="H93" s="143">
        <f t="shared" si="8"/>
        <v>6.5751623243198831E-2</v>
      </c>
      <c r="I93" s="143">
        <f t="shared" si="8"/>
        <v>7.5614366729678653E-2</v>
      </c>
      <c r="J93" s="143">
        <f t="shared" si="8"/>
        <v>8.6956521739130446E-2</v>
      </c>
      <c r="K93" s="84">
        <f>J56</f>
        <v>0.1</v>
      </c>
      <c r="L93" s="143">
        <f t="shared" ref="L93:V93" si="9">((K93)*$K$161)</f>
        <v>0.11499999999999999</v>
      </c>
      <c r="M93" s="143">
        <f t="shared" si="9"/>
        <v>0.13224999999999998</v>
      </c>
      <c r="N93" s="143">
        <f t="shared" si="9"/>
        <v>0.15208749999999996</v>
      </c>
      <c r="O93" s="143">
        <f t="shared" si="9"/>
        <v>0.17490062499999995</v>
      </c>
      <c r="P93" s="143">
        <f t="shared" si="9"/>
        <v>0.20113571874999991</v>
      </c>
      <c r="Q93" s="155">
        <f t="shared" si="9"/>
        <v>0.23130607656249988</v>
      </c>
      <c r="R93" s="155">
        <f t="shared" si="9"/>
        <v>0.26600198804687486</v>
      </c>
      <c r="S93" s="155">
        <f t="shared" si="9"/>
        <v>0.30590228625390609</v>
      </c>
      <c r="T93" s="155">
        <f t="shared" si="9"/>
        <v>0.35178762919199197</v>
      </c>
      <c r="U93" s="155">
        <f t="shared" si="9"/>
        <v>0.40455577357079076</v>
      </c>
      <c r="V93" s="155">
        <f t="shared" si="9"/>
        <v>0.46523913960640934</v>
      </c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P93"/>
      <c r="AQ93"/>
      <c r="AR93"/>
      <c r="AS93"/>
      <c r="AT93"/>
      <c r="AU93"/>
      <c r="AV93"/>
    </row>
    <row r="94" spans="1:52" x14ac:dyDescent="0.25">
      <c r="B94" s="76">
        <v>2</v>
      </c>
      <c r="C94" s="158">
        <f t="shared" si="8"/>
        <v>3.2690177384616756E-2</v>
      </c>
      <c r="D94" s="518">
        <f t="shared" si="8"/>
        <v>3.7593703992309269E-2</v>
      </c>
      <c r="E94" s="94">
        <f t="shared" si="8"/>
        <v>4.3232759591155655E-2</v>
      </c>
      <c r="F94" s="94">
        <f t="shared" si="8"/>
        <v>4.9717673529828997E-2</v>
      </c>
      <c r="G94" s="94">
        <f t="shared" si="8"/>
        <v>5.7175324559303339E-2</v>
      </c>
      <c r="H94" s="94">
        <f t="shared" si="8"/>
        <v>6.5751623243198831E-2</v>
      </c>
      <c r="I94" s="94">
        <f t="shared" si="8"/>
        <v>7.5614366729678653E-2</v>
      </c>
      <c r="J94" s="94">
        <f t="shared" si="8"/>
        <v>8.6956521739130446E-2</v>
      </c>
      <c r="K94" s="98">
        <f t="shared" ref="K94:K107" si="10">J57</f>
        <v>0.1</v>
      </c>
      <c r="L94" s="94">
        <f t="shared" ref="L94:V94" si="11">((K94)*$K$161)</f>
        <v>0.11499999999999999</v>
      </c>
      <c r="M94" s="94">
        <f t="shared" si="11"/>
        <v>0.13224999999999998</v>
      </c>
      <c r="N94" s="94">
        <f t="shared" si="11"/>
        <v>0.15208749999999996</v>
      </c>
      <c r="O94" s="94">
        <f t="shared" si="11"/>
        <v>0.17490062499999995</v>
      </c>
      <c r="P94" s="94">
        <f t="shared" si="11"/>
        <v>0.20113571874999991</v>
      </c>
      <c r="Q94" s="159">
        <f t="shared" si="11"/>
        <v>0.23130607656249988</v>
      </c>
      <c r="R94" s="159">
        <f t="shared" si="11"/>
        <v>0.26600198804687486</v>
      </c>
      <c r="S94" s="159">
        <f t="shared" si="11"/>
        <v>0.30590228625390609</v>
      </c>
      <c r="T94" s="159">
        <f t="shared" si="11"/>
        <v>0.35178762919199197</v>
      </c>
      <c r="U94" s="159">
        <f t="shared" si="11"/>
        <v>0.40455577357079076</v>
      </c>
      <c r="V94" s="159">
        <f t="shared" si="11"/>
        <v>0.46523913960640934</v>
      </c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</row>
    <row r="95" spans="1:52" x14ac:dyDescent="0.25">
      <c r="B95" s="76">
        <v>3</v>
      </c>
      <c r="C95" s="161">
        <f t="shared" si="8"/>
        <v>3.2690177384616756E-2</v>
      </c>
      <c r="D95" s="518">
        <f t="shared" si="8"/>
        <v>3.7593703992309269E-2</v>
      </c>
      <c r="E95" s="146">
        <f t="shared" si="8"/>
        <v>4.3232759591155655E-2</v>
      </c>
      <c r="F95" s="146">
        <f t="shared" si="8"/>
        <v>4.9717673529828997E-2</v>
      </c>
      <c r="G95" s="146">
        <f t="shared" si="8"/>
        <v>5.7175324559303339E-2</v>
      </c>
      <c r="H95" s="146">
        <f t="shared" si="8"/>
        <v>6.5751623243198831E-2</v>
      </c>
      <c r="I95" s="146">
        <f t="shared" si="8"/>
        <v>7.5614366729678653E-2</v>
      </c>
      <c r="J95" s="146">
        <f t="shared" si="8"/>
        <v>8.6956521739130446E-2</v>
      </c>
      <c r="K95" s="105">
        <f t="shared" si="10"/>
        <v>0.1</v>
      </c>
      <c r="L95" s="146">
        <f t="shared" ref="L95:V95" si="12">((K95)*$K$161)</f>
        <v>0.11499999999999999</v>
      </c>
      <c r="M95" s="146">
        <f t="shared" si="12"/>
        <v>0.13224999999999998</v>
      </c>
      <c r="N95" s="146">
        <f t="shared" si="12"/>
        <v>0.15208749999999996</v>
      </c>
      <c r="O95" s="146">
        <f t="shared" si="12"/>
        <v>0.17490062499999995</v>
      </c>
      <c r="P95" s="146">
        <f t="shared" si="12"/>
        <v>0.20113571874999991</v>
      </c>
      <c r="Q95" s="162">
        <f t="shared" si="12"/>
        <v>0.23130607656249988</v>
      </c>
      <c r="R95" s="162">
        <f t="shared" si="12"/>
        <v>0.26600198804687486</v>
      </c>
      <c r="S95" s="162">
        <f t="shared" si="12"/>
        <v>0.30590228625390609</v>
      </c>
      <c r="T95" s="162">
        <f t="shared" si="12"/>
        <v>0.35178762919199197</v>
      </c>
      <c r="U95" s="162">
        <f t="shared" si="12"/>
        <v>0.40455577357079076</v>
      </c>
      <c r="V95" s="162">
        <f t="shared" si="12"/>
        <v>0.46523913960640934</v>
      </c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P95"/>
      <c r="AQ95"/>
      <c r="AR95"/>
      <c r="AS95"/>
      <c r="AT95"/>
      <c r="AU95"/>
      <c r="AV95"/>
    </row>
    <row r="96" spans="1:52" x14ac:dyDescent="0.25">
      <c r="B96" s="76">
        <v>4</v>
      </c>
      <c r="C96" s="158">
        <f t="shared" si="8"/>
        <v>3.9228212861540102E-2</v>
      </c>
      <c r="D96" s="518">
        <f t="shared" si="8"/>
        <v>4.5112444790771117E-2</v>
      </c>
      <c r="E96" s="94">
        <f t="shared" si="8"/>
        <v>5.187931150938678E-2</v>
      </c>
      <c r="F96" s="94">
        <f t="shared" si="8"/>
        <v>5.9661208235794794E-2</v>
      </c>
      <c r="G96" s="94">
        <f t="shared" si="8"/>
        <v>6.8610389471164004E-2</v>
      </c>
      <c r="H96" s="94">
        <f t="shared" si="8"/>
        <v>7.8901947891838603E-2</v>
      </c>
      <c r="I96" s="94">
        <f t="shared" si="8"/>
        <v>9.0737240075614387E-2</v>
      </c>
      <c r="J96" s="94">
        <f t="shared" si="8"/>
        <v>0.10434782608695653</v>
      </c>
      <c r="K96" s="98">
        <f t="shared" si="10"/>
        <v>0.12</v>
      </c>
      <c r="L96" s="94">
        <f t="shared" ref="L96:V96" si="13">((K96)*$K$161)</f>
        <v>0.13799999999999998</v>
      </c>
      <c r="M96" s="94">
        <f t="shared" si="13"/>
        <v>0.15869999999999998</v>
      </c>
      <c r="N96" s="94">
        <f t="shared" si="13"/>
        <v>0.18250499999999997</v>
      </c>
      <c r="O96" s="94">
        <f t="shared" si="13"/>
        <v>0.20988074999999995</v>
      </c>
      <c r="P96" s="94">
        <f t="shared" si="13"/>
        <v>0.24136286249999991</v>
      </c>
      <c r="Q96" s="159">
        <f t="shared" si="13"/>
        <v>0.2775672918749999</v>
      </c>
      <c r="R96" s="159">
        <f t="shared" si="13"/>
        <v>0.31920238565624987</v>
      </c>
      <c r="S96" s="159">
        <f t="shared" si="13"/>
        <v>0.36708274350468734</v>
      </c>
      <c r="T96" s="159">
        <f t="shared" si="13"/>
        <v>0.42214515503039041</v>
      </c>
      <c r="U96" s="159">
        <f t="shared" si="13"/>
        <v>0.48546692828494892</v>
      </c>
      <c r="V96" s="159">
        <f t="shared" si="13"/>
        <v>0.55828696752769125</v>
      </c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</row>
    <row r="97" spans="2:48" x14ac:dyDescent="0.25">
      <c r="B97" s="76">
        <v>5</v>
      </c>
      <c r="C97" s="158">
        <f t="shared" si="8"/>
        <v>5.8842319292310159E-2</v>
      </c>
      <c r="D97" s="518">
        <f t="shared" si="8"/>
        <v>6.7668667186156675E-2</v>
      </c>
      <c r="E97" s="94">
        <f t="shared" si="8"/>
        <v>7.7818967264080177E-2</v>
      </c>
      <c r="F97" s="94">
        <f t="shared" si="8"/>
        <v>8.9491812353692191E-2</v>
      </c>
      <c r="G97" s="94">
        <f t="shared" si="8"/>
        <v>0.10291558420674601</v>
      </c>
      <c r="H97" s="94">
        <f t="shared" si="8"/>
        <v>0.1183529218377579</v>
      </c>
      <c r="I97" s="94">
        <f t="shared" si="8"/>
        <v>0.13610586011342157</v>
      </c>
      <c r="J97" s="94">
        <f t="shared" si="8"/>
        <v>0.15652173913043479</v>
      </c>
      <c r="K97" s="98">
        <f t="shared" si="10"/>
        <v>0.18</v>
      </c>
      <c r="L97" s="94">
        <f t="shared" ref="L97:V97" si="14">((K97)*$K$161)</f>
        <v>0.20699999999999999</v>
      </c>
      <c r="M97" s="94">
        <f t="shared" si="14"/>
        <v>0.23804999999999996</v>
      </c>
      <c r="N97" s="94">
        <f t="shared" si="14"/>
        <v>0.27375749999999993</v>
      </c>
      <c r="O97" s="94">
        <f t="shared" si="14"/>
        <v>0.31482112499999992</v>
      </c>
      <c r="P97" s="94">
        <f t="shared" si="14"/>
        <v>0.36204429374999986</v>
      </c>
      <c r="Q97" s="159">
        <f t="shared" si="14"/>
        <v>0.41635093781249982</v>
      </c>
      <c r="R97" s="159">
        <f t="shared" si="14"/>
        <v>0.47880357848437477</v>
      </c>
      <c r="S97" s="159">
        <f t="shared" si="14"/>
        <v>0.55062411525703092</v>
      </c>
      <c r="T97" s="159">
        <f t="shared" si="14"/>
        <v>0.63321773254558555</v>
      </c>
      <c r="U97" s="159">
        <f t="shared" si="14"/>
        <v>0.72820039242742329</v>
      </c>
      <c r="V97" s="159">
        <f t="shared" si="14"/>
        <v>0.8374304512915367</v>
      </c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P97"/>
      <c r="AQ97"/>
      <c r="AR97"/>
      <c r="AS97"/>
      <c r="AT97"/>
      <c r="AU97"/>
      <c r="AV97"/>
    </row>
    <row r="98" spans="2:48" x14ac:dyDescent="0.25">
      <c r="B98" s="76">
        <v>10</v>
      </c>
      <c r="C98" s="161">
        <f t="shared" si="8"/>
        <v>0.26805945455385738</v>
      </c>
      <c r="D98" s="518">
        <f t="shared" si="8"/>
        <v>0.30826837273693597</v>
      </c>
      <c r="E98" s="146">
        <f t="shared" si="8"/>
        <v>0.35450862864747634</v>
      </c>
      <c r="F98" s="146">
        <f t="shared" si="8"/>
        <v>0.40768492294459774</v>
      </c>
      <c r="G98" s="146">
        <f t="shared" si="8"/>
        <v>0.46883766138628735</v>
      </c>
      <c r="H98" s="146">
        <f t="shared" si="8"/>
        <v>0.53916331059423039</v>
      </c>
      <c r="I98" s="146">
        <f t="shared" si="8"/>
        <v>0.62003780718336488</v>
      </c>
      <c r="J98" s="146">
        <f t="shared" si="8"/>
        <v>0.71304347826086956</v>
      </c>
      <c r="K98" s="105">
        <f t="shared" si="10"/>
        <v>0.82</v>
      </c>
      <c r="L98" s="146">
        <f t="shared" ref="L98:V98" si="15">((K98)*$K$161)</f>
        <v>0.94299999999999984</v>
      </c>
      <c r="M98" s="146">
        <f t="shared" si="15"/>
        <v>1.0844499999999997</v>
      </c>
      <c r="N98" s="146">
        <f t="shared" si="15"/>
        <v>1.2471174999999997</v>
      </c>
      <c r="O98" s="146">
        <f t="shared" si="15"/>
        <v>1.4341851249999995</v>
      </c>
      <c r="P98" s="146">
        <f t="shared" si="15"/>
        <v>1.6493128937499992</v>
      </c>
      <c r="Q98" s="162">
        <f t="shared" si="15"/>
        <v>1.896709827812499</v>
      </c>
      <c r="R98" s="162">
        <f t="shared" si="15"/>
        <v>2.1812163019843736</v>
      </c>
      <c r="S98" s="162">
        <f t="shared" si="15"/>
        <v>2.5083987472820293</v>
      </c>
      <c r="T98" s="162">
        <f t="shared" si="15"/>
        <v>2.8846585593743335</v>
      </c>
      <c r="U98" s="162">
        <f t="shared" si="15"/>
        <v>3.317357343280483</v>
      </c>
      <c r="V98" s="162">
        <f t="shared" si="15"/>
        <v>3.814960944772555</v>
      </c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</row>
    <row r="99" spans="2:48" x14ac:dyDescent="0.25">
      <c r="B99" s="76">
        <v>20</v>
      </c>
      <c r="C99" s="158">
        <f t="shared" si="8"/>
        <v>0.64072747673848829</v>
      </c>
      <c r="D99" s="518">
        <f t="shared" si="8"/>
        <v>0.73683659824926151</v>
      </c>
      <c r="E99" s="94">
        <f t="shared" si="8"/>
        <v>0.84736208798665069</v>
      </c>
      <c r="F99" s="94">
        <f t="shared" si="8"/>
        <v>0.97446640118464822</v>
      </c>
      <c r="G99" s="94">
        <f t="shared" si="8"/>
        <v>1.1206363613623453</v>
      </c>
      <c r="H99" s="94">
        <f t="shared" si="8"/>
        <v>1.2887318155666971</v>
      </c>
      <c r="I99" s="94">
        <f t="shared" si="8"/>
        <v>1.4820415879017015</v>
      </c>
      <c r="J99" s="94">
        <f t="shared" si="8"/>
        <v>1.7043478260869567</v>
      </c>
      <c r="K99" s="98">
        <f t="shared" si="10"/>
        <v>1.96</v>
      </c>
      <c r="L99" s="94">
        <f t="shared" ref="L99:V99" si="16">((K99)*$K$161)</f>
        <v>2.254</v>
      </c>
      <c r="M99" s="94">
        <f t="shared" si="16"/>
        <v>2.5920999999999998</v>
      </c>
      <c r="N99" s="94">
        <f t="shared" si="16"/>
        <v>2.9809149999999995</v>
      </c>
      <c r="O99" s="94">
        <f t="shared" si="16"/>
        <v>3.428052249999999</v>
      </c>
      <c r="P99" s="94">
        <f t="shared" si="16"/>
        <v>3.9422600874999985</v>
      </c>
      <c r="Q99" s="159">
        <f t="shared" si="16"/>
        <v>4.5335991006249978</v>
      </c>
      <c r="R99" s="159">
        <f t="shared" si="16"/>
        <v>5.2136389657187472</v>
      </c>
      <c r="S99" s="159">
        <f t="shared" si="16"/>
        <v>5.9956848105765586</v>
      </c>
      <c r="T99" s="159">
        <f t="shared" si="16"/>
        <v>6.8950375321630419</v>
      </c>
      <c r="U99" s="159">
        <f t="shared" si="16"/>
        <v>7.9292931619874976</v>
      </c>
      <c r="V99" s="159">
        <f t="shared" si="16"/>
        <v>9.1186871362856223</v>
      </c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P99"/>
      <c r="AQ99"/>
      <c r="AR99"/>
      <c r="AS99"/>
      <c r="AT99"/>
      <c r="AU99"/>
      <c r="AV99"/>
    </row>
    <row r="100" spans="2:48" x14ac:dyDescent="0.25">
      <c r="B100" s="76">
        <v>30</v>
      </c>
      <c r="C100" s="158">
        <f t="shared" si="8"/>
        <v>1.3108761131231319</v>
      </c>
      <c r="D100" s="518">
        <f t="shared" si="8"/>
        <v>1.5075075300916017</v>
      </c>
      <c r="E100" s="94">
        <f t="shared" si="8"/>
        <v>1.7336336596053417</v>
      </c>
      <c r="F100" s="94">
        <f t="shared" si="8"/>
        <v>1.9936787085461427</v>
      </c>
      <c r="G100" s="94">
        <f t="shared" si="8"/>
        <v>2.2927305148280639</v>
      </c>
      <c r="H100" s="94">
        <f t="shared" si="8"/>
        <v>2.6366400920522732</v>
      </c>
      <c r="I100" s="94">
        <f t="shared" si="8"/>
        <v>3.032136105860114</v>
      </c>
      <c r="J100" s="94">
        <f t="shared" si="8"/>
        <v>3.4869565217391307</v>
      </c>
      <c r="K100" s="98">
        <f t="shared" si="10"/>
        <v>4.01</v>
      </c>
      <c r="L100" s="94">
        <f t="shared" ref="L100:V100" si="17">((K100)*$K$161)</f>
        <v>4.6114999999999995</v>
      </c>
      <c r="M100" s="94">
        <f t="shared" si="17"/>
        <v>5.3032249999999994</v>
      </c>
      <c r="N100" s="94">
        <f t="shared" si="17"/>
        <v>6.0987087499999992</v>
      </c>
      <c r="O100" s="94">
        <f t="shared" si="17"/>
        <v>7.0135150624999989</v>
      </c>
      <c r="P100" s="94">
        <f t="shared" si="17"/>
        <v>8.0655423218749984</v>
      </c>
      <c r="Q100" s="159">
        <f t="shared" si="17"/>
        <v>9.275373670156247</v>
      </c>
      <c r="R100" s="159">
        <f t="shared" si="17"/>
        <v>10.666679720679683</v>
      </c>
      <c r="S100" s="159">
        <f t="shared" si="17"/>
        <v>12.266681678781636</v>
      </c>
      <c r="T100" s="159">
        <f t="shared" si="17"/>
        <v>14.10668393059888</v>
      </c>
      <c r="U100" s="159">
        <f t="shared" si="17"/>
        <v>16.222686520188709</v>
      </c>
      <c r="V100" s="159">
        <f t="shared" si="17"/>
        <v>18.656089498217014</v>
      </c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</row>
    <row r="101" spans="2:48" x14ac:dyDescent="0.25">
      <c r="B101" s="76">
        <v>40</v>
      </c>
      <c r="C101" s="158">
        <f t="shared" si="8"/>
        <v>2.1379376009539359</v>
      </c>
      <c r="D101" s="518">
        <f t="shared" si="8"/>
        <v>2.4586282410970259</v>
      </c>
      <c r="E101" s="94">
        <f t="shared" si="8"/>
        <v>2.8274224772615795</v>
      </c>
      <c r="F101" s="94">
        <f t="shared" si="8"/>
        <v>3.2515358488508159</v>
      </c>
      <c r="G101" s="94">
        <f t="shared" si="8"/>
        <v>3.739266226178438</v>
      </c>
      <c r="H101" s="94">
        <f t="shared" si="8"/>
        <v>4.3001561601052032</v>
      </c>
      <c r="I101" s="94">
        <f t="shared" si="8"/>
        <v>4.9451795841209831</v>
      </c>
      <c r="J101" s="94">
        <f t="shared" si="8"/>
        <v>5.6869565217391305</v>
      </c>
      <c r="K101" s="98">
        <f t="shared" si="10"/>
        <v>6.54</v>
      </c>
      <c r="L101" s="94">
        <f t="shared" ref="L101:V101" si="18">((K101)*$K$161)</f>
        <v>7.520999999999999</v>
      </c>
      <c r="M101" s="94">
        <f t="shared" si="18"/>
        <v>8.6491499999999988</v>
      </c>
      <c r="N101" s="94">
        <f t="shared" si="18"/>
        <v>9.9465224999999986</v>
      </c>
      <c r="O101" s="94">
        <f t="shared" si="18"/>
        <v>11.438500874999997</v>
      </c>
      <c r="P101" s="94">
        <f t="shared" si="18"/>
        <v>13.154276006249995</v>
      </c>
      <c r="Q101" s="159">
        <f t="shared" si="18"/>
        <v>15.127417407187494</v>
      </c>
      <c r="R101" s="159">
        <f t="shared" si="18"/>
        <v>17.396530018265615</v>
      </c>
      <c r="S101" s="159">
        <f t="shared" si="18"/>
        <v>20.006009521005456</v>
      </c>
      <c r="T101" s="159">
        <f t="shared" si="18"/>
        <v>23.006910949156271</v>
      </c>
      <c r="U101" s="159">
        <f t="shared" si="18"/>
        <v>26.45794759152971</v>
      </c>
      <c r="V101" s="159">
        <f t="shared" si="18"/>
        <v>30.426639730259165</v>
      </c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P101"/>
      <c r="AQ101"/>
      <c r="AR101"/>
      <c r="AS101"/>
      <c r="AT101"/>
      <c r="AU101"/>
      <c r="AV101"/>
    </row>
    <row r="102" spans="2:48" x14ac:dyDescent="0.25">
      <c r="B102" s="76">
        <v>50</v>
      </c>
      <c r="C102" s="158">
        <f t="shared" si="8"/>
        <v>3.0761456918924361</v>
      </c>
      <c r="D102" s="518">
        <f t="shared" si="8"/>
        <v>3.5375675456763012</v>
      </c>
      <c r="E102" s="94">
        <f t="shared" si="8"/>
        <v>4.0682026775277462</v>
      </c>
      <c r="F102" s="94">
        <f t="shared" si="8"/>
        <v>4.6784330791569078</v>
      </c>
      <c r="G102" s="94">
        <f t="shared" si="8"/>
        <v>5.380198041030444</v>
      </c>
      <c r="H102" s="94">
        <f t="shared" si="8"/>
        <v>6.1872277471850099</v>
      </c>
      <c r="I102" s="94">
        <f t="shared" si="8"/>
        <v>7.1153119092627604</v>
      </c>
      <c r="J102" s="94">
        <f t="shared" si="8"/>
        <v>8.1826086956521742</v>
      </c>
      <c r="K102" s="98">
        <f t="shared" si="10"/>
        <v>9.41</v>
      </c>
      <c r="L102" s="94">
        <f t="shared" ref="L102:V102" si="19">((K102)*$K$161)</f>
        <v>10.821499999999999</v>
      </c>
      <c r="M102" s="94">
        <f t="shared" si="19"/>
        <v>12.444724999999998</v>
      </c>
      <c r="N102" s="94">
        <f t="shared" si="19"/>
        <v>14.311433749999997</v>
      </c>
      <c r="O102" s="94">
        <f t="shared" si="19"/>
        <v>16.458148812499996</v>
      </c>
      <c r="P102" s="94">
        <f t="shared" si="19"/>
        <v>18.926871134374995</v>
      </c>
      <c r="Q102" s="159">
        <f t="shared" si="19"/>
        <v>21.765901804531243</v>
      </c>
      <c r="R102" s="159">
        <f t="shared" si="19"/>
        <v>25.030787075210927</v>
      </c>
      <c r="S102" s="159">
        <f t="shared" si="19"/>
        <v>28.785405136492564</v>
      </c>
      <c r="T102" s="159">
        <f t="shared" si="19"/>
        <v>33.103215906966447</v>
      </c>
      <c r="U102" s="159">
        <f t="shared" si="19"/>
        <v>38.068698293011408</v>
      </c>
      <c r="V102" s="159">
        <f t="shared" si="19"/>
        <v>43.779003036963118</v>
      </c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</row>
    <row r="103" spans="2:48" x14ac:dyDescent="0.25">
      <c r="B103" s="76">
        <v>60</v>
      </c>
      <c r="C103" s="158">
        <f t="shared" si="8"/>
        <v>4.3183724325078741</v>
      </c>
      <c r="D103" s="518">
        <f t="shared" si="8"/>
        <v>4.9661282973840546</v>
      </c>
      <c r="E103" s="94">
        <f t="shared" si="8"/>
        <v>5.711047541991662</v>
      </c>
      <c r="F103" s="94">
        <f t="shared" si="8"/>
        <v>6.567704673290411</v>
      </c>
      <c r="G103" s="94">
        <f t="shared" si="8"/>
        <v>7.5528603742839717</v>
      </c>
      <c r="H103" s="94">
        <f t="shared" si="8"/>
        <v>8.685789430426567</v>
      </c>
      <c r="I103" s="94">
        <f t="shared" si="8"/>
        <v>9.9886578449905503</v>
      </c>
      <c r="J103" s="94">
        <f t="shared" si="8"/>
        <v>11.486956521739131</v>
      </c>
      <c r="K103" s="98">
        <f t="shared" si="10"/>
        <v>13.21</v>
      </c>
      <c r="L103" s="94">
        <f t="shared" ref="L103:V103" si="20">((K103)*$K$161)</f>
        <v>15.1915</v>
      </c>
      <c r="M103" s="94">
        <f t="shared" si="20"/>
        <v>17.470224999999999</v>
      </c>
      <c r="N103" s="94">
        <f t="shared" si="20"/>
        <v>20.090758749999999</v>
      </c>
      <c r="O103" s="94">
        <f t="shared" si="20"/>
        <v>23.104372562499996</v>
      </c>
      <c r="P103" s="94">
        <f t="shared" si="20"/>
        <v>26.570028446874993</v>
      </c>
      <c r="Q103" s="159">
        <f t="shared" si="20"/>
        <v>30.555532713906238</v>
      </c>
      <c r="R103" s="159">
        <f t="shared" si="20"/>
        <v>35.138862620992171</v>
      </c>
      <c r="S103" s="159">
        <f t="shared" si="20"/>
        <v>40.409692014140994</v>
      </c>
      <c r="T103" s="159">
        <f t="shared" si="20"/>
        <v>46.471145816262137</v>
      </c>
      <c r="U103" s="159">
        <f t="shared" si="20"/>
        <v>53.441817688701455</v>
      </c>
      <c r="V103" s="159">
        <f t="shared" si="20"/>
        <v>61.45809034200667</v>
      </c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P103"/>
      <c r="AQ103"/>
      <c r="AR103"/>
      <c r="AS103"/>
      <c r="AT103"/>
      <c r="AU103"/>
      <c r="AV103"/>
    </row>
    <row r="104" spans="2:48" x14ac:dyDescent="0.25">
      <c r="B104" s="76">
        <v>70</v>
      </c>
      <c r="C104" s="161">
        <f t="shared" si="8"/>
        <v>5.5769442618156173</v>
      </c>
      <c r="D104" s="518">
        <f t="shared" si="8"/>
        <v>6.4134859010879595</v>
      </c>
      <c r="E104" s="146">
        <f t="shared" si="8"/>
        <v>7.375508786251153</v>
      </c>
      <c r="F104" s="146">
        <f t="shared" si="8"/>
        <v>8.4818351041888249</v>
      </c>
      <c r="G104" s="146">
        <f t="shared" si="8"/>
        <v>9.7541103698171483</v>
      </c>
      <c r="H104" s="146">
        <f t="shared" si="8"/>
        <v>11.217226925289719</v>
      </c>
      <c r="I104" s="146">
        <f t="shared" si="8"/>
        <v>12.899810964083176</v>
      </c>
      <c r="J104" s="146">
        <f t="shared" si="8"/>
        <v>14.834782608695653</v>
      </c>
      <c r="K104" s="105">
        <f t="shared" si="10"/>
        <v>17.059999999999999</v>
      </c>
      <c r="L104" s="146">
        <f t="shared" ref="L104:V104" si="21">((K104)*$K$161)</f>
        <v>19.618999999999996</v>
      </c>
      <c r="M104" s="146">
        <f t="shared" si="21"/>
        <v>22.561849999999993</v>
      </c>
      <c r="N104" s="146">
        <f t="shared" si="21"/>
        <v>25.946127499999989</v>
      </c>
      <c r="O104" s="146">
        <f t="shared" si="21"/>
        <v>29.838046624999986</v>
      </c>
      <c r="P104" s="146">
        <f t="shared" si="21"/>
        <v>34.313753618749985</v>
      </c>
      <c r="Q104" s="162">
        <f t="shared" si="21"/>
        <v>39.460816661562482</v>
      </c>
      <c r="R104" s="162">
        <f t="shared" si="21"/>
        <v>45.379939160796852</v>
      </c>
      <c r="S104" s="162">
        <f t="shared" si="21"/>
        <v>52.186930034916372</v>
      </c>
      <c r="T104" s="162">
        <f t="shared" si="21"/>
        <v>60.014969540153821</v>
      </c>
      <c r="U104" s="162">
        <f t="shared" si="21"/>
        <v>69.017214971176884</v>
      </c>
      <c r="V104" s="162">
        <f t="shared" si="21"/>
        <v>79.369797216853414</v>
      </c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</row>
    <row r="105" spans="2:48" x14ac:dyDescent="0.25">
      <c r="B105" s="76">
        <v>80</v>
      </c>
      <c r="C105" s="158">
        <f t="shared" si="8"/>
        <v>7.0349261731695263</v>
      </c>
      <c r="D105" s="518">
        <f t="shared" si="8"/>
        <v>8.0901650991449543</v>
      </c>
      <c r="E105" s="94">
        <f t="shared" si="8"/>
        <v>9.3036898640166967</v>
      </c>
      <c r="F105" s="94">
        <f t="shared" si="8"/>
        <v>10.6992433436192</v>
      </c>
      <c r="G105" s="94">
        <f t="shared" si="8"/>
        <v>12.304129845162079</v>
      </c>
      <c r="H105" s="94">
        <f t="shared" si="8"/>
        <v>14.149749321936389</v>
      </c>
      <c r="I105" s="94">
        <f t="shared" si="8"/>
        <v>16.272211720226846</v>
      </c>
      <c r="J105" s="94">
        <f t="shared" si="8"/>
        <v>18.713043478260872</v>
      </c>
      <c r="K105" s="98">
        <f t="shared" si="10"/>
        <v>21.52</v>
      </c>
      <c r="L105" s="94">
        <f t="shared" ref="L105:V105" si="22">((K105)*$K$161)</f>
        <v>24.747999999999998</v>
      </c>
      <c r="M105" s="94">
        <f t="shared" si="22"/>
        <v>28.460199999999993</v>
      </c>
      <c r="N105" s="94">
        <f t="shared" si="22"/>
        <v>32.729229999999987</v>
      </c>
      <c r="O105" s="94">
        <f t="shared" si="22"/>
        <v>37.638614499999981</v>
      </c>
      <c r="P105" s="94">
        <f t="shared" si="22"/>
        <v>43.284406674999978</v>
      </c>
      <c r="Q105" s="159">
        <f t="shared" si="22"/>
        <v>49.77706767624997</v>
      </c>
      <c r="R105" s="159">
        <f t="shared" si="22"/>
        <v>57.243627827687462</v>
      </c>
      <c r="S105" s="159">
        <f t="shared" si="22"/>
        <v>65.83017200184058</v>
      </c>
      <c r="T105" s="159">
        <f t="shared" si="22"/>
        <v>75.704697802116655</v>
      </c>
      <c r="U105" s="159">
        <f t="shared" si="22"/>
        <v>87.060402472434149</v>
      </c>
      <c r="V105" s="159">
        <f t="shared" si="22"/>
        <v>100.11946284329926</v>
      </c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</row>
    <row r="106" spans="2:48" x14ac:dyDescent="0.25">
      <c r="B106" s="76">
        <v>90</v>
      </c>
      <c r="C106" s="158">
        <f t="shared" si="8"/>
        <v>8.5452123683388201</v>
      </c>
      <c r="D106" s="518">
        <f t="shared" si="8"/>
        <v>9.8269942235896419</v>
      </c>
      <c r="E106" s="94">
        <f t="shared" si="8"/>
        <v>11.301043357128087</v>
      </c>
      <c r="F106" s="94">
        <f t="shared" si="8"/>
        <v>12.996199860697299</v>
      </c>
      <c r="G106" s="94">
        <f t="shared" si="8"/>
        <v>14.945629839801892</v>
      </c>
      <c r="H106" s="94">
        <f t="shared" si="8"/>
        <v>17.187474315772175</v>
      </c>
      <c r="I106" s="94">
        <f t="shared" si="8"/>
        <v>19.765595463137998</v>
      </c>
      <c r="J106" s="94">
        <f t="shared" si="8"/>
        <v>22.730434782608697</v>
      </c>
      <c r="K106" s="98">
        <f t="shared" si="10"/>
        <v>26.14</v>
      </c>
      <c r="L106" s="94">
        <f t="shared" ref="L106:V106" si="23">((K106)*$K$161)</f>
        <v>30.061</v>
      </c>
      <c r="M106" s="94">
        <f t="shared" si="23"/>
        <v>34.570149999999998</v>
      </c>
      <c r="N106" s="94">
        <f t="shared" si="23"/>
        <v>39.755672499999996</v>
      </c>
      <c r="O106" s="94">
        <f t="shared" si="23"/>
        <v>45.719023374999992</v>
      </c>
      <c r="P106" s="94">
        <f t="shared" si="23"/>
        <v>52.576876881249987</v>
      </c>
      <c r="Q106" s="159">
        <f t="shared" si="23"/>
        <v>60.463408413437477</v>
      </c>
      <c r="R106" s="159">
        <f t="shared" si="23"/>
        <v>69.532919675453087</v>
      </c>
      <c r="S106" s="159">
        <f t="shared" si="23"/>
        <v>79.96285762677104</v>
      </c>
      <c r="T106" s="159">
        <f t="shared" si="23"/>
        <v>91.957286270786682</v>
      </c>
      <c r="U106" s="159">
        <f t="shared" si="23"/>
        <v>105.75087921140468</v>
      </c>
      <c r="V106" s="159">
        <f t="shared" si="23"/>
        <v>121.61351109311538</v>
      </c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</row>
    <row r="107" spans="2:48" x14ac:dyDescent="0.25">
      <c r="B107" s="76">
        <v>100</v>
      </c>
      <c r="C107" s="164">
        <f t="shared" si="8"/>
        <v>10.1078028473235</v>
      </c>
      <c r="D107" s="518">
        <f t="shared" si="8"/>
        <v>11.623973274422024</v>
      </c>
      <c r="E107" s="144">
        <f t="shared" si="8"/>
        <v>13.367569265585326</v>
      </c>
      <c r="F107" s="144">
        <f t="shared" si="8"/>
        <v>15.372704655423124</v>
      </c>
      <c r="G107" s="144">
        <f t="shared" si="8"/>
        <v>17.678610353736591</v>
      </c>
      <c r="H107" s="144">
        <f t="shared" si="8"/>
        <v>20.330401906797078</v>
      </c>
      <c r="I107" s="144">
        <f t="shared" si="8"/>
        <v>23.379962192816638</v>
      </c>
      <c r="J107" s="144">
        <f t="shared" si="8"/>
        <v>26.886956521739133</v>
      </c>
      <c r="K107" s="165">
        <f t="shared" si="10"/>
        <v>30.92</v>
      </c>
      <c r="L107" s="144">
        <f t="shared" ref="L107:V107" si="24">((K107)*$K$161)</f>
        <v>35.558</v>
      </c>
      <c r="M107" s="144">
        <f t="shared" si="24"/>
        <v>40.8917</v>
      </c>
      <c r="N107" s="144">
        <f t="shared" si="24"/>
        <v>47.025454999999994</v>
      </c>
      <c r="O107" s="144">
        <f t="shared" si="24"/>
        <v>54.079273249999986</v>
      </c>
      <c r="P107" s="144">
        <f t="shared" si="24"/>
        <v>62.191164237499976</v>
      </c>
      <c r="Q107" s="166">
        <f t="shared" si="24"/>
        <v>71.519838873124968</v>
      </c>
      <c r="R107" s="166">
        <f t="shared" si="24"/>
        <v>82.247814704093713</v>
      </c>
      <c r="S107" s="166">
        <f t="shared" si="24"/>
        <v>94.584986909707766</v>
      </c>
      <c r="T107" s="166">
        <f t="shared" si="24"/>
        <v>108.77273494616392</v>
      </c>
      <c r="U107" s="166">
        <f t="shared" si="24"/>
        <v>125.08864518808851</v>
      </c>
      <c r="V107" s="166">
        <f t="shared" si="24"/>
        <v>143.85194196630178</v>
      </c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</row>
    <row r="108" spans="2:48" x14ac:dyDescent="0.25">
      <c r="B108" s="76"/>
      <c r="C108" s="167"/>
      <c r="D108" s="519"/>
      <c r="E108" s="167"/>
      <c r="F108" s="167"/>
      <c r="G108" s="167"/>
      <c r="H108" s="167"/>
      <c r="I108" s="167"/>
      <c r="J108" s="167"/>
      <c r="K108" s="93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</row>
    <row r="109" spans="2:48" x14ac:dyDescent="0.25"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</row>
    <row r="110" spans="2:48" x14ac:dyDescent="0.25"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</row>
    <row r="111" spans="2:48" x14ac:dyDescent="0.25">
      <c r="B111" s="151" t="s">
        <v>53</v>
      </c>
      <c r="C111" s="151"/>
      <c r="D111" s="151"/>
      <c r="E111" s="152"/>
      <c r="F111" s="152"/>
      <c r="G111" s="152"/>
      <c r="H111" s="152"/>
      <c r="I111" s="152"/>
      <c r="K111" s="82">
        <v>1.1499999999999999</v>
      </c>
      <c r="L111" s="42" t="s">
        <v>0</v>
      </c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</row>
    <row r="112" spans="2:48" x14ac:dyDescent="0.25">
      <c r="B112" s="76" t="s">
        <v>2</v>
      </c>
      <c r="C112" s="153" t="s">
        <v>33</v>
      </c>
      <c r="D112" s="81"/>
      <c r="E112" s="81" t="s">
        <v>16</v>
      </c>
      <c r="F112" s="81" t="s">
        <v>15</v>
      </c>
      <c r="G112" s="76" t="s">
        <v>14</v>
      </c>
      <c r="H112" s="76" t="s">
        <v>13</v>
      </c>
      <c r="I112" s="76" t="s">
        <v>3</v>
      </c>
      <c r="J112" s="76" t="s">
        <v>4</v>
      </c>
      <c r="K112" s="520" t="s">
        <v>5</v>
      </c>
      <c r="L112" s="76" t="s">
        <v>6</v>
      </c>
      <c r="M112" s="76" t="s">
        <v>20</v>
      </c>
      <c r="N112" s="76" t="s">
        <v>21</v>
      </c>
      <c r="O112" s="76" t="s">
        <v>22</v>
      </c>
      <c r="P112" s="76" t="s">
        <v>23</v>
      </c>
      <c r="Q112" s="76" t="s">
        <v>24</v>
      </c>
      <c r="R112" s="81" t="s">
        <v>25</v>
      </c>
      <c r="S112" s="81" t="s">
        <v>35</v>
      </c>
      <c r="T112" s="81" t="s">
        <v>36</v>
      </c>
      <c r="U112" s="81" t="s">
        <v>37</v>
      </c>
      <c r="V112" s="81" t="s">
        <v>38</v>
      </c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</row>
    <row r="113" spans="2:48" x14ac:dyDescent="0.25">
      <c r="B113" s="76">
        <v>1</v>
      </c>
      <c r="C113" s="154">
        <f t="shared" ref="C113:J127" si="25">((D113)/$K$161)</f>
        <v>0.22556222395385556</v>
      </c>
      <c r="D113" s="143">
        <f t="shared" si="25"/>
        <v>0.25939655754693386</v>
      </c>
      <c r="E113" s="143">
        <f t="shared" si="25"/>
        <v>0.29830604117897391</v>
      </c>
      <c r="F113" s="143">
        <f t="shared" si="25"/>
        <v>0.34305194735581995</v>
      </c>
      <c r="G113" s="143">
        <f t="shared" si="25"/>
        <v>0.39450973945919293</v>
      </c>
      <c r="H113" s="143">
        <f t="shared" si="25"/>
        <v>0.45368620037807184</v>
      </c>
      <c r="I113" s="143">
        <f t="shared" si="25"/>
        <v>0.52173913043478259</v>
      </c>
      <c r="J113" s="143">
        <f t="shared" si="25"/>
        <v>0.6</v>
      </c>
      <c r="K113" s="84">
        <f>I56</f>
        <v>0.69</v>
      </c>
      <c r="L113" s="143">
        <f t="shared" ref="L113:V113" si="26">((K113)*$K$161)</f>
        <v>0.79349999999999987</v>
      </c>
      <c r="M113" s="143">
        <f t="shared" si="26"/>
        <v>0.91252499999999981</v>
      </c>
      <c r="N113" s="143">
        <f t="shared" si="26"/>
        <v>1.0494037499999997</v>
      </c>
      <c r="O113" s="143">
        <f t="shared" si="26"/>
        <v>1.2068143124999997</v>
      </c>
      <c r="P113" s="143">
        <f t="shared" si="26"/>
        <v>1.3878364593749997</v>
      </c>
      <c r="Q113" s="155">
        <f t="shared" si="26"/>
        <v>1.5960119282812495</v>
      </c>
      <c r="R113" s="155">
        <f t="shared" si="26"/>
        <v>1.8354137175234368</v>
      </c>
      <c r="S113" s="155">
        <f t="shared" si="26"/>
        <v>2.1107257751519524</v>
      </c>
      <c r="T113" s="155">
        <f t="shared" si="26"/>
        <v>2.427334641424745</v>
      </c>
      <c r="U113" s="155">
        <f t="shared" si="26"/>
        <v>2.7914348376384566</v>
      </c>
      <c r="V113" s="155">
        <f t="shared" si="26"/>
        <v>3.2101500632842246</v>
      </c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</row>
    <row r="114" spans="2:48" x14ac:dyDescent="0.25">
      <c r="B114" s="76">
        <v>2</v>
      </c>
      <c r="C114" s="158">
        <f t="shared" si="25"/>
        <v>0.43151034147694112</v>
      </c>
      <c r="D114" s="94">
        <f t="shared" si="25"/>
        <v>0.49623689269848226</v>
      </c>
      <c r="E114" s="94">
        <f t="shared" si="25"/>
        <v>0.57067242660325457</v>
      </c>
      <c r="F114" s="94">
        <f t="shared" si="25"/>
        <v>0.65627329059374273</v>
      </c>
      <c r="G114" s="94">
        <f t="shared" si="25"/>
        <v>0.75471428418280406</v>
      </c>
      <c r="H114" s="94">
        <f t="shared" si="25"/>
        <v>0.86792142681022455</v>
      </c>
      <c r="I114" s="94">
        <f t="shared" si="25"/>
        <v>0.99810964083175813</v>
      </c>
      <c r="J114" s="94">
        <f t="shared" si="25"/>
        <v>1.1478260869565218</v>
      </c>
      <c r="K114" s="98">
        <f t="shared" ref="K114:K127" si="27">I57</f>
        <v>1.32</v>
      </c>
      <c r="L114" s="94">
        <f t="shared" ref="L114:V114" si="28">((K114)*$K$161)</f>
        <v>1.518</v>
      </c>
      <c r="M114" s="94">
        <f t="shared" si="28"/>
        <v>1.7456999999999998</v>
      </c>
      <c r="N114" s="94">
        <f t="shared" si="28"/>
        <v>2.0075549999999995</v>
      </c>
      <c r="O114" s="94">
        <f t="shared" si="28"/>
        <v>2.3086882499999994</v>
      </c>
      <c r="P114" s="94">
        <f t="shared" si="28"/>
        <v>2.6549914874999994</v>
      </c>
      <c r="Q114" s="159">
        <f t="shared" si="28"/>
        <v>3.053240210624999</v>
      </c>
      <c r="R114" s="159">
        <f t="shared" si="28"/>
        <v>3.5112262422187484</v>
      </c>
      <c r="S114" s="159">
        <f t="shared" si="28"/>
        <v>4.0379101785515603</v>
      </c>
      <c r="T114" s="159">
        <f t="shared" si="28"/>
        <v>4.6435967053342937</v>
      </c>
      <c r="U114" s="159">
        <f t="shared" si="28"/>
        <v>5.3401362111344373</v>
      </c>
      <c r="V114" s="159">
        <f t="shared" si="28"/>
        <v>6.1411566428046021</v>
      </c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</row>
    <row r="115" spans="2:48" x14ac:dyDescent="0.25">
      <c r="B115" s="76">
        <v>3</v>
      </c>
      <c r="C115" s="161">
        <f t="shared" si="25"/>
        <v>0.58842319292310152</v>
      </c>
      <c r="D115" s="146">
        <f t="shared" si="25"/>
        <v>0.67668667186156672</v>
      </c>
      <c r="E115" s="146">
        <f t="shared" si="25"/>
        <v>0.77818967264080163</v>
      </c>
      <c r="F115" s="146">
        <f t="shared" si="25"/>
        <v>0.89491812353692179</v>
      </c>
      <c r="G115" s="146">
        <f t="shared" si="25"/>
        <v>1.02915584206746</v>
      </c>
      <c r="H115" s="146">
        <f t="shared" si="25"/>
        <v>1.183529218377579</v>
      </c>
      <c r="I115" s="146">
        <f t="shared" si="25"/>
        <v>1.3610586011342156</v>
      </c>
      <c r="J115" s="146">
        <f t="shared" si="25"/>
        <v>1.5652173913043479</v>
      </c>
      <c r="K115" s="105">
        <f t="shared" si="27"/>
        <v>1.8</v>
      </c>
      <c r="L115" s="146">
        <f t="shared" ref="L115:V115" si="29">((K115)*$K$161)</f>
        <v>2.0699999999999998</v>
      </c>
      <c r="M115" s="146">
        <f t="shared" si="29"/>
        <v>2.3804999999999996</v>
      </c>
      <c r="N115" s="146">
        <f t="shared" si="29"/>
        <v>2.7375749999999992</v>
      </c>
      <c r="O115" s="146">
        <f t="shared" si="29"/>
        <v>3.1482112499999988</v>
      </c>
      <c r="P115" s="146">
        <f t="shared" si="29"/>
        <v>3.6204429374999982</v>
      </c>
      <c r="Q115" s="162">
        <f t="shared" si="29"/>
        <v>4.1635093781249974</v>
      </c>
      <c r="R115" s="162">
        <f t="shared" si="29"/>
        <v>4.7880357848437463</v>
      </c>
      <c r="S115" s="162">
        <f t="shared" si="29"/>
        <v>5.5062411525703077</v>
      </c>
      <c r="T115" s="162">
        <f t="shared" si="29"/>
        <v>6.3321773254558531</v>
      </c>
      <c r="U115" s="162">
        <f t="shared" si="29"/>
        <v>7.2820039242742309</v>
      </c>
      <c r="V115" s="162">
        <f t="shared" si="29"/>
        <v>8.3743045129153657</v>
      </c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</row>
    <row r="116" spans="2:48" x14ac:dyDescent="0.25">
      <c r="B116" s="76">
        <v>4</v>
      </c>
      <c r="C116" s="158">
        <f t="shared" si="25"/>
        <v>0.7780262217538787</v>
      </c>
      <c r="D116" s="94">
        <f t="shared" si="25"/>
        <v>0.8947301550169604</v>
      </c>
      <c r="E116" s="94">
        <f t="shared" si="25"/>
        <v>1.0289396782695044</v>
      </c>
      <c r="F116" s="94">
        <f t="shared" si="25"/>
        <v>1.1832806300099299</v>
      </c>
      <c r="G116" s="94">
        <f t="shared" si="25"/>
        <v>1.3607727245114192</v>
      </c>
      <c r="H116" s="94">
        <f t="shared" si="25"/>
        <v>1.564888633188132</v>
      </c>
      <c r="I116" s="94">
        <f t="shared" si="25"/>
        <v>1.7996219281663517</v>
      </c>
      <c r="J116" s="94">
        <f t="shared" si="25"/>
        <v>2.0695652173913044</v>
      </c>
      <c r="K116" s="98">
        <f t="shared" si="27"/>
        <v>2.38</v>
      </c>
      <c r="L116" s="94">
        <f t="shared" ref="L116:V116" si="30">((K116)*$K$161)</f>
        <v>2.7369999999999997</v>
      </c>
      <c r="M116" s="94">
        <f t="shared" si="30"/>
        <v>3.1475499999999994</v>
      </c>
      <c r="N116" s="94">
        <f t="shared" si="30"/>
        <v>3.6196824999999992</v>
      </c>
      <c r="O116" s="94">
        <f t="shared" si="30"/>
        <v>4.1626348749999984</v>
      </c>
      <c r="P116" s="94">
        <f t="shared" si="30"/>
        <v>4.7870301062499978</v>
      </c>
      <c r="Q116" s="159">
        <f t="shared" si="30"/>
        <v>5.5050846221874972</v>
      </c>
      <c r="R116" s="159">
        <f t="shared" si="30"/>
        <v>6.3308473155156211</v>
      </c>
      <c r="S116" s="159">
        <f t="shared" si="30"/>
        <v>7.2804744128429633</v>
      </c>
      <c r="T116" s="159">
        <f t="shared" si="30"/>
        <v>8.3725455747694078</v>
      </c>
      <c r="U116" s="159">
        <f t="shared" si="30"/>
        <v>9.628427410984818</v>
      </c>
      <c r="V116" s="159">
        <f t="shared" si="30"/>
        <v>11.072691522632541</v>
      </c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  <row r="117" spans="2:48" x14ac:dyDescent="0.25">
      <c r="B117" s="76">
        <v>5</v>
      </c>
      <c r="C117" s="158">
        <f t="shared" si="25"/>
        <v>0.94801514415388566</v>
      </c>
      <c r="D117" s="94">
        <f t="shared" si="25"/>
        <v>1.0902174157769684</v>
      </c>
      <c r="E117" s="94">
        <f t="shared" si="25"/>
        <v>1.2537500281435134</v>
      </c>
      <c r="F117" s="94">
        <f t="shared" si="25"/>
        <v>1.4418125323650404</v>
      </c>
      <c r="G117" s="94">
        <f t="shared" si="25"/>
        <v>1.6580844122197964</v>
      </c>
      <c r="H117" s="94">
        <f t="shared" si="25"/>
        <v>1.9067970740527658</v>
      </c>
      <c r="I117" s="94">
        <f t="shared" si="25"/>
        <v>2.1928166351606806</v>
      </c>
      <c r="J117" s="94">
        <f t="shared" si="25"/>
        <v>2.5217391304347827</v>
      </c>
      <c r="K117" s="98">
        <f t="shared" si="27"/>
        <v>2.9</v>
      </c>
      <c r="L117" s="94">
        <f t="shared" ref="L117:V117" si="31">((K117)*$K$161)</f>
        <v>3.3349999999999995</v>
      </c>
      <c r="M117" s="94">
        <f t="shared" si="31"/>
        <v>3.8352499999999989</v>
      </c>
      <c r="N117" s="94">
        <f t="shared" si="31"/>
        <v>4.4105374999999984</v>
      </c>
      <c r="O117" s="94">
        <f t="shared" si="31"/>
        <v>5.0721181249999976</v>
      </c>
      <c r="P117" s="94">
        <f t="shared" si="31"/>
        <v>5.832935843749997</v>
      </c>
      <c r="Q117" s="159">
        <f t="shared" si="31"/>
        <v>6.707876220312496</v>
      </c>
      <c r="R117" s="159">
        <f t="shared" si="31"/>
        <v>7.7140576533593697</v>
      </c>
      <c r="S117" s="159">
        <f t="shared" si="31"/>
        <v>8.8711663013632744</v>
      </c>
      <c r="T117" s="159">
        <f t="shared" si="31"/>
        <v>10.201841246567765</v>
      </c>
      <c r="U117" s="159">
        <f t="shared" si="31"/>
        <v>11.732117433552929</v>
      </c>
      <c r="V117" s="159">
        <f t="shared" si="31"/>
        <v>13.491935048585868</v>
      </c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</row>
    <row r="118" spans="2:48" x14ac:dyDescent="0.25">
      <c r="B118" s="76">
        <v>10</v>
      </c>
      <c r="C118" s="161">
        <f t="shared" si="25"/>
        <v>1.6018186918462207</v>
      </c>
      <c r="D118" s="146">
        <f t="shared" si="25"/>
        <v>1.8420914956231538</v>
      </c>
      <c r="E118" s="146">
        <f t="shared" si="25"/>
        <v>2.1184052199666268</v>
      </c>
      <c r="F118" s="146">
        <f t="shared" si="25"/>
        <v>2.4361660029616208</v>
      </c>
      <c r="G118" s="146">
        <f t="shared" si="25"/>
        <v>2.8015909034058635</v>
      </c>
      <c r="H118" s="146">
        <f t="shared" si="25"/>
        <v>3.2218295389167428</v>
      </c>
      <c r="I118" s="146">
        <f t="shared" si="25"/>
        <v>3.705103969754254</v>
      </c>
      <c r="J118" s="146">
        <f t="shared" si="25"/>
        <v>4.2608695652173916</v>
      </c>
      <c r="K118" s="105">
        <f t="shared" si="27"/>
        <v>4.9000000000000004</v>
      </c>
      <c r="L118" s="146">
        <f t="shared" ref="L118:V118" si="32">((K118)*$K$161)</f>
        <v>5.6349999999999998</v>
      </c>
      <c r="M118" s="146">
        <f t="shared" si="32"/>
        <v>6.480249999999999</v>
      </c>
      <c r="N118" s="146">
        <f t="shared" si="32"/>
        <v>7.452287499999998</v>
      </c>
      <c r="O118" s="146">
        <f t="shared" si="32"/>
        <v>8.5701306249999973</v>
      </c>
      <c r="P118" s="146">
        <f t="shared" si="32"/>
        <v>9.8556502187499966</v>
      </c>
      <c r="Q118" s="162">
        <f t="shared" si="32"/>
        <v>11.333997751562496</v>
      </c>
      <c r="R118" s="162">
        <f t="shared" si="32"/>
        <v>13.03409741429687</v>
      </c>
      <c r="S118" s="162">
        <f t="shared" si="32"/>
        <v>14.989212026441399</v>
      </c>
      <c r="T118" s="162">
        <f t="shared" si="32"/>
        <v>17.237593830407608</v>
      </c>
      <c r="U118" s="162">
        <f t="shared" si="32"/>
        <v>19.823232904968748</v>
      </c>
      <c r="V118" s="162">
        <f t="shared" si="32"/>
        <v>22.796717840714059</v>
      </c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</row>
    <row r="119" spans="2:48" x14ac:dyDescent="0.25">
      <c r="B119" s="76">
        <v>20</v>
      </c>
      <c r="C119" s="158">
        <f t="shared" si="25"/>
        <v>2.4092660732462545</v>
      </c>
      <c r="D119" s="94">
        <f t="shared" si="25"/>
        <v>2.7706559842331924</v>
      </c>
      <c r="E119" s="94">
        <f t="shared" si="25"/>
        <v>3.1862543818681712</v>
      </c>
      <c r="F119" s="94">
        <f t="shared" si="25"/>
        <v>3.6641925391483965</v>
      </c>
      <c r="G119" s="94">
        <f t="shared" si="25"/>
        <v>4.2138214200206559</v>
      </c>
      <c r="H119" s="94">
        <f t="shared" si="25"/>
        <v>4.8458946330237538</v>
      </c>
      <c r="I119" s="94">
        <f t="shared" si="25"/>
        <v>5.5727788279773165</v>
      </c>
      <c r="J119" s="94">
        <f t="shared" si="25"/>
        <v>6.4086956521739138</v>
      </c>
      <c r="K119" s="98">
        <f t="shared" si="27"/>
        <v>7.37</v>
      </c>
      <c r="L119" s="94">
        <f t="shared" ref="L119:V119" si="33">((K119)*$K$161)</f>
        <v>8.4755000000000003</v>
      </c>
      <c r="M119" s="94">
        <f t="shared" si="33"/>
        <v>9.7468249999999994</v>
      </c>
      <c r="N119" s="94">
        <f t="shared" si="33"/>
        <v>11.208848749999998</v>
      </c>
      <c r="O119" s="94">
        <f t="shared" si="33"/>
        <v>12.890176062499997</v>
      </c>
      <c r="P119" s="94">
        <f t="shared" si="33"/>
        <v>14.823702471874995</v>
      </c>
      <c r="Q119" s="159">
        <f t="shared" si="33"/>
        <v>17.047257842656244</v>
      </c>
      <c r="R119" s="159">
        <f t="shared" si="33"/>
        <v>19.60434651905468</v>
      </c>
      <c r="S119" s="159">
        <f t="shared" si="33"/>
        <v>22.544998496912878</v>
      </c>
      <c r="T119" s="159">
        <f t="shared" si="33"/>
        <v>25.926748271449807</v>
      </c>
      <c r="U119" s="159">
        <f t="shared" si="33"/>
        <v>29.815760512167277</v>
      </c>
      <c r="V119" s="159">
        <f t="shared" si="33"/>
        <v>34.288124588992368</v>
      </c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</row>
    <row r="120" spans="2:48" x14ac:dyDescent="0.25">
      <c r="B120" s="76">
        <v>30</v>
      </c>
      <c r="C120" s="158">
        <f t="shared" si="25"/>
        <v>2.9911512306924326</v>
      </c>
      <c r="D120" s="94">
        <f t="shared" si="25"/>
        <v>3.4398239152962971</v>
      </c>
      <c r="E120" s="94">
        <f t="shared" si="25"/>
        <v>3.9557975025907415</v>
      </c>
      <c r="F120" s="94">
        <f t="shared" si="25"/>
        <v>4.5491671279793522</v>
      </c>
      <c r="G120" s="94">
        <f t="shared" si="25"/>
        <v>5.231542197176255</v>
      </c>
      <c r="H120" s="94">
        <f t="shared" si="25"/>
        <v>6.016273526752693</v>
      </c>
      <c r="I120" s="94">
        <f t="shared" si="25"/>
        <v>6.9187145557655967</v>
      </c>
      <c r="J120" s="94">
        <f t="shared" si="25"/>
        <v>7.9565217391304355</v>
      </c>
      <c r="K120" s="98">
        <f t="shared" si="27"/>
        <v>9.15</v>
      </c>
      <c r="L120" s="94">
        <f t="shared" ref="L120:V120" si="34">((K120)*$K$161)</f>
        <v>10.522499999999999</v>
      </c>
      <c r="M120" s="94">
        <f t="shared" si="34"/>
        <v>12.100874999999998</v>
      </c>
      <c r="N120" s="94">
        <f t="shared" si="34"/>
        <v>13.916006249999997</v>
      </c>
      <c r="O120" s="94">
        <f t="shared" si="34"/>
        <v>16.003407187499995</v>
      </c>
      <c r="P120" s="94">
        <f t="shared" si="34"/>
        <v>18.403918265624995</v>
      </c>
      <c r="Q120" s="159">
        <f t="shared" si="34"/>
        <v>21.164506005468741</v>
      </c>
      <c r="R120" s="159">
        <f t="shared" si="34"/>
        <v>24.339181906289049</v>
      </c>
      <c r="S120" s="159">
        <f t="shared" si="34"/>
        <v>27.990059192232405</v>
      </c>
      <c r="T120" s="159">
        <f t="shared" si="34"/>
        <v>32.188568071067266</v>
      </c>
      <c r="U120" s="159">
        <f t="shared" si="34"/>
        <v>37.01685328172735</v>
      </c>
      <c r="V120" s="159">
        <f t="shared" si="34"/>
        <v>42.569381273986451</v>
      </c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</row>
    <row r="121" spans="2:48" x14ac:dyDescent="0.25">
      <c r="B121" s="76">
        <v>40</v>
      </c>
      <c r="C121" s="158">
        <f t="shared" si="25"/>
        <v>3.4749658559847623</v>
      </c>
      <c r="D121" s="94">
        <f t="shared" si="25"/>
        <v>3.9962107343824762</v>
      </c>
      <c r="E121" s="94">
        <f t="shared" si="25"/>
        <v>4.5956423445398471</v>
      </c>
      <c r="F121" s="94">
        <f t="shared" si="25"/>
        <v>5.2849886962208235</v>
      </c>
      <c r="G121" s="94">
        <f t="shared" si="25"/>
        <v>6.0777370006539462</v>
      </c>
      <c r="H121" s="94">
        <f t="shared" si="25"/>
        <v>6.9893975507520372</v>
      </c>
      <c r="I121" s="94">
        <f t="shared" si="25"/>
        <v>8.0378071833648423</v>
      </c>
      <c r="J121" s="94">
        <f t="shared" si="25"/>
        <v>9.2434782608695674</v>
      </c>
      <c r="K121" s="98">
        <f t="shared" si="27"/>
        <v>10.63</v>
      </c>
      <c r="L121" s="94">
        <f t="shared" ref="L121:V121" si="35">((K121)*$K$161)</f>
        <v>12.224500000000001</v>
      </c>
      <c r="M121" s="94">
        <f t="shared" si="35"/>
        <v>14.058175</v>
      </c>
      <c r="N121" s="94">
        <f t="shared" si="35"/>
        <v>16.166901249999999</v>
      </c>
      <c r="O121" s="94">
        <f t="shared" si="35"/>
        <v>18.591936437499996</v>
      </c>
      <c r="P121" s="94">
        <f t="shared" si="35"/>
        <v>21.380726903124994</v>
      </c>
      <c r="Q121" s="159">
        <f t="shared" si="35"/>
        <v>24.587835938593742</v>
      </c>
      <c r="R121" s="159">
        <f t="shared" si="35"/>
        <v>28.276011329382801</v>
      </c>
      <c r="S121" s="159">
        <f t="shared" si="35"/>
        <v>32.517413028790216</v>
      </c>
      <c r="T121" s="159">
        <f t="shared" si="35"/>
        <v>37.395024983108748</v>
      </c>
      <c r="U121" s="159">
        <f t="shared" si="35"/>
        <v>43.004278730575059</v>
      </c>
      <c r="V121" s="159">
        <f t="shared" si="35"/>
        <v>49.454920540161318</v>
      </c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</row>
    <row r="122" spans="2:48" x14ac:dyDescent="0.25">
      <c r="B122" s="76">
        <v>50</v>
      </c>
      <c r="C122" s="158">
        <f t="shared" si="25"/>
        <v>3.9293593216309337</v>
      </c>
      <c r="D122" s="94">
        <f t="shared" si="25"/>
        <v>4.5187632198755736</v>
      </c>
      <c r="E122" s="94">
        <f t="shared" si="25"/>
        <v>5.1965777028569091</v>
      </c>
      <c r="F122" s="94">
        <f t="shared" si="25"/>
        <v>5.9760643582854449</v>
      </c>
      <c r="G122" s="94">
        <f t="shared" si="25"/>
        <v>6.8724740120282615</v>
      </c>
      <c r="H122" s="94">
        <f t="shared" si="25"/>
        <v>7.9033451138324997</v>
      </c>
      <c r="I122" s="94">
        <f t="shared" si="25"/>
        <v>9.0888468809073739</v>
      </c>
      <c r="J122" s="94">
        <f t="shared" si="25"/>
        <v>10.452173913043479</v>
      </c>
      <c r="K122" s="98">
        <f t="shared" si="27"/>
        <v>12.02</v>
      </c>
      <c r="L122" s="94">
        <f t="shared" ref="L122:V122" si="36">((K122)*$K$161)</f>
        <v>13.822999999999999</v>
      </c>
      <c r="M122" s="94">
        <f t="shared" si="36"/>
        <v>15.896449999999998</v>
      </c>
      <c r="N122" s="94">
        <f t="shared" si="36"/>
        <v>18.280917499999997</v>
      </c>
      <c r="O122" s="94">
        <f t="shared" si="36"/>
        <v>21.023055124999996</v>
      </c>
      <c r="P122" s="94">
        <f t="shared" si="36"/>
        <v>24.176513393749993</v>
      </c>
      <c r="Q122" s="159">
        <f t="shared" si="36"/>
        <v>27.80299040281249</v>
      </c>
      <c r="R122" s="159">
        <f t="shared" si="36"/>
        <v>31.973438963234361</v>
      </c>
      <c r="S122" s="159">
        <f t="shared" si="36"/>
        <v>36.769454807719512</v>
      </c>
      <c r="T122" s="159">
        <f t="shared" si="36"/>
        <v>42.284873028877435</v>
      </c>
      <c r="U122" s="159">
        <f t="shared" si="36"/>
        <v>48.627603983209049</v>
      </c>
      <c r="V122" s="159">
        <f t="shared" si="36"/>
        <v>55.921744580690401</v>
      </c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</row>
    <row r="123" spans="2:48" x14ac:dyDescent="0.25">
      <c r="B123" s="76">
        <v>60</v>
      </c>
      <c r="C123" s="158">
        <f t="shared" si="25"/>
        <v>4.4066359114463385</v>
      </c>
      <c r="D123" s="94">
        <f t="shared" si="25"/>
        <v>5.0676312981632892</v>
      </c>
      <c r="E123" s="94">
        <f t="shared" si="25"/>
        <v>5.8277759928877817</v>
      </c>
      <c r="F123" s="94">
        <f t="shared" si="25"/>
        <v>6.701942391820948</v>
      </c>
      <c r="G123" s="94">
        <f t="shared" si="25"/>
        <v>7.7072337505940895</v>
      </c>
      <c r="H123" s="94">
        <f t="shared" si="25"/>
        <v>8.8633188131832021</v>
      </c>
      <c r="I123" s="94">
        <f t="shared" si="25"/>
        <v>10.192816635160682</v>
      </c>
      <c r="J123" s="94">
        <f t="shared" si="25"/>
        <v>11.721739130434784</v>
      </c>
      <c r="K123" s="98">
        <f t="shared" si="27"/>
        <v>13.48</v>
      </c>
      <c r="L123" s="94">
        <f t="shared" ref="L123:V123" si="37">((K123)*$K$161)</f>
        <v>15.501999999999999</v>
      </c>
      <c r="M123" s="94">
        <f t="shared" si="37"/>
        <v>17.827299999999997</v>
      </c>
      <c r="N123" s="94">
        <f t="shared" si="37"/>
        <v>20.501394999999995</v>
      </c>
      <c r="O123" s="94">
        <f t="shared" si="37"/>
        <v>23.576604249999992</v>
      </c>
      <c r="P123" s="94">
        <f t="shared" si="37"/>
        <v>27.11309488749999</v>
      </c>
      <c r="Q123" s="159">
        <f t="shared" si="37"/>
        <v>31.180059120624986</v>
      </c>
      <c r="R123" s="159">
        <f t="shared" si="37"/>
        <v>35.857067988718732</v>
      </c>
      <c r="S123" s="159">
        <f t="shared" si="37"/>
        <v>41.235628187026542</v>
      </c>
      <c r="T123" s="159">
        <f t="shared" si="37"/>
        <v>47.42097241508052</v>
      </c>
      <c r="U123" s="159">
        <f t="shared" si="37"/>
        <v>54.534118277342593</v>
      </c>
      <c r="V123" s="159">
        <f t="shared" si="37"/>
        <v>62.714236018943978</v>
      </c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</row>
    <row r="124" spans="2:48" x14ac:dyDescent="0.25">
      <c r="B124" s="76">
        <v>70</v>
      </c>
      <c r="C124" s="161">
        <f t="shared" si="25"/>
        <v>4.8021870578002002</v>
      </c>
      <c r="D124" s="146">
        <f t="shared" si="25"/>
        <v>5.5225151164702293</v>
      </c>
      <c r="E124" s="146">
        <f t="shared" si="25"/>
        <v>6.3508923839407636</v>
      </c>
      <c r="F124" s="146">
        <f t="shared" si="25"/>
        <v>7.3035262415318778</v>
      </c>
      <c r="G124" s="146">
        <f t="shared" si="25"/>
        <v>8.3990551777616584</v>
      </c>
      <c r="H124" s="146">
        <f t="shared" si="25"/>
        <v>9.6589134544259068</v>
      </c>
      <c r="I124" s="146">
        <f t="shared" si="25"/>
        <v>11.107750472589792</v>
      </c>
      <c r="J124" s="146">
        <f t="shared" si="25"/>
        <v>12.773913043478261</v>
      </c>
      <c r="K124" s="105">
        <f t="shared" si="27"/>
        <v>14.69</v>
      </c>
      <c r="L124" s="146">
        <f t="shared" ref="L124:V124" si="38">((K124)*$K$161)</f>
        <v>16.8935</v>
      </c>
      <c r="M124" s="146">
        <f t="shared" si="38"/>
        <v>19.427524999999999</v>
      </c>
      <c r="N124" s="146">
        <f t="shared" si="38"/>
        <v>22.341653749999999</v>
      </c>
      <c r="O124" s="146">
        <f t="shared" si="38"/>
        <v>25.692901812499997</v>
      </c>
      <c r="P124" s="146">
        <f t="shared" si="38"/>
        <v>29.546837084374996</v>
      </c>
      <c r="Q124" s="162">
        <f t="shared" si="38"/>
        <v>33.978862647031242</v>
      </c>
      <c r="R124" s="162">
        <f t="shared" si="38"/>
        <v>39.075692044085926</v>
      </c>
      <c r="S124" s="162">
        <f t="shared" si="38"/>
        <v>44.937045850698809</v>
      </c>
      <c r="T124" s="162">
        <f t="shared" si="38"/>
        <v>51.677602728303626</v>
      </c>
      <c r="U124" s="162">
        <f t="shared" si="38"/>
        <v>59.429243137549165</v>
      </c>
      <c r="V124" s="162">
        <f t="shared" si="38"/>
        <v>68.34362960818153</v>
      </c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</row>
    <row r="125" spans="2:48" x14ac:dyDescent="0.25">
      <c r="B125" s="76">
        <v>80</v>
      </c>
      <c r="C125" s="158">
        <f t="shared" si="25"/>
        <v>5.1519719558155987</v>
      </c>
      <c r="D125" s="94">
        <f t="shared" si="25"/>
        <v>5.9247677491879385</v>
      </c>
      <c r="E125" s="94">
        <f t="shared" si="25"/>
        <v>6.8134829115661288</v>
      </c>
      <c r="F125" s="94">
        <f t="shared" si="25"/>
        <v>7.8355053483010479</v>
      </c>
      <c r="G125" s="94">
        <f t="shared" si="25"/>
        <v>9.0108311505462044</v>
      </c>
      <c r="H125" s="94">
        <f t="shared" si="25"/>
        <v>10.362455823128135</v>
      </c>
      <c r="I125" s="94">
        <f t="shared" si="25"/>
        <v>11.916824196597355</v>
      </c>
      <c r="J125" s="94">
        <f t="shared" si="25"/>
        <v>13.704347826086957</v>
      </c>
      <c r="K125" s="98">
        <f t="shared" si="27"/>
        <v>15.76</v>
      </c>
      <c r="L125" s="94">
        <f t="shared" ref="L125:V125" si="39">((K125)*$K$161)</f>
        <v>18.123999999999999</v>
      </c>
      <c r="M125" s="94">
        <f t="shared" si="39"/>
        <v>20.842599999999997</v>
      </c>
      <c r="N125" s="94">
        <f t="shared" si="39"/>
        <v>23.968989999999994</v>
      </c>
      <c r="O125" s="94">
        <f t="shared" si="39"/>
        <v>27.564338499999991</v>
      </c>
      <c r="P125" s="94">
        <f t="shared" si="39"/>
        <v>31.698989274999988</v>
      </c>
      <c r="Q125" s="159">
        <f t="shared" si="39"/>
        <v>36.453837666249981</v>
      </c>
      <c r="R125" s="159">
        <f t="shared" si="39"/>
        <v>41.921913316187478</v>
      </c>
      <c r="S125" s="159">
        <f t="shared" si="39"/>
        <v>48.210200313615594</v>
      </c>
      <c r="T125" s="159">
        <f t="shared" si="39"/>
        <v>55.441730360657928</v>
      </c>
      <c r="U125" s="159">
        <f t="shared" si="39"/>
        <v>63.757989914756614</v>
      </c>
      <c r="V125" s="159">
        <f t="shared" si="39"/>
        <v>73.321688401970107</v>
      </c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</row>
    <row r="126" spans="2:48" x14ac:dyDescent="0.25">
      <c r="B126" s="76">
        <v>90</v>
      </c>
      <c r="C126" s="158">
        <f t="shared" si="25"/>
        <v>5.5932893505079253</v>
      </c>
      <c r="D126" s="94">
        <f t="shared" si="25"/>
        <v>6.4322827530841131</v>
      </c>
      <c r="E126" s="94">
        <f t="shared" si="25"/>
        <v>7.3971251660467292</v>
      </c>
      <c r="F126" s="94">
        <f t="shared" si="25"/>
        <v>8.5066939409537383</v>
      </c>
      <c r="G126" s="94">
        <f t="shared" si="25"/>
        <v>9.782698032096798</v>
      </c>
      <c r="H126" s="94">
        <f t="shared" si="25"/>
        <v>11.250102736911318</v>
      </c>
      <c r="I126" s="94">
        <f t="shared" si="25"/>
        <v>12.937618147448015</v>
      </c>
      <c r="J126" s="94">
        <f t="shared" si="25"/>
        <v>14.878260869565217</v>
      </c>
      <c r="K126" s="98">
        <f t="shared" si="27"/>
        <v>17.11</v>
      </c>
      <c r="L126" s="94">
        <f t="shared" ref="L126:V126" si="40">((K126)*$K$161)</f>
        <v>19.676499999999997</v>
      </c>
      <c r="M126" s="94">
        <f t="shared" si="40"/>
        <v>22.627974999999996</v>
      </c>
      <c r="N126" s="94">
        <f t="shared" si="40"/>
        <v>26.022171249999992</v>
      </c>
      <c r="O126" s="94">
        <f t="shared" si="40"/>
        <v>29.92549693749999</v>
      </c>
      <c r="P126" s="94">
        <f t="shared" si="40"/>
        <v>34.414321478124982</v>
      </c>
      <c r="Q126" s="159">
        <f t="shared" si="40"/>
        <v>39.576469699843727</v>
      </c>
      <c r="R126" s="159">
        <f t="shared" si="40"/>
        <v>45.512940154820285</v>
      </c>
      <c r="S126" s="159">
        <f t="shared" si="40"/>
        <v>52.339881178043321</v>
      </c>
      <c r="T126" s="159">
        <f t="shared" si="40"/>
        <v>60.190863354749816</v>
      </c>
      <c r="U126" s="159">
        <f t="shared" si="40"/>
        <v>69.21949285796228</v>
      </c>
      <c r="V126" s="159">
        <f t="shared" si="40"/>
        <v>79.602416786656619</v>
      </c>
      <c r="Z126" s="94"/>
      <c r="AA126" s="94"/>
      <c r="AB126" s="94"/>
      <c r="AC126" s="94"/>
      <c r="AD126" s="157"/>
      <c r="AH126"/>
      <c r="AI126"/>
      <c r="AJ126"/>
      <c r="AK126"/>
      <c r="AL126"/>
      <c r="AM126"/>
      <c r="AN126"/>
      <c r="AO126"/>
      <c r="AP126"/>
      <c r="AQ126"/>
      <c r="AR126"/>
    </row>
    <row r="127" spans="2:48" x14ac:dyDescent="0.25">
      <c r="B127" s="76">
        <v>100</v>
      </c>
      <c r="C127" s="164">
        <f t="shared" si="25"/>
        <v>6.0149926387694812</v>
      </c>
      <c r="D127" s="144">
        <f t="shared" si="25"/>
        <v>6.9172415345849032</v>
      </c>
      <c r="E127" s="144">
        <f t="shared" si="25"/>
        <v>7.954827764772638</v>
      </c>
      <c r="F127" s="144">
        <f t="shared" si="25"/>
        <v>9.148051929488533</v>
      </c>
      <c r="G127" s="144">
        <f t="shared" si="25"/>
        <v>10.520259718911813</v>
      </c>
      <c r="H127" s="144">
        <f t="shared" si="25"/>
        <v>12.098298676748584</v>
      </c>
      <c r="I127" s="144">
        <f t="shared" si="25"/>
        <v>13.913043478260871</v>
      </c>
      <c r="J127" s="144">
        <f t="shared" si="25"/>
        <v>16</v>
      </c>
      <c r="K127" s="165">
        <f t="shared" si="27"/>
        <v>18.399999999999999</v>
      </c>
      <c r="L127" s="144">
        <f t="shared" ref="L127:V127" si="41">((K127)*$K$161)</f>
        <v>21.159999999999997</v>
      </c>
      <c r="M127" s="144">
        <f t="shared" si="41"/>
        <v>24.333999999999993</v>
      </c>
      <c r="N127" s="144">
        <f t="shared" si="41"/>
        <v>27.984099999999991</v>
      </c>
      <c r="O127" s="144">
        <f t="shared" si="41"/>
        <v>32.18171499999999</v>
      </c>
      <c r="P127" s="144">
        <f t="shared" si="41"/>
        <v>37.008972249999985</v>
      </c>
      <c r="Q127" s="166">
        <f t="shared" si="41"/>
        <v>42.560318087499979</v>
      </c>
      <c r="R127" s="166">
        <f t="shared" si="41"/>
        <v>48.944365800624972</v>
      </c>
      <c r="S127" s="166">
        <f t="shared" si="41"/>
        <v>56.286020670718713</v>
      </c>
      <c r="T127" s="166">
        <f t="shared" si="41"/>
        <v>64.728923771326521</v>
      </c>
      <c r="U127" s="166">
        <f t="shared" si="41"/>
        <v>74.438262337025492</v>
      </c>
      <c r="V127" s="166">
        <f t="shared" si="41"/>
        <v>85.604001687579313</v>
      </c>
      <c r="Z127" s="94"/>
      <c r="AA127" s="94"/>
      <c r="AB127" s="94"/>
      <c r="AC127" s="94"/>
      <c r="AD127" s="157"/>
      <c r="AH127"/>
      <c r="AI127"/>
      <c r="AJ127"/>
      <c r="AK127"/>
      <c r="AL127"/>
      <c r="AM127"/>
      <c r="AN127"/>
      <c r="AO127"/>
      <c r="AP127"/>
      <c r="AQ127"/>
      <c r="AR127"/>
    </row>
    <row r="128" spans="2:48" ht="15.75" thickBot="1" x14ac:dyDescent="0.3">
      <c r="AH128"/>
      <c r="AI128"/>
      <c r="AJ128"/>
      <c r="AK128"/>
      <c r="AL128"/>
      <c r="AM128"/>
      <c r="AN128"/>
      <c r="AO128"/>
      <c r="AP128"/>
      <c r="AQ128"/>
      <c r="AR128"/>
    </row>
    <row r="129" spans="1:44" x14ac:dyDescent="0.25">
      <c r="A129" s="172"/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4"/>
      <c r="AH129"/>
      <c r="AI129"/>
      <c r="AJ129"/>
      <c r="AK129"/>
      <c r="AL129"/>
      <c r="AM129"/>
      <c r="AN129"/>
      <c r="AO129"/>
      <c r="AP129"/>
      <c r="AQ129"/>
      <c r="AR129"/>
    </row>
    <row r="130" spans="1:44" x14ac:dyDescent="0.25">
      <c r="A130" s="593" t="s">
        <v>176</v>
      </c>
      <c r="B130" s="594" t="s">
        <v>174</v>
      </c>
      <c r="C130" s="595"/>
      <c r="D130" s="594" t="s">
        <v>175</v>
      </c>
      <c r="E130" s="596"/>
      <c r="F130" s="597"/>
      <c r="G130" s="47"/>
      <c r="H130" s="47"/>
      <c r="I130" s="47"/>
      <c r="J130" s="47"/>
      <c r="K130" s="47"/>
      <c r="L130" s="177"/>
      <c r="M130" s="47"/>
      <c r="N130" s="47"/>
      <c r="O130" s="47"/>
      <c r="P130" s="47"/>
      <c r="Q130" s="47"/>
      <c r="R130" s="47"/>
      <c r="S130" s="47"/>
      <c r="T130" s="47"/>
      <c r="U130" s="47"/>
      <c r="V130" s="179"/>
      <c r="AH130"/>
      <c r="AI130"/>
      <c r="AJ130"/>
      <c r="AK130"/>
      <c r="AL130"/>
      <c r="AM130"/>
      <c r="AN130"/>
      <c r="AO130"/>
      <c r="AP130"/>
      <c r="AQ130"/>
      <c r="AR130"/>
    </row>
    <row r="131" spans="1:44" x14ac:dyDescent="0.25">
      <c r="A131" s="180" t="s">
        <v>168</v>
      </c>
      <c r="B131" s="176"/>
      <c r="C131" s="177"/>
      <c r="D131" s="176"/>
      <c r="E131" s="178"/>
      <c r="F131" s="47"/>
      <c r="G131" s="47"/>
      <c r="H131" s="47"/>
      <c r="I131" s="47"/>
      <c r="J131" s="47"/>
      <c r="K131" s="47"/>
      <c r="L131" s="177"/>
      <c r="M131" s="47"/>
      <c r="N131" s="47"/>
      <c r="O131" s="47"/>
      <c r="P131" s="47"/>
      <c r="Q131" s="47"/>
      <c r="R131" s="47"/>
      <c r="S131" s="47"/>
      <c r="T131" s="47"/>
      <c r="U131" s="47"/>
      <c r="V131" s="179"/>
      <c r="AH131"/>
      <c r="AI131"/>
      <c r="AJ131"/>
      <c r="AK131"/>
      <c r="AL131"/>
      <c r="AM131"/>
      <c r="AN131"/>
      <c r="AO131"/>
      <c r="AP131"/>
      <c r="AQ131"/>
      <c r="AR131"/>
    </row>
    <row r="132" spans="1:44" x14ac:dyDescent="0.25">
      <c r="A132" s="55" t="s">
        <v>293</v>
      </c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179"/>
      <c r="AH132"/>
      <c r="AI132"/>
      <c r="AJ132"/>
      <c r="AK132"/>
      <c r="AL132"/>
      <c r="AM132"/>
      <c r="AN132"/>
      <c r="AO132"/>
      <c r="AP132"/>
      <c r="AQ132"/>
      <c r="AR132"/>
    </row>
    <row r="133" spans="1:44" x14ac:dyDescent="0.25">
      <c r="A133" s="55" t="s">
        <v>292</v>
      </c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179"/>
      <c r="AH133"/>
      <c r="AI133"/>
      <c r="AJ133"/>
      <c r="AK133"/>
      <c r="AL133"/>
      <c r="AM133"/>
      <c r="AN133"/>
      <c r="AO133"/>
      <c r="AP133"/>
      <c r="AQ133"/>
      <c r="AR133"/>
    </row>
    <row r="134" spans="1:44" x14ac:dyDescent="0.25">
      <c r="A134" s="53" t="s">
        <v>291</v>
      </c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179"/>
      <c r="AH134"/>
      <c r="AI134"/>
      <c r="AJ134"/>
      <c r="AK134"/>
      <c r="AL134"/>
      <c r="AM134"/>
      <c r="AN134"/>
      <c r="AO134"/>
      <c r="AP134"/>
      <c r="AQ134"/>
      <c r="AR134"/>
    </row>
    <row r="135" spans="1:44" x14ac:dyDescent="0.25">
      <c r="A135" s="55" t="s">
        <v>294</v>
      </c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179"/>
      <c r="AH135"/>
      <c r="AI135"/>
      <c r="AJ135"/>
      <c r="AK135"/>
      <c r="AL135"/>
      <c r="AM135"/>
      <c r="AN135"/>
      <c r="AO135"/>
      <c r="AP135"/>
      <c r="AQ135"/>
      <c r="AR135"/>
    </row>
    <row r="136" spans="1:44" x14ac:dyDescent="0.25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179"/>
      <c r="AH136"/>
      <c r="AI136"/>
      <c r="AJ136"/>
      <c r="AK136"/>
      <c r="AL136"/>
      <c r="AM136"/>
      <c r="AN136"/>
      <c r="AO136"/>
      <c r="AP136"/>
      <c r="AQ136"/>
      <c r="AR136"/>
    </row>
    <row r="137" spans="1:44" x14ac:dyDescent="0.25">
      <c r="A137" s="181" t="s">
        <v>17</v>
      </c>
      <c r="B137" s="47"/>
      <c r="C137" s="182" t="s">
        <v>142</v>
      </c>
      <c r="D137" s="182" t="s">
        <v>143</v>
      </c>
      <c r="E137" s="182" t="s">
        <v>144</v>
      </c>
      <c r="F137" s="183" t="s">
        <v>145</v>
      </c>
      <c r="G137" s="183" t="s">
        <v>146</v>
      </c>
      <c r="H137" s="183" t="s">
        <v>147</v>
      </c>
      <c r="I137" s="183" t="s">
        <v>148</v>
      </c>
      <c r="J137" s="183" t="s">
        <v>149</v>
      </c>
      <c r="K137" s="183" t="s">
        <v>150</v>
      </c>
      <c r="L137" s="183" t="s">
        <v>151</v>
      </c>
      <c r="M137" s="183" t="s">
        <v>152</v>
      </c>
      <c r="N137" s="183" t="s">
        <v>153</v>
      </c>
      <c r="O137" s="183" t="s">
        <v>154</v>
      </c>
      <c r="P137" s="183" t="s">
        <v>155</v>
      </c>
      <c r="Q137" s="184" t="s">
        <v>156</v>
      </c>
      <c r="R137" s="183" t="s">
        <v>157</v>
      </c>
      <c r="S137" s="183" t="s">
        <v>158</v>
      </c>
      <c r="T137" s="183" t="s">
        <v>159</v>
      </c>
      <c r="U137" s="183" t="s">
        <v>160</v>
      </c>
      <c r="V137" s="185" t="s">
        <v>161</v>
      </c>
      <c r="AH137"/>
      <c r="AI137"/>
      <c r="AJ137"/>
      <c r="AK137"/>
      <c r="AL137"/>
      <c r="AM137"/>
      <c r="AN137"/>
      <c r="AO137"/>
      <c r="AP137"/>
      <c r="AQ137"/>
      <c r="AR137"/>
    </row>
    <row r="138" spans="1:44" x14ac:dyDescent="0.25">
      <c r="A138" s="186"/>
      <c r="B138" s="47"/>
      <c r="C138" s="187" t="s">
        <v>33</v>
      </c>
      <c r="D138" s="188" t="s">
        <v>16</v>
      </c>
      <c r="E138" s="188" t="s">
        <v>15</v>
      </c>
      <c r="F138" s="189" t="s">
        <v>14</v>
      </c>
      <c r="G138" s="189" t="s">
        <v>13</v>
      </c>
      <c r="H138" s="189" t="s">
        <v>3</v>
      </c>
      <c r="I138" s="189" t="s">
        <v>4</v>
      </c>
      <c r="J138" s="189" t="s">
        <v>5</v>
      </c>
      <c r="K138" s="189" t="s">
        <v>6</v>
      </c>
      <c r="L138" s="189" t="s">
        <v>20</v>
      </c>
      <c r="M138" s="189" t="s">
        <v>21</v>
      </c>
      <c r="N138" s="189" t="s">
        <v>22</v>
      </c>
      <c r="O138" s="189" t="s">
        <v>23</v>
      </c>
      <c r="P138" s="189" t="s">
        <v>24</v>
      </c>
      <c r="Q138" s="188" t="s">
        <v>25</v>
      </c>
      <c r="R138" s="188" t="s">
        <v>35</v>
      </c>
      <c r="S138" s="188" t="s">
        <v>36</v>
      </c>
      <c r="T138" s="188" t="s">
        <v>37</v>
      </c>
      <c r="U138" s="188" t="s">
        <v>38</v>
      </c>
      <c r="V138" s="190" t="s">
        <v>39</v>
      </c>
      <c r="AH138"/>
      <c r="AI138"/>
      <c r="AJ138"/>
      <c r="AK138"/>
      <c r="AL138"/>
      <c r="AM138"/>
      <c r="AN138"/>
      <c r="AO138"/>
      <c r="AP138"/>
      <c r="AQ138"/>
      <c r="AR138"/>
    </row>
    <row r="139" spans="1:44" x14ac:dyDescent="0.25">
      <c r="A139" s="186"/>
      <c r="B139" s="191" t="s">
        <v>139</v>
      </c>
      <c r="C139" s="192">
        <f>C141-(E139-D139)</f>
        <v>5.0959328192340205</v>
      </c>
      <c r="D139" s="193">
        <f t="shared" ref="D139:V139" si="42">((C104+D104)/2)+0.01</f>
        <v>6.0052150814517882</v>
      </c>
      <c r="E139" s="193">
        <f t="shared" si="42"/>
        <v>6.904497343669556</v>
      </c>
      <c r="F139" s="193">
        <f t="shared" si="42"/>
        <v>7.9386719452199888</v>
      </c>
      <c r="G139" s="193">
        <f t="shared" si="42"/>
        <v>9.1279727370029864</v>
      </c>
      <c r="H139" s="193">
        <f t="shared" si="42"/>
        <v>10.495668647553433</v>
      </c>
      <c r="I139" s="193">
        <f t="shared" si="42"/>
        <v>12.068518944686447</v>
      </c>
      <c r="J139" s="193">
        <f t="shared" si="42"/>
        <v>13.877296786389413</v>
      </c>
      <c r="K139" s="193">
        <f t="shared" si="42"/>
        <v>15.957391304347825</v>
      </c>
      <c r="L139" s="193">
        <f t="shared" si="42"/>
        <v>18.349499999999999</v>
      </c>
      <c r="M139" s="193">
        <f t="shared" si="42"/>
        <v>21.100424999999998</v>
      </c>
      <c r="N139" s="193">
        <f t="shared" si="42"/>
        <v>24.263988749999992</v>
      </c>
      <c r="O139" s="193">
        <f t="shared" si="42"/>
        <v>27.902087062499991</v>
      </c>
      <c r="P139" s="193">
        <f t="shared" si="42"/>
        <v>32.085900121874985</v>
      </c>
      <c r="Q139" s="193">
        <f t="shared" si="42"/>
        <v>36.897285140156235</v>
      </c>
      <c r="R139" s="193">
        <f t="shared" si="42"/>
        <v>42.430377911179669</v>
      </c>
      <c r="S139" s="193">
        <f t="shared" si="42"/>
        <v>48.79343459785661</v>
      </c>
      <c r="T139" s="193">
        <f t="shared" si="42"/>
        <v>56.110949787535098</v>
      </c>
      <c r="U139" s="193">
        <f t="shared" si="42"/>
        <v>64.526092255665361</v>
      </c>
      <c r="V139" s="194">
        <f t="shared" si="42"/>
        <v>74.203506094015154</v>
      </c>
      <c r="AH139"/>
      <c r="AI139"/>
      <c r="AJ139"/>
      <c r="AK139"/>
      <c r="AL139"/>
      <c r="AM139"/>
      <c r="AN139"/>
      <c r="AO139"/>
      <c r="AP139"/>
      <c r="AQ139"/>
      <c r="AR139"/>
    </row>
    <row r="140" spans="1:44" x14ac:dyDescent="0.25">
      <c r="A140" s="186"/>
      <c r="B140" s="195" t="s">
        <v>141</v>
      </c>
      <c r="C140" s="196">
        <f t="shared" ref="C140:V140" si="43">C104</f>
        <v>5.5769442618156173</v>
      </c>
      <c r="D140" s="196">
        <f t="shared" si="43"/>
        <v>6.4134859010879595</v>
      </c>
      <c r="E140" s="196">
        <f t="shared" si="43"/>
        <v>7.375508786251153</v>
      </c>
      <c r="F140" s="196">
        <f t="shared" si="43"/>
        <v>8.4818351041888249</v>
      </c>
      <c r="G140" s="196">
        <f t="shared" si="43"/>
        <v>9.7541103698171483</v>
      </c>
      <c r="H140" s="196">
        <f t="shared" si="43"/>
        <v>11.217226925289719</v>
      </c>
      <c r="I140" s="196">
        <f t="shared" si="43"/>
        <v>12.899810964083176</v>
      </c>
      <c r="J140" s="196">
        <f t="shared" si="43"/>
        <v>14.834782608695653</v>
      </c>
      <c r="K140" s="196">
        <f t="shared" si="43"/>
        <v>17.059999999999999</v>
      </c>
      <c r="L140" s="196">
        <f t="shared" si="43"/>
        <v>19.618999999999996</v>
      </c>
      <c r="M140" s="196">
        <f t="shared" si="43"/>
        <v>22.561849999999993</v>
      </c>
      <c r="N140" s="196">
        <f t="shared" si="43"/>
        <v>25.946127499999989</v>
      </c>
      <c r="O140" s="196">
        <f t="shared" si="43"/>
        <v>29.838046624999986</v>
      </c>
      <c r="P140" s="196">
        <f t="shared" si="43"/>
        <v>34.313753618749985</v>
      </c>
      <c r="Q140" s="196">
        <f t="shared" si="43"/>
        <v>39.460816661562482</v>
      </c>
      <c r="R140" s="196">
        <f t="shared" si="43"/>
        <v>45.379939160796852</v>
      </c>
      <c r="S140" s="196">
        <f t="shared" si="43"/>
        <v>52.186930034916372</v>
      </c>
      <c r="T140" s="196">
        <f t="shared" si="43"/>
        <v>60.014969540153821</v>
      </c>
      <c r="U140" s="196">
        <f t="shared" si="43"/>
        <v>69.017214971176884</v>
      </c>
      <c r="V140" s="197">
        <f t="shared" si="43"/>
        <v>79.369797216853414</v>
      </c>
      <c r="AH140"/>
      <c r="AI140"/>
      <c r="AJ140"/>
      <c r="AK140"/>
      <c r="AL140"/>
      <c r="AM140"/>
      <c r="AN140"/>
      <c r="AO140"/>
      <c r="AP140"/>
      <c r="AQ140"/>
      <c r="AR140"/>
    </row>
    <row r="141" spans="1:44" x14ac:dyDescent="0.25">
      <c r="A141" s="186"/>
      <c r="B141" s="191" t="s">
        <v>140</v>
      </c>
      <c r="C141" s="193">
        <f t="shared" ref="C141:U141" si="44">(C104+D104)/2</f>
        <v>5.9952150814517884</v>
      </c>
      <c r="D141" s="193">
        <f t="shared" si="44"/>
        <v>6.8944973436695562</v>
      </c>
      <c r="E141" s="193">
        <f t="shared" si="44"/>
        <v>7.928671945219989</v>
      </c>
      <c r="F141" s="193">
        <f t="shared" si="44"/>
        <v>9.1179727370029866</v>
      </c>
      <c r="G141" s="193">
        <f t="shared" si="44"/>
        <v>10.485668647553434</v>
      </c>
      <c r="H141" s="193">
        <f t="shared" si="44"/>
        <v>12.058518944686448</v>
      </c>
      <c r="I141" s="193">
        <f t="shared" si="44"/>
        <v>13.867296786389414</v>
      </c>
      <c r="J141" s="193">
        <f t="shared" si="44"/>
        <v>15.947391304347825</v>
      </c>
      <c r="K141" s="193">
        <f t="shared" si="44"/>
        <v>18.339499999999997</v>
      </c>
      <c r="L141" s="193">
        <f t="shared" si="44"/>
        <v>21.090424999999996</v>
      </c>
      <c r="M141" s="193">
        <f t="shared" si="44"/>
        <v>24.253988749999991</v>
      </c>
      <c r="N141" s="193">
        <f t="shared" si="44"/>
        <v>27.892087062499989</v>
      </c>
      <c r="O141" s="193">
        <f t="shared" si="44"/>
        <v>32.075900121874987</v>
      </c>
      <c r="P141" s="193">
        <f t="shared" si="44"/>
        <v>36.887285140156237</v>
      </c>
      <c r="Q141" s="193">
        <f t="shared" si="44"/>
        <v>42.420377911179671</v>
      </c>
      <c r="R141" s="193">
        <f t="shared" si="44"/>
        <v>48.783434597856612</v>
      </c>
      <c r="S141" s="193">
        <f t="shared" si="44"/>
        <v>56.1009497875351</v>
      </c>
      <c r="T141" s="193">
        <f t="shared" si="44"/>
        <v>64.516092255665356</v>
      </c>
      <c r="U141" s="193">
        <f t="shared" si="44"/>
        <v>74.193506094015149</v>
      </c>
      <c r="V141" s="198">
        <f>(U141-T141)+V139</f>
        <v>83.880919932364947</v>
      </c>
      <c r="AH141"/>
      <c r="AI141"/>
      <c r="AJ141"/>
      <c r="AK141"/>
      <c r="AL141"/>
      <c r="AM141"/>
      <c r="AN141"/>
      <c r="AO141"/>
      <c r="AP141"/>
      <c r="AQ141"/>
      <c r="AR141"/>
    </row>
    <row r="142" spans="1:44" x14ac:dyDescent="0.25">
      <c r="A142" s="186"/>
      <c r="B142" s="199" t="s">
        <v>138</v>
      </c>
      <c r="C142" s="200">
        <f t="shared" ref="C142:V142" si="45">SUM(C139:C141)/2</f>
        <v>8.3340460812507136</v>
      </c>
      <c r="D142" s="200">
        <f t="shared" si="45"/>
        <v>9.6565991631046515</v>
      </c>
      <c r="E142" s="200">
        <f t="shared" si="45"/>
        <v>11.104339037570348</v>
      </c>
      <c r="F142" s="200">
        <f t="shared" si="45"/>
        <v>12.769239893205899</v>
      </c>
      <c r="G142" s="200">
        <f t="shared" si="45"/>
        <v>14.683875877186782</v>
      </c>
      <c r="H142" s="200">
        <f t="shared" si="45"/>
        <v>16.8857072587648</v>
      </c>
      <c r="I142" s="200">
        <f t="shared" si="45"/>
        <v>19.417813347579518</v>
      </c>
      <c r="J142" s="200">
        <f t="shared" si="45"/>
        <v>22.329735349716444</v>
      </c>
      <c r="K142" s="200">
        <f t="shared" si="45"/>
        <v>25.678445652173913</v>
      </c>
      <c r="L142" s="200">
        <f t="shared" si="45"/>
        <v>29.529462499999994</v>
      </c>
      <c r="M142" s="200">
        <f t="shared" si="45"/>
        <v>33.958131874999992</v>
      </c>
      <c r="N142" s="200">
        <f t="shared" si="45"/>
        <v>39.051101656249983</v>
      </c>
      <c r="O142" s="200">
        <f t="shared" si="45"/>
        <v>44.908016904687486</v>
      </c>
      <c r="P142" s="200">
        <f t="shared" si="45"/>
        <v>51.643469440390604</v>
      </c>
      <c r="Q142" s="200">
        <f t="shared" si="45"/>
        <v>59.389239856449194</v>
      </c>
      <c r="R142" s="200">
        <f t="shared" si="45"/>
        <v>68.296875834916563</v>
      </c>
      <c r="S142" s="200">
        <f t="shared" si="45"/>
        <v>78.540657210154052</v>
      </c>
      <c r="T142" s="200">
        <f t="shared" si="45"/>
        <v>90.321005791677138</v>
      </c>
      <c r="U142" s="200">
        <f t="shared" si="45"/>
        <v>103.86840666042869</v>
      </c>
      <c r="V142" s="201">
        <f t="shared" si="45"/>
        <v>118.72711162161676</v>
      </c>
      <c r="AH142"/>
      <c r="AI142"/>
      <c r="AJ142"/>
      <c r="AK142"/>
      <c r="AL142"/>
      <c r="AM142"/>
      <c r="AN142"/>
      <c r="AO142"/>
      <c r="AP142"/>
      <c r="AQ142"/>
      <c r="AR142"/>
    </row>
    <row r="143" spans="1:44" x14ac:dyDescent="0.25">
      <c r="A143" s="186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179"/>
      <c r="AH143"/>
      <c r="AI143"/>
      <c r="AJ143"/>
      <c r="AK143"/>
      <c r="AL143"/>
      <c r="AM143"/>
      <c r="AN143"/>
      <c r="AO143"/>
      <c r="AP143"/>
      <c r="AQ143"/>
      <c r="AR143"/>
    </row>
    <row r="144" spans="1:44" x14ac:dyDescent="0.25">
      <c r="A144" s="186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179"/>
      <c r="AH144"/>
      <c r="AI144"/>
      <c r="AJ144"/>
      <c r="AK144"/>
      <c r="AL144"/>
      <c r="AM144"/>
      <c r="AN144"/>
      <c r="AO144"/>
      <c r="AP144"/>
      <c r="AQ144"/>
      <c r="AR144"/>
    </row>
    <row r="145" spans="1:49" x14ac:dyDescent="0.25">
      <c r="A145" s="186"/>
      <c r="B145" s="47"/>
      <c r="C145" s="182" t="s">
        <v>142</v>
      </c>
      <c r="D145" s="182" t="s">
        <v>143</v>
      </c>
      <c r="E145" s="182" t="s">
        <v>144</v>
      </c>
      <c r="F145" s="183" t="s">
        <v>145</v>
      </c>
      <c r="G145" s="183" t="s">
        <v>146</v>
      </c>
      <c r="H145" s="183" t="s">
        <v>147</v>
      </c>
      <c r="I145" s="183" t="s">
        <v>148</v>
      </c>
      <c r="J145" s="183" t="s">
        <v>149</v>
      </c>
      <c r="K145" s="183" t="s">
        <v>150</v>
      </c>
      <c r="L145" s="183" t="s">
        <v>151</v>
      </c>
      <c r="M145" s="183" t="s">
        <v>152</v>
      </c>
      <c r="N145" s="183" t="s">
        <v>153</v>
      </c>
      <c r="O145" s="183" t="s">
        <v>154</v>
      </c>
      <c r="P145" s="183" t="s">
        <v>155</v>
      </c>
      <c r="Q145" s="184" t="s">
        <v>156</v>
      </c>
      <c r="R145" s="183" t="s">
        <v>157</v>
      </c>
      <c r="S145" s="183" t="s">
        <v>158</v>
      </c>
      <c r="T145" s="183" t="s">
        <v>159</v>
      </c>
      <c r="U145" s="183" t="s">
        <v>160</v>
      </c>
      <c r="V145" s="185" t="s">
        <v>161</v>
      </c>
      <c r="AH145"/>
      <c r="AI145"/>
      <c r="AJ145"/>
      <c r="AK145"/>
      <c r="AL145"/>
      <c r="AM145"/>
      <c r="AN145"/>
      <c r="AO145"/>
      <c r="AP145"/>
      <c r="AQ145"/>
      <c r="AR145"/>
    </row>
    <row r="146" spans="1:49" x14ac:dyDescent="0.25">
      <c r="A146" s="181" t="s">
        <v>18</v>
      </c>
      <c r="B146" s="47"/>
      <c r="C146" s="187" t="s">
        <v>33</v>
      </c>
      <c r="D146" s="188" t="s">
        <v>16</v>
      </c>
      <c r="E146" s="188" t="s">
        <v>15</v>
      </c>
      <c r="F146" s="189" t="s">
        <v>14</v>
      </c>
      <c r="G146" s="189" t="s">
        <v>13</v>
      </c>
      <c r="H146" s="189" t="s">
        <v>3</v>
      </c>
      <c r="I146" s="189" t="s">
        <v>4</v>
      </c>
      <c r="J146" s="189" t="s">
        <v>5</v>
      </c>
      <c r="K146" s="189" t="s">
        <v>6</v>
      </c>
      <c r="L146" s="189" t="s">
        <v>20</v>
      </c>
      <c r="M146" s="189" t="s">
        <v>21</v>
      </c>
      <c r="N146" s="189" t="s">
        <v>22</v>
      </c>
      <c r="O146" s="189" t="s">
        <v>23</v>
      </c>
      <c r="P146" s="189" t="s">
        <v>24</v>
      </c>
      <c r="Q146" s="188" t="s">
        <v>25</v>
      </c>
      <c r="R146" s="188" t="s">
        <v>35</v>
      </c>
      <c r="S146" s="188" t="s">
        <v>36</v>
      </c>
      <c r="T146" s="188" t="s">
        <v>37</v>
      </c>
      <c r="U146" s="188" t="s">
        <v>38</v>
      </c>
      <c r="V146" s="190" t="s">
        <v>39</v>
      </c>
      <c r="AH146"/>
      <c r="AI146"/>
      <c r="AJ146"/>
      <c r="AK146"/>
      <c r="AL146"/>
      <c r="AM146"/>
      <c r="AN146"/>
      <c r="AO146"/>
      <c r="AP146"/>
      <c r="AQ146"/>
      <c r="AR146"/>
    </row>
    <row r="147" spans="1:49" x14ac:dyDescent="0.25">
      <c r="A147" s="186"/>
      <c r="B147" s="191" t="s">
        <v>139</v>
      </c>
      <c r="C147" s="192">
        <f>C149-(E147-D147)</f>
        <v>4.387998424064933</v>
      </c>
      <c r="D147" s="193">
        <f t="shared" ref="D147:V147" si="46">((C124+D124)/2)+0.01</f>
        <v>5.1723510871352145</v>
      </c>
      <c r="E147" s="193">
        <f t="shared" si="46"/>
        <v>5.9467037502054962</v>
      </c>
      <c r="F147" s="193">
        <f t="shared" si="46"/>
        <v>6.83720931273632</v>
      </c>
      <c r="G147" s="193">
        <f t="shared" si="46"/>
        <v>7.8612907096467683</v>
      </c>
      <c r="H147" s="193">
        <f t="shared" si="46"/>
        <v>9.0389843160937833</v>
      </c>
      <c r="I147" s="193">
        <f t="shared" si="46"/>
        <v>10.393331963507849</v>
      </c>
      <c r="J147" s="193">
        <f t="shared" si="46"/>
        <v>11.950831758034026</v>
      </c>
      <c r="K147" s="193">
        <f t="shared" si="46"/>
        <v>13.74195652173913</v>
      </c>
      <c r="L147" s="193">
        <f t="shared" si="46"/>
        <v>15.80175</v>
      </c>
      <c r="M147" s="193">
        <f t="shared" si="46"/>
        <v>18.170512500000001</v>
      </c>
      <c r="N147" s="193">
        <f t="shared" si="46"/>
        <v>20.894589374999999</v>
      </c>
      <c r="O147" s="193">
        <f t="shared" si="46"/>
        <v>24.02727778125</v>
      </c>
      <c r="P147" s="193">
        <f t="shared" si="46"/>
        <v>27.6298694484375</v>
      </c>
      <c r="Q147" s="193">
        <f t="shared" si="46"/>
        <v>31.772849865703119</v>
      </c>
      <c r="R147" s="193">
        <f t="shared" si="46"/>
        <v>36.537277345558586</v>
      </c>
      <c r="S147" s="193">
        <f t="shared" si="46"/>
        <v>42.016368947392365</v>
      </c>
      <c r="T147" s="193">
        <f t="shared" si="46"/>
        <v>48.317324289501215</v>
      </c>
      <c r="U147" s="193">
        <f t="shared" si="46"/>
        <v>55.563422932926393</v>
      </c>
      <c r="V147" s="194">
        <f t="shared" si="46"/>
        <v>63.896436372865345</v>
      </c>
      <c r="AH147"/>
      <c r="AI147"/>
      <c r="AJ147"/>
      <c r="AK147"/>
      <c r="AL147"/>
      <c r="AM147"/>
      <c r="AN147"/>
      <c r="AO147"/>
      <c r="AP147"/>
      <c r="AQ147"/>
      <c r="AR147"/>
    </row>
    <row r="148" spans="1:49" x14ac:dyDescent="0.25">
      <c r="A148" s="186"/>
      <c r="B148" s="195" t="s">
        <v>141</v>
      </c>
      <c r="C148" s="196">
        <f t="shared" ref="C148:V148" si="47">C124</f>
        <v>4.8021870578002002</v>
      </c>
      <c r="D148" s="196">
        <f t="shared" si="47"/>
        <v>5.5225151164702293</v>
      </c>
      <c r="E148" s="196">
        <f t="shared" si="47"/>
        <v>6.3508923839407636</v>
      </c>
      <c r="F148" s="196">
        <f t="shared" si="47"/>
        <v>7.3035262415318778</v>
      </c>
      <c r="G148" s="196">
        <f t="shared" si="47"/>
        <v>8.3990551777616584</v>
      </c>
      <c r="H148" s="196">
        <f t="shared" si="47"/>
        <v>9.6589134544259068</v>
      </c>
      <c r="I148" s="196">
        <f t="shared" si="47"/>
        <v>11.107750472589792</v>
      </c>
      <c r="J148" s="196">
        <f t="shared" si="47"/>
        <v>12.773913043478261</v>
      </c>
      <c r="K148" s="196">
        <f t="shared" si="47"/>
        <v>14.69</v>
      </c>
      <c r="L148" s="196">
        <f t="shared" si="47"/>
        <v>16.8935</v>
      </c>
      <c r="M148" s="196">
        <f t="shared" si="47"/>
        <v>19.427524999999999</v>
      </c>
      <c r="N148" s="196">
        <f t="shared" si="47"/>
        <v>22.341653749999999</v>
      </c>
      <c r="O148" s="196">
        <f t="shared" si="47"/>
        <v>25.692901812499997</v>
      </c>
      <c r="P148" s="196">
        <f t="shared" si="47"/>
        <v>29.546837084374996</v>
      </c>
      <c r="Q148" s="196">
        <f t="shared" si="47"/>
        <v>33.978862647031242</v>
      </c>
      <c r="R148" s="196">
        <f t="shared" si="47"/>
        <v>39.075692044085926</v>
      </c>
      <c r="S148" s="196">
        <f t="shared" si="47"/>
        <v>44.937045850698809</v>
      </c>
      <c r="T148" s="196">
        <f t="shared" si="47"/>
        <v>51.677602728303626</v>
      </c>
      <c r="U148" s="196">
        <f t="shared" si="47"/>
        <v>59.429243137549165</v>
      </c>
      <c r="V148" s="197">
        <f t="shared" si="47"/>
        <v>68.34362960818153</v>
      </c>
      <c r="AH148"/>
      <c r="AI148"/>
      <c r="AJ148"/>
      <c r="AK148"/>
      <c r="AL148"/>
      <c r="AM148"/>
      <c r="AN148"/>
      <c r="AO148"/>
      <c r="AP148"/>
      <c r="AQ148"/>
      <c r="AR148"/>
    </row>
    <row r="149" spans="1:49" x14ac:dyDescent="0.25">
      <c r="A149" s="186"/>
      <c r="B149" s="191" t="s">
        <v>140</v>
      </c>
      <c r="C149" s="193">
        <f t="shared" ref="C149:U149" si="48">(C124+D124)/2</f>
        <v>5.1623510871352147</v>
      </c>
      <c r="D149" s="193">
        <f t="shared" si="48"/>
        <v>5.9367037502054965</v>
      </c>
      <c r="E149" s="193">
        <f t="shared" si="48"/>
        <v>6.8272093127363203</v>
      </c>
      <c r="F149" s="193">
        <f t="shared" si="48"/>
        <v>7.8512907096467686</v>
      </c>
      <c r="G149" s="193">
        <f t="shared" si="48"/>
        <v>9.0289843160937835</v>
      </c>
      <c r="H149" s="193">
        <f t="shared" si="48"/>
        <v>10.38333196350785</v>
      </c>
      <c r="I149" s="193">
        <f t="shared" si="48"/>
        <v>11.940831758034026</v>
      </c>
      <c r="J149" s="193">
        <f t="shared" si="48"/>
        <v>13.73195652173913</v>
      </c>
      <c r="K149" s="193">
        <f t="shared" si="48"/>
        <v>15.79175</v>
      </c>
      <c r="L149" s="193">
        <f t="shared" si="48"/>
        <v>18.160512499999999</v>
      </c>
      <c r="M149" s="193">
        <f t="shared" si="48"/>
        <v>20.884589374999997</v>
      </c>
      <c r="N149" s="193">
        <f t="shared" si="48"/>
        <v>24.017277781249998</v>
      </c>
      <c r="O149" s="193">
        <f t="shared" si="48"/>
        <v>27.619869448437498</v>
      </c>
      <c r="P149" s="193">
        <f t="shared" si="48"/>
        <v>31.762849865703117</v>
      </c>
      <c r="Q149" s="193">
        <f t="shared" si="48"/>
        <v>36.527277345558588</v>
      </c>
      <c r="R149" s="193">
        <f t="shared" si="48"/>
        <v>42.006368947392367</v>
      </c>
      <c r="S149" s="193">
        <f t="shared" si="48"/>
        <v>48.307324289501217</v>
      </c>
      <c r="T149" s="193">
        <f t="shared" si="48"/>
        <v>55.553422932926395</v>
      </c>
      <c r="U149" s="193">
        <f t="shared" si="48"/>
        <v>63.886436372865347</v>
      </c>
      <c r="V149" s="198">
        <f>(U149-T149)+V147</f>
        <v>72.22944981280429</v>
      </c>
      <c r="AH149"/>
      <c r="AI149"/>
      <c r="AJ149"/>
      <c r="AK149"/>
      <c r="AL149"/>
      <c r="AM149"/>
      <c r="AN149"/>
      <c r="AO149"/>
      <c r="AP149"/>
      <c r="AQ149"/>
      <c r="AR149"/>
    </row>
    <row r="150" spans="1:49" x14ac:dyDescent="0.25">
      <c r="A150" s="186"/>
      <c r="B150" s="199" t="s">
        <v>138</v>
      </c>
      <c r="C150" s="200">
        <f t="shared" ref="C150:V150" si="49">SUM(C147:C148)/2</f>
        <v>4.5950927409325661</v>
      </c>
      <c r="D150" s="200">
        <f t="shared" si="49"/>
        <v>5.3474331018027215</v>
      </c>
      <c r="E150" s="200">
        <f t="shared" si="49"/>
        <v>6.1487980670731304</v>
      </c>
      <c r="F150" s="200">
        <f t="shared" si="49"/>
        <v>7.0703677771340985</v>
      </c>
      <c r="G150" s="200">
        <f t="shared" si="49"/>
        <v>8.1301729437042134</v>
      </c>
      <c r="H150" s="200">
        <f t="shared" si="49"/>
        <v>9.3489488852598441</v>
      </c>
      <c r="I150" s="200">
        <f t="shared" si="49"/>
        <v>10.75054121804882</v>
      </c>
      <c r="J150" s="200">
        <f t="shared" si="49"/>
        <v>12.362372400756144</v>
      </c>
      <c r="K150" s="200">
        <f t="shared" si="49"/>
        <v>14.215978260869566</v>
      </c>
      <c r="L150" s="200">
        <f t="shared" si="49"/>
        <v>16.347625000000001</v>
      </c>
      <c r="M150" s="200">
        <f t="shared" si="49"/>
        <v>18.799018750000002</v>
      </c>
      <c r="N150" s="200">
        <f t="shared" si="49"/>
        <v>21.618121562500001</v>
      </c>
      <c r="O150" s="200">
        <f t="shared" si="49"/>
        <v>24.860089796874998</v>
      </c>
      <c r="P150" s="200">
        <f t="shared" si="49"/>
        <v>28.588353266406248</v>
      </c>
      <c r="Q150" s="200">
        <f t="shared" si="49"/>
        <v>32.875856256367179</v>
      </c>
      <c r="R150" s="200">
        <f t="shared" si="49"/>
        <v>37.806484694822259</v>
      </c>
      <c r="S150" s="200">
        <f t="shared" si="49"/>
        <v>43.476707399045587</v>
      </c>
      <c r="T150" s="200">
        <f t="shared" si="49"/>
        <v>49.99746350890242</v>
      </c>
      <c r="U150" s="200">
        <f t="shared" si="49"/>
        <v>57.496333035237782</v>
      </c>
      <c r="V150" s="201">
        <f t="shared" si="49"/>
        <v>66.120032990523441</v>
      </c>
      <c r="AH150"/>
      <c r="AI150"/>
      <c r="AJ150"/>
      <c r="AK150"/>
      <c r="AL150"/>
      <c r="AM150"/>
      <c r="AN150"/>
      <c r="AO150"/>
      <c r="AP150"/>
      <c r="AQ150"/>
      <c r="AR150"/>
    </row>
    <row r="151" spans="1:49" ht="15.75" thickBot="1" x14ac:dyDescent="0.3">
      <c r="A151" s="204"/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6"/>
      <c r="AH151"/>
      <c r="AI151"/>
      <c r="AJ151"/>
      <c r="AK151"/>
      <c r="AL151"/>
      <c r="AM151"/>
      <c r="AN151"/>
      <c r="AO151"/>
      <c r="AP151"/>
      <c r="AQ151"/>
      <c r="AR151"/>
    </row>
    <row r="152" spans="1:49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AH152"/>
      <c r="AI152"/>
      <c r="AJ152"/>
      <c r="AK152"/>
      <c r="AL152"/>
      <c r="AM152"/>
      <c r="AN152"/>
      <c r="AO152"/>
      <c r="AP152"/>
      <c r="AQ152"/>
      <c r="AR152"/>
    </row>
    <row r="153" spans="1:49" x14ac:dyDescent="0.25">
      <c r="A153" s="47"/>
      <c r="B153" s="47"/>
      <c r="C153" s="207" t="s">
        <v>213</v>
      </c>
      <c r="D153" s="208" t="s">
        <v>34</v>
      </c>
      <c r="E153" s="209" t="s">
        <v>211</v>
      </c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AH153"/>
      <c r="AI153"/>
      <c r="AJ153"/>
      <c r="AK153"/>
      <c r="AL153"/>
      <c r="AM153"/>
      <c r="AN153"/>
      <c r="AO153"/>
      <c r="AP153"/>
      <c r="AQ153"/>
      <c r="AR153"/>
    </row>
    <row r="154" spans="1:49" x14ac:dyDescent="0.25">
      <c r="A154" s="47"/>
      <c r="B154" s="47"/>
      <c r="C154" s="47"/>
      <c r="D154" s="208" t="s">
        <v>212</v>
      </c>
      <c r="E154" s="209" t="s">
        <v>210</v>
      </c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AH154"/>
      <c r="AI154"/>
      <c r="AJ154"/>
      <c r="AK154"/>
      <c r="AL154"/>
      <c r="AM154"/>
      <c r="AN154"/>
      <c r="AO154"/>
      <c r="AP154"/>
      <c r="AQ154"/>
      <c r="AR154"/>
    </row>
    <row r="155" spans="1:49" x14ac:dyDescent="0.2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AH155"/>
      <c r="AI155"/>
      <c r="AJ155"/>
      <c r="AK155"/>
      <c r="AL155"/>
      <c r="AM155"/>
      <c r="AN155"/>
      <c r="AO155"/>
      <c r="AP155"/>
      <c r="AQ155"/>
      <c r="AR155"/>
    </row>
    <row r="156" spans="1:49" ht="15.75" thickBot="1" x14ac:dyDescent="0.3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AH156"/>
      <c r="AI156"/>
      <c r="AJ156"/>
      <c r="AK156"/>
      <c r="AL156"/>
      <c r="AM156"/>
      <c r="AN156"/>
      <c r="AO156"/>
      <c r="AP156"/>
      <c r="AQ156"/>
      <c r="AR156"/>
    </row>
    <row r="157" spans="1:49" ht="15.75" thickBot="1" x14ac:dyDescent="0.3">
      <c r="A157" s="47"/>
      <c r="B157" s="47"/>
      <c r="C157" s="47"/>
      <c r="D157" s="47"/>
      <c r="E157" s="47"/>
      <c r="F157" s="47"/>
      <c r="G157" s="47"/>
      <c r="H157" s="210" t="s">
        <v>221</v>
      </c>
      <c r="I157" s="211"/>
      <c r="J157" s="211"/>
      <c r="K157" s="211"/>
      <c r="L157" s="211"/>
      <c r="M157" s="211"/>
      <c r="N157" s="212"/>
      <c r="P157" s="213" t="s">
        <v>220</v>
      </c>
      <c r="Q157" s="47"/>
      <c r="R157" s="47"/>
      <c r="S157" s="47"/>
      <c r="T157" s="47"/>
      <c r="U157" s="47"/>
      <c r="V157" s="47"/>
    </row>
    <row r="158" spans="1:49" x14ac:dyDescent="0.25">
      <c r="A158" s="47"/>
      <c r="B158" s="214"/>
      <c r="C158" s="47"/>
      <c r="D158" s="47"/>
      <c r="E158" s="47"/>
      <c r="F158" s="47"/>
      <c r="G158" s="47"/>
      <c r="H158" s="47"/>
      <c r="I158" s="47"/>
      <c r="J158" s="214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</row>
    <row r="159" spans="1:49" x14ac:dyDescent="0.25">
      <c r="C159" s="14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</row>
    <row r="160" spans="1:49" x14ac:dyDescent="0.25">
      <c r="B160" s="60"/>
      <c r="C160" s="216">
        <f>D160/$K$161</f>
        <v>0.32690177384616748</v>
      </c>
      <c r="D160" s="216">
        <f t="shared" ref="D160:J160" si="50">E160/$K$161</f>
        <v>0.37593703992309258</v>
      </c>
      <c r="E160" s="216">
        <f t="shared" si="50"/>
        <v>0.43232759591155645</v>
      </c>
      <c r="F160" s="216">
        <f t="shared" si="50"/>
        <v>0.49717673529828987</v>
      </c>
      <c r="G160" s="216">
        <f t="shared" si="50"/>
        <v>0.57175324559303331</v>
      </c>
      <c r="H160" s="216">
        <f t="shared" si="50"/>
        <v>0.65751623243198831</v>
      </c>
      <c r="I160" s="216">
        <f t="shared" si="50"/>
        <v>0.7561436672967865</v>
      </c>
      <c r="J160" s="216">
        <f t="shared" si="50"/>
        <v>0.86956521739130443</v>
      </c>
      <c r="K160" s="74">
        <v>1</v>
      </c>
      <c r="L160" s="216">
        <f>K160*$K$161</f>
        <v>1.1499999999999999</v>
      </c>
      <c r="M160" s="216">
        <f t="shared" ref="M160:U160" si="51">L160*$K$161</f>
        <v>1.3224999999999998</v>
      </c>
      <c r="N160" s="216">
        <f t="shared" si="51"/>
        <v>1.5208749999999995</v>
      </c>
      <c r="O160" s="216">
        <f t="shared" si="51"/>
        <v>1.7490062499999994</v>
      </c>
      <c r="P160" s="216">
        <f t="shared" si="51"/>
        <v>2.0113571874999994</v>
      </c>
      <c r="Q160" s="216">
        <f t="shared" si="51"/>
        <v>2.3130607656249991</v>
      </c>
      <c r="R160" s="216">
        <f t="shared" si="51"/>
        <v>2.6600198804687487</v>
      </c>
      <c r="S160" s="216">
        <f t="shared" si="51"/>
        <v>3.0590228625390607</v>
      </c>
      <c r="T160" s="216">
        <f t="shared" si="51"/>
        <v>3.5178762919199196</v>
      </c>
      <c r="U160" s="216">
        <f t="shared" si="51"/>
        <v>4.0455577357079076</v>
      </c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</row>
    <row r="161" spans="1:49" x14ac:dyDescent="0.25">
      <c r="A161" s="217" t="s">
        <v>163</v>
      </c>
      <c r="J161" s="215" t="s">
        <v>54</v>
      </c>
      <c r="K161" s="218">
        <v>1.1499999999999999</v>
      </c>
      <c r="M161" s="215" t="s">
        <v>55</v>
      </c>
      <c r="N161" s="218">
        <v>2</v>
      </c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</row>
    <row r="162" spans="1:49" x14ac:dyDescent="0.25">
      <c r="A162" s="217" t="s">
        <v>162</v>
      </c>
      <c r="B162" s="151" t="s">
        <v>229</v>
      </c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</row>
    <row r="163" spans="1:49" x14ac:dyDescent="0.25">
      <c r="B163" s="222" t="s">
        <v>57</v>
      </c>
      <c r="C163" s="223"/>
      <c r="D163" s="224">
        <f t="shared" ref="D163:J163" si="52">D180/$K180</f>
        <v>0.40025749822694712</v>
      </c>
      <c r="E163" s="224">
        <f t="shared" si="52"/>
        <v>0.45445044875989793</v>
      </c>
      <c r="F163" s="224">
        <f t="shared" si="52"/>
        <v>0.51677234187279153</v>
      </c>
      <c r="G163" s="224">
        <f t="shared" si="52"/>
        <v>0.5884425189526189</v>
      </c>
      <c r="H163" s="224">
        <f t="shared" si="52"/>
        <v>0.67086322259442055</v>
      </c>
      <c r="I163" s="224">
        <f>I180/$K180</f>
        <v>0.76564703178249238</v>
      </c>
      <c r="J163" s="224">
        <f t="shared" si="52"/>
        <v>0.87464841234877511</v>
      </c>
      <c r="K163" s="223"/>
      <c r="L163" s="224">
        <f>L180/$K180</f>
        <v>1.1441543257989086</v>
      </c>
      <c r="M163" s="224">
        <f t="shared" ref="M163:U163" si="53">M180/$K180</f>
        <v>1.3099318004676537</v>
      </c>
      <c r="N163" s="224">
        <f t="shared" si="53"/>
        <v>1.5005758963367104</v>
      </c>
      <c r="O163" s="224">
        <f t="shared" si="53"/>
        <v>1.7198166065861256</v>
      </c>
      <c r="P163" s="224">
        <f t="shared" si="53"/>
        <v>1.9719434233729531</v>
      </c>
      <c r="Q163" s="224">
        <f t="shared" si="53"/>
        <v>2.2618892626778049</v>
      </c>
      <c r="R163" s="224">
        <f t="shared" si="53"/>
        <v>2.5953269778783845</v>
      </c>
      <c r="S163" s="224">
        <f t="shared" si="53"/>
        <v>2.9787803503590502</v>
      </c>
      <c r="T163" s="224">
        <f t="shared" si="53"/>
        <v>3.4197517287118169</v>
      </c>
      <c r="U163" s="224">
        <f t="shared" si="53"/>
        <v>3.9268688138174976</v>
      </c>
      <c r="V163" s="225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</row>
    <row r="164" spans="1:49" x14ac:dyDescent="0.25">
      <c r="B164" s="226" t="s">
        <v>45</v>
      </c>
      <c r="C164" s="226"/>
      <c r="D164" s="227">
        <f t="shared" ref="D164:J164" si="54">E164/$K161</f>
        <v>0.37593703992309258</v>
      </c>
      <c r="E164" s="227">
        <f t="shared" si="54"/>
        <v>0.43232759591155645</v>
      </c>
      <c r="F164" s="227">
        <f t="shared" si="54"/>
        <v>0.49717673529828987</v>
      </c>
      <c r="G164" s="227">
        <f t="shared" si="54"/>
        <v>0.57175324559303331</v>
      </c>
      <c r="H164" s="227">
        <f t="shared" si="54"/>
        <v>0.65751623243198831</v>
      </c>
      <c r="I164" s="227">
        <f t="shared" si="54"/>
        <v>0.7561436672967865</v>
      </c>
      <c r="J164" s="227">
        <f t="shared" si="54"/>
        <v>0.86956521739130443</v>
      </c>
      <c r="K164" s="228">
        <v>1</v>
      </c>
      <c r="L164" s="227">
        <f>K164*$K161</f>
        <v>1.1499999999999999</v>
      </c>
      <c r="M164" s="227">
        <f t="shared" ref="M164:U164" si="55">L164*$K161</f>
        <v>1.3224999999999998</v>
      </c>
      <c r="N164" s="227">
        <f t="shared" si="55"/>
        <v>1.5208749999999995</v>
      </c>
      <c r="O164" s="227">
        <f t="shared" si="55"/>
        <v>1.7490062499999994</v>
      </c>
      <c r="P164" s="227">
        <f t="shared" si="55"/>
        <v>2.0113571874999994</v>
      </c>
      <c r="Q164" s="227">
        <f t="shared" si="55"/>
        <v>2.3130607656249991</v>
      </c>
      <c r="R164" s="227">
        <f t="shared" si="55"/>
        <v>2.6600198804687487</v>
      </c>
      <c r="S164" s="227">
        <f t="shared" si="55"/>
        <v>3.0590228625390607</v>
      </c>
      <c r="T164" s="227">
        <f t="shared" si="55"/>
        <v>3.5178762919199196</v>
      </c>
      <c r="U164" s="227">
        <f t="shared" si="55"/>
        <v>4.0455577357079076</v>
      </c>
      <c r="V164" s="227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</row>
    <row r="165" spans="1:49" x14ac:dyDescent="0.25">
      <c r="B165" s="76" t="s">
        <v>2</v>
      </c>
      <c r="C165" s="153" t="s">
        <v>33</v>
      </c>
      <c r="D165" s="81"/>
      <c r="E165" s="81" t="s">
        <v>16</v>
      </c>
      <c r="F165" s="81" t="s">
        <v>15</v>
      </c>
      <c r="G165" s="76" t="s">
        <v>14</v>
      </c>
      <c r="H165" s="76" t="s">
        <v>13</v>
      </c>
      <c r="I165" s="76" t="s">
        <v>3</v>
      </c>
      <c r="J165" s="76" t="s">
        <v>4</v>
      </c>
      <c r="K165" s="520" t="s">
        <v>5</v>
      </c>
      <c r="L165" s="76" t="s">
        <v>6</v>
      </c>
      <c r="M165" s="76" t="s">
        <v>20</v>
      </c>
      <c r="N165" s="76" t="s">
        <v>21</v>
      </c>
      <c r="O165" s="76" t="s">
        <v>22</v>
      </c>
      <c r="P165" s="76" t="s">
        <v>23</v>
      </c>
      <c r="Q165" s="76" t="s">
        <v>24</v>
      </c>
      <c r="R165" s="81" t="s">
        <v>25</v>
      </c>
      <c r="S165" s="81" t="s">
        <v>35</v>
      </c>
      <c r="T165" s="81" t="s">
        <v>36</v>
      </c>
      <c r="U165" s="81" t="s">
        <v>37</v>
      </c>
      <c r="V165" s="81" t="s">
        <v>38</v>
      </c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</row>
    <row r="166" spans="1:49" x14ac:dyDescent="0.25">
      <c r="B166" s="76">
        <v>1</v>
      </c>
      <c r="C166" s="229">
        <f t="shared" ref="C166:V166" si="56">C93+C113+$N$161</f>
        <v>2.2582524013384724</v>
      </c>
      <c r="D166" s="156">
        <f t="shared" si="56"/>
        <v>2.2969902615392432</v>
      </c>
      <c r="E166" s="156">
        <f t="shared" si="56"/>
        <v>2.3415388007701297</v>
      </c>
      <c r="F166" s="156">
        <f t="shared" si="56"/>
        <v>2.392769620885649</v>
      </c>
      <c r="G166" s="156">
        <f t="shared" si="56"/>
        <v>2.4516850640184962</v>
      </c>
      <c r="H166" s="156">
        <f t="shared" si="56"/>
        <v>2.5194378236212707</v>
      </c>
      <c r="I166" s="156">
        <f t="shared" si="56"/>
        <v>2.5973534971644612</v>
      </c>
      <c r="J166" s="156">
        <f t="shared" si="56"/>
        <v>2.6869565217391305</v>
      </c>
      <c r="K166" s="84">
        <f t="shared" si="56"/>
        <v>2.79</v>
      </c>
      <c r="L166" s="156">
        <f t="shared" si="56"/>
        <v>2.9085000000000001</v>
      </c>
      <c r="M166" s="156">
        <f t="shared" si="56"/>
        <v>3.0447749999999996</v>
      </c>
      <c r="N166" s="156">
        <f t="shared" si="56"/>
        <v>3.2014912499999997</v>
      </c>
      <c r="O166" s="156">
        <f t="shared" si="56"/>
        <v>3.3817149375</v>
      </c>
      <c r="P166" s="156">
        <f t="shared" si="56"/>
        <v>3.5889721781249997</v>
      </c>
      <c r="Q166" s="155">
        <f t="shared" si="56"/>
        <v>3.8273180048437494</v>
      </c>
      <c r="R166" s="155">
        <f t="shared" si="56"/>
        <v>4.1014157055703118</v>
      </c>
      <c r="S166" s="155">
        <f t="shared" si="56"/>
        <v>4.4166280614058584</v>
      </c>
      <c r="T166" s="155">
        <f t="shared" si="56"/>
        <v>4.7791222706167371</v>
      </c>
      <c r="U166" s="155">
        <f t="shared" si="56"/>
        <v>5.1959906112092469</v>
      </c>
      <c r="V166" s="155">
        <f t="shared" si="56"/>
        <v>5.6753892028906341</v>
      </c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</row>
    <row r="167" spans="1:49" x14ac:dyDescent="0.25">
      <c r="B167" s="76">
        <v>2</v>
      </c>
      <c r="C167" s="231">
        <f t="shared" ref="C167:V167" si="57">C94+C114+$N$161</f>
        <v>2.4642005188615581</v>
      </c>
      <c r="D167" s="160">
        <f t="shared" si="57"/>
        <v>2.5338305966907915</v>
      </c>
      <c r="E167" s="160">
        <f t="shared" si="57"/>
        <v>2.61390518619441</v>
      </c>
      <c r="F167" s="160">
        <f t="shared" si="57"/>
        <v>2.705990964123572</v>
      </c>
      <c r="G167" s="160">
        <f t="shared" si="57"/>
        <v>2.8118896087421072</v>
      </c>
      <c r="H167" s="160">
        <f t="shared" si="57"/>
        <v>2.9336730500534234</v>
      </c>
      <c r="I167" s="160">
        <f t="shared" si="57"/>
        <v>3.0737240075614367</v>
      </c>
      <c r="J167" s="160">
        <f t="shared" si="57"/>
        <v>3.2347826086956522</v>
      </c>
      <c r="K167" s="98">
        <f t="shared" si="57"/>
        <v>3.42</v>
      </c>
      <c r="L167" s="160">
        <f t="shared" si="57"/>
        <v>3.633</v>
      </c>
      <c r="M167" s="160">
        <f t="shared" si="57"/>
        <v>3.8779499999999998</v>
      </c>
      <c r="N167" s="160">
        <f t="shared" si="57"/>
        <v>4.1596424999999995</v>
      </c>
      <c r="O167" s="160">
        <f t="shared" si="57"/>
        <v>4.4835888749999988</v>
      </c>
      <c r="P167" s="160">
        <f t="shared" si="57"/>
        <v>4.8561272062499992</v>
      </c>
      <c r="Q167" s="159">
        <f t="shared" si="57"/>
        <v>5.2845462871874993</v>
      </c>
      <c r="R167" s="159">
        <f t="shared" si="57"/>
        <v>5.7772282302656226</v>
      </c>
      <c r="S167" s="159">
        <f t="shared" si="57"/>
        <v>6.3438124648054668</v>
      </c>
      <c r="T167" s="159">
        <f t="shared" si="57"/>
        <v>6.9953843345262854</v>
      </c>
      <c r="U167" s="159">
        <f t="shared" si="57"/>
        <v>7.744691984705228</v>
      </c>
      <c r="V167" s="159">
        <f t="shared" si="57"/>
        <v>8.6063957824110116</v>
      </c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</row>
    <row r="168" spans="1:49" x14ac:dyDescent="0.25">
      <c r="B168" s="76">
        <v>3</v>
      </c>
      <c r="C168" s="232">
        <f t="shared" ref="C168:V168" si="58">C95+C115+$N$161</f>
        <v>2.6211133703077181</v>
      </c>
      <c r="D168" s="163">
        <f t="shared" si="58"/>
        <v>2.714280375853876</v>
      </c>
      <c r="E168" s="163">
        <f t="shared" si="58"/>
        <v>2.8214224322319574</v>
      </c>
      <c r="F168" s="163">
        <f t="shared" si="58"/>
        <v>2.9446357970667507</v>
      </c>
      <c r="G168" s="163">
        <f t="shared" si="58"/>
        <v>3.0863311666267634</v>
      </c>
      <c r="H168" s="163">
        <f t="shared" si="58"/>
        <v>3.2492808416207777</v>
      </c>
      <c r="I168" s="163">
        <f t="shared" si="58"/>
        <v>3.4366729678638945</v>
      </c>
      <c r="J168" s="163">
        <f t="shared" si="58"/>
        <v>3.6521739130434785</v>
      </c>
      <c r="K168" s="105">
        <f t="shared" si="58"/>
        <v>3.9000000000000004</v>
      </c>
      <c r="L168" s="163">
        <f t="shared" si="58"/>
        <v>4.1849999999999996</v>
      </c>
      <c r="M168" s="163">
        <f t="shared" si="58"/>
        <v>4.5127499999999996</v>
      </c>
      <c r="N168" s="163">
        <f t="shared" si="58"/>
        <v>4.8896624999999991</v>
      </c>
      <c r="O168" s="163">
        <f t="shared" si="58"/>
        <v>5.3231118749999986</v>
      </c>
      <c r="P168" s="163">
        <f t="shared" si="58"/>
        <v>5.821578656249998</v>
      </c>
      <c r="Q168" s="162">
        <f t="shared" si="58"/>
        <v>6.3948154546874969</v>
      </c>
      <c r="R168" s="162">
        <f t="shared" si="58"/>
        <v>7.0540377728906209</v>
      </c>
      <c r="S168" s="162">
        <f t="shared" si="58"/>
        <v>7.8121434388242141</v>
      </c>
      <c r="T168" s="162">
        <f t="shared" si="58"/>
        <v>8.6839649546478448</v>
      </c>
      <c r="U168" s="162">
        <f t="shared" si="58"/>
        <v>9.6865596978450217</v>
      </c>
      <c r="V168" s="162">
        <f t="shared" si="58"/>
        <v>10.839543652521774</v>
      </c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</row>
    <row r="169" spans="1:49" x14ac:dyDescent="0.25">
      <c r="B169" s="76">
        <v>4</v>
      </c>
      <c r="C169" s="231">
        <f t="shared" ref="C169:V169" si="59">C96+C116+$N$161</f>
        <v>2.8172544346154189</v>
      </c>
      <c r="D169" s="160">
        <f t="shared" si="59"/>
        <v>2.9398425998077315</v>
      </c>
      <c r="E169" s="160">
        <f t="shared" si="59"/>
        <v>3.0808189897788911</v>
      </c>
      <c r="F169" s="160">
        <f t="shared" si="59"/>
        <v>3.2429418382457245</v>
      </c>
      <c r="G169" s="160">
        <f t="shared" si="59"/>
        <v>3.429383113982583</v>
      </c>
      <c r="H169" s="160">
        <f t="shared" si="59"/>
        <v>3.6437905810799709</v>
      </c>
      <c r="I169" s="160">
        <f t="shared" si="59"/>
        <v>3.8903591682419663</v>
      </c>
      <c r="J169" s="160">
        <f t="shared" si="59"/>
        <v>4.1739130434782608</v>
      </c>
      <c r="K169" s="98">
        <f t="shared" si="59"/>
        <v>4.5</v>
      </c>
      <c r="L169" s="160">
        <f t="shared" si="59"/>
        <v>4.875</v>
      </c>
      <c r="M169" s="160">
        <f t="shared" si="59"/>
        <v>5.3062499999999995</v>
      </c>
      <c r="N169" s="160">
        <f t="shared" si="59"/>
        <v>5.8021874999999987</v>
      </c>
      <c r="O169" s="160">
        <f t="shared" si="59"/>
        <v>6.3725156249999984</v>
      </c>
      <c r="P169" s="160">
        <f t="shared" si="59"/>
        <v>7.0283929687499977</v>
      </c>
      <c r="Q169" s="159">
        <f t="shared" si="59"/>
        <v>7.7826519140624972</v>
      </c>
      <c r="R169" s="159">
        <f t="shared" si="59"/>
        <v>8.65004970117187</v>
      </c>
      <c r="S169" s="159">
        <f t="shared" si="59"/>
        <v>9.6475571563476503</v>
      </c>
      <c r="T169" s="159">
        <f t="shared" si="59"/>
        <v>10.794690729799798</v>
      </c>
      <c r="U169" s="159">
        <f t="shared" si="59"/>
        <v>12.113894339269766</v>
      </c>
      <c r="V169" s="159">
        <f t="shared" si="59"/>
        <v>13.630978490160231</v>
      </c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</row>
    <row r="170" spans="1:49" x14ac:dyDescent="0.25">
      <c r="B170" s="76">
        <v>5</v>
      </c>
      <c r="C170" s="231">
        <f t="shared" ref="C170:V170" si="60">C97+C117+$N$161</f>
        <v>3.0068574634461958</v>
      </c>
      <c r="D170" s="160">
        <f t="shared" si="60"/>
        <v>3.1578860829631248</v>
      </c>
      <c r="E170" s="160">
        <f t="shared" si="60"/>
        <v>3.3315689954075935</v>
      </c>
      <c r="F170" s="160">
        <f t="shared" si="60"/>
        <v>3.5313043447187327</v>
      </c>
      <c r="G170" s="160">
        <f t="shared" si="60"/>
        <v>3.7609999964265421</v>
      </c>
      <c r="H170" s="160">
        <f t="shared" si="60"/>
        <v>4.0251499958905237</v>
      </c>
      <c r="I170" s="160">
        <f t="shared" si="60"/>
        <v>4.3289224952741021</v>
      </c>
      <c r="J170" s="160">
        <f t="shared" si="60"/>
        <v>4.6782608695652179</v>
      </c>
      <c r="K170" s="98">
        <f t="shared" si="60"/>
        <v>5.08</v>
      </c>
      <c r="L170" s="160">
        <f t="shared" si="60"/>
        <v>5.5419999999999998</v>
      </c>
      <c r="M170" s="160">
        <f t="shared" si="60"/>
        <v>6.0732999999999988</v>
      </c>
      <c r="N170" s="160">
        <f t="shared" si="60"/>
        <v>6.6842949999999988</v>
      </c>
      <c r="O170" s="160">
        <f t="shared" si="60"/>
        <v>7.3869392499999975</v>
      </c>
      <c r="P170" s="160">
        <f t="shared" si="60"/>
        <v>8.1949801374999964</v>
      </c>
      <c r="Q170" s="159">
        <f t="shared" si="60"/>
        <v>9.1242271581249952</v>
      </c>
      <c r="R170" s="159">
        <f t="shared" si="60"/>
        <v>10.192861231843745</v>
      </c>
      <c r="S170" s="159">
        <f t="shared" si="60"/>
        <v>11.421790416620306</v>
      </c>
      <c r="T170" s="159">
        <f t="shared" si="60"/>
        <v>12.83505897911335</v>
      </c>
      <c r="U170" s="159">
        <f t="shared" si="60"/>
        <v>14.460317825980352</v>
      </c>
      <c r="V170" s="159">
        <f t="shared" si="60"/>
        <v>16.329365499877404</v>
      </c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</row>
    <row r="171" spans="1:49" x14ac:dyDescent="0.25">
      <c r="B171" s="76">
        <v>10</v>
      </c>
      <c r="C171" s="232">
        <f t="shared" ref="C171:V171" si="61">C98+C118+$N$161</f>
        <v>3.8698781464000782</v>
      </c>
      <c r="D171" s="163">
        <f t="shared" si="61"/>
        <v>4.1503598683600895</v>
      </c>
      <c r="E171" s="163">
        <f t="shared" si="61"/>
        <v>4.4729138486141036</v>
      </c>
      <c r="F171" s="163">
        <f t="shared" si="61"/>
        <v>4.843850925906219</v>
      </c>
      <c r="G171" s="163">
        <f t="shared" si="61"/>
        <v>5.2704285647921507</v>
      </c>
      <c r="H171" s="163">
        <f t="shared" si="61"/>
        <v>5.7609928495109735</v>
      </c>
      <c r="I171" s="163">
        <f t="shared" si="61"/>
        <v>6.3251417769376186</v>
      </c>
      <c r="J171" s="163">
        <f t="shared" si="61"/>
        <v>6.9739130434782615</v>
      </c>
      <c r="K171" s="105">
        <f t="shared" si="61"/>
        <v>7.7200000000000006</v>
      </c>
      <c r="L171" s="163">
        <f t="shared" si="61"/>
        <v>8.5779999999999994</v>
      </c>
      <c r="M171" s="163">
        <f t="shared" si="61"/>
        <v>9.5646999999999984</v>
      </c>
      <c r="N171" s="163">
        <f t="shared" si="61"/>
        <v>10.699404999999997</v>
      </c>
      <c r="O171" s="163">
        <f t="shared" si="61"/>
        <v>12.004315749999996</v>
      </c>
      <c r="P171" s="163">
        <f t="shared" si="61"/>
        <v>13.504963112499995</v>
      </c>
      <c r="Q171" s="162">
        <f t="shared" si="61"/>
        <v>15.230707579374995</v>
      </c>
      <c r="R171" s="162">
        <f t="shared" si="61"/>
        <v>17.215313716281244</v>
      </c>
      <c r="S171" s="162">
        <f t="shared" si="61"/>
        <v>19.497610773723427</v>
      </c>
      <c r="T171" s="162">
        <f t="shared" si="61"/>
        <v>22.122252389781941</v>
      </c>
      <c r="U171" s="162">
        <f t="shared" si="61"/>
        <v>25.140590248249232</v>
      </c>
      <c r="V171" s="162">
        <f t="shared" si="61"/>
        <v>28.611678785486614</v>
      </c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</row>
    <row r="172" spans="1:49" x14ac:dyDescent="0.25">
      <c r="B172" s="76">
        <v>20</v>
      </c>
      <c r="C172" s="231">
        <f t="shared" ref="C172:V172" si="62">C99+C119+$N$161</f>
        <v>5.0499935499847428</v>
      </c>
      <c r="D172" s="160">
        <f t="shared" si="62"/>
        <v>5.5074925824824543</v>
      </c>
      <c r="E172" s="160">
        <f t="shared" si="62"/>
        <v>6.033616469854822</v>
      </c>
      <c r="F172" s="160">
        <f t="shared" si="62"/>
        <v>6.6386589403330447</v>
      </c>
      <c r="G172" s="160">
        <f t="shared" si="62"/>
        <v>7.3344577813830014</v>
      </c>
      <c r="H172" s="160">
        <f t="shared" si="62"/>
        <v>8.1346264485904509</v>
      </c>
      <c r="I172" s="160">
        <f t="shared" si="62"/>
        <v>9.0548204158790178</v>
      </c>
      <c r="J172" s="160">
        <f t="shared" si="62"/>
        <v>10.11304347826087</v>
      </c>
      <c r="K172" s="98">
        <f t="shared" si="62"/>
        <v>11.33</v>
      </c>
      <c r="L172" s="160">
        <f t="shared" si="62"/>
        <v>12.7295</v>
      </c>
      <c r="M172" s="160">
        <f t="shared" si="62"/>
        <v>14.338925</v>
      </c>
      <c r="N172" s="160">
        <f t="shared" si="62"/>
        <v>16.189763749999997</v>
      </c>
      <c r="O172" s="160">
        <f t="shared" si="62"/>
        <v>18.318228312499997</v>
      </c>
      <c r="P172" s="160">
        <f t="shared" si="62"/>
        <v>20.765962559374994</v>
      </c>
      <c r="Q172" s="159">
        <f t="shared" si="62"/>
        <v>23.58085694328124</v>
      </c>
      <c r="R172" s="159">
        <f t="shared" si="62"/>
        <v>26.817985484773427</v>
      </c>
      <c r="S172" s="159">
        <f t="shared" si="62"/>
        <v>30.540683307489438</v>
      </c>
      <c r="T172" s="159">
        <f t="shared" si="62"/>
        <v>34.821785803612848</v>
      </c>
      <c r="U172" s="159">
        <f t="shared" si="62"/>
        <v>39.745053674154775</v>
      </c>
      <c r="V172" s="159">
        <f t="shared" si="62"/>
        <v>45.40681172527799</v>
      </c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</row>
    <row r="173" spans="1:49" x14ac:dyDescent="0.25">
      <c r="B173" s="76">
        <v>30</v>
      </c>
      <c r="C173" s="231">
        <f t="shared" ref="C173:V173" si="63">C100+C120+$N$161</f>
        <v>6.3020273438155643</v>
      </c>
      <c r="D173" s="160">
        <f t="shared" si="63"/>
        <v>6.9473314453878992</v>
      </c>
      <c r="E173" s="160">
        <f t="shared" si="63"/>
        <v>7.6894311621960831</v>
      </c>
      <c r="F173" s="160">
        <f t="shared" si="63"/>
        <v>8.542845836525494</v>
      </c>
      <c r="G173" s="160">
        <f t="shared" si="63"/>
        <v>9.5242727120043185</v>
      </c>
      <c r="H173" s="160">
        <f t="shared" si="63"/>
        <v>10.652913618804966</v>
      </c>
      <c r="I173" s="160">
        <f t="shared" si="63"/>
        <v>11.950850661625712</v>
      </c>
      <c r="J173" s="160">
        <f t="shared" si="63"/>
        <v>13.443478260869567</v>
      </c>
      <c r="K173" s="98">
        <f t="shared" si="63"/>
        <v>15.16</v>
      </c>
      <c r="L173" s="160">
        <f t="shared" si="63"/>
        <v>17.134</v>
      </c>
      <c r="M173" s="160">
        <f t="shared" si="63"/>
        <v>19.4041</v>
      </c>
      <c r="N173" s="160">
        <f t="shared" si="63"/>
        <v>22.014714999999995</v>
      </c>
      <c r="O173" s="160">
        <f t="shared" si="63"/>
        <v>25.016922249999993</v>
      </c>
      <c r="P173" s="160">
        <f t="shared" si="63"/>
        <v>28.469460587499995</v>
      </c>
      <c r="Q173" s="159">
        <f t="shared" si="63"/>
        <v>32.439879675624987</v>
      </c>
      <c r="R173" s="159">
        <f t="shared" si="63"/>
        <v>37.005861626968731</v>
      </c>
      <c r="S173" s="159">
        <f t="shared" si="63"/>
        <v>42.256740871014038</v>
      </c>
      <c r="T173" s="159">
        <f t="shared" si="63"/>
        <v>48.295252001666142</v>
      </c>
      <c r="U173" s="159">
        <f t="shared" si="63"/>
        <v>55.23953980191606</v>
      </c>
      <c r="V173" s="159">
        <f t="shared" si="63"/>
        <v>63.225470772203465</v>
      </c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</row>
    <row r="174" spans="1:49" x14ac:dyDescent="0.25">
      <c r="B174" s="76">
        <v>40</v>
      </c>
      <c r="C174" s="231">
        <f t="shared" ref="C174:V174" si="64">C101+C121+$N$161</f>
        <v>7.6129034569386977</v>
      </c>
      <c r="D174" s="160">
        <f t="shared" si="64"/>
        <v>8.4548389754795021</v>
      </c>
      <c r="E174" s="160">
        <f t="shared" si="64"/>
        <v>9.423064821801427</v>
      </c>
      <c r="F174" s="160">
        <f t="shared" si="64"/>
        <v>10.536524545071639</v>
      </c>
      <c r="G174" s="160">
        <f t="shared" si="64"/>
        <v>11.817003226832384</v>
      </c>
      <c r="H174" s="160">
        <f t="shared" si="64"/>
        <v>13.289553710857241</v>
      </c>
      <c r="I174" s="160">
        <f t="shared" si="64"/>
        <v>14.982986767485826</v>
      </c>
      <c r="J174" s="160">
        <f t="shared" si="64"/>
        <v>16.9304347826087</v>
      </c>
      <c r="K174" s="98">
        <f t="shared" si="64"/>
        <v>19.170000000000002</v>
      </c>
      <c r="L174" s="160">
        <f t="shared" si="64"/>
        <v>21.7455</v>
      </c>
      <c r="M174" s="160">
        <f t="shared" si="64"/>
        <v>24.707324999999997</v>
      </c>
      <c r="N174" s="160">
        <f t="shared" si="64"/>
        <v>28.113423749999995</v>
      </c>
      <c r="O174" s="160">
        <f t="shared" si="64"/>
        <v>32.030437312499991</v>
      </c>
      <c r="P174" s="160">
        <f t="shared" si="64"/>
        <v>36.535002909374988</v>
      </c>
      <c r="Q174" s="159">
        <f t="shared" si="64"/>
        <v>41.715253345781235</v>
      </c>
      <c r="R174" s="159">
        <f t="shared" si="64"/>
        <v>47.672541347648419</v>
      </c>
      <c r="S174" s="159">
        <f t="shared" si="64"/>
        <v>54.523422549795669</v>
      </c>
      <c r="T174" s="159">
        <f t="shared" si="64"/>
        <v>62.401935932265019</v>
      </c>
      <c r="U174" s="159">
        <f t="shared" si="64"/>
        <v>71.462226322104769</v>
      </c>
      <c r="V174" s="159">
        <f t="shared" si="64"/>
        <v>81.881560270420479</v>
      </c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</row>
    <row r="175" spans="1:49" x14ac:dyDescent="0.25">
      <c r="B175" s="76">
        <v>50</v>
      </c>
      <c r="C175" s="231">
        <f t="shared" ref="C175:V175" si="65">C102+C122+$N$161</f>
        <v>9.0055050135233703</v>
      </c>
      <c r="D175" s="160">
        <f t="shared" si="65"/>
        <v>10.056330765551875</v>
      </c>
      <c r="E175" s="160">
        <f t="shared" si="65"/>
        <v>11.264780380384655</v>
      </c>
      <c r="F175" s="160">
        <f t="shared" si="65"/>
        <v>12.654497437442352</v>
      </c>
      <c r="G175" s="160">
        <f t="shared" si="65"/>
        <v>14.252672053058706</v>
      </c>
      <c r="H175" s="160">
        <f t="shared" si="65"/>
        <v>16.09057286101751</v>
      </c>
      <c r="I175" s="160">
        <f t="shared" si="65"/>
        <v>18.204158790170133</v>
      </c>
      <c r="J175" s="160">
        <f t="shared" si="65"/>
        <v>20.634782608695652</v>
      </c>
      <c r="K175" s="98">
        <f t="shared" si="65"/>
        <v>23.43</v>
      </c>
      <c r="L175" s="160">
        <f t="shared" si="65"/>
        <v>26.644499999999997</v>
      </c>
      <c r="M175" s="160">
        <f t="shared" si="65"/>
        <v>30.341174999999996</v>
      </c>
      <c r="N175" s="160">
        <f t="shared" si="65"/>
        <v>34.592351249999993</v>
      </c>
      <c r="O175" s="160">
        <f t="shared" si="65"/>
        <v>39.481203937499991</v>
      </c>
      <c r="P175" s="160">
        <f t="shared" si="65"/>
        <v>45.103384528124991</v>
      </c>
      <c r="Q175" s="159">
        <f t="shared" si="65"/>
        <v>51.568892207343737</v>
      </c>
      <c r="R175" s="159">
        <f t="shared" si="65"/>
        <v>59.004226038445289</v>
      </c>
      <c r="S175" s="159">
        <f t="shared" si="65"/>
        <v>67.554859944212069</v>
      </c>
      <c r="T175" s="159">
        <f t="shared" si="65"/>
        <v>77.388088935843882</v>
      </c>
      <c r="U175" s="159">
        <f t="shared" si="65"/>
        <v>88.69630227622045</v>
      </c>
      <c r="V175" s="159">
        <f t="shared" si="65"/>
        <v>101.70074761765352</v>
      </c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</row>
    <row r="176" spans="1:49" x14ac:dyDescent="0.25">
      <c r="B176" s="76">
        <v>60</v>
      </c>
      <c r="C176" s="231">
        <f t="shared" ref="C176:V176" si="66">C103+C123+$N$161</f>
        <v>10.725008343954212</v>
      </c>
      <c r="D176" s="160">
        <f t="shared" si="66"/>
        <v>12.033759595547345</v>
      </c>
      <c r="E176" s="160">
        <f t="shared" si="66"/>
        <v>13.538823534879445</v>
      </c>
      <c r="F176" s="160">
        <f t="shared" si="66"/>
        <v>15.269647065111359</v>
      </c>
      <c r="G176" s="160">
        <f t="shared" si="66"/>
        <v>17.260094124878062</v>
      </c>
      <c r="H176" s="160">
        <f t="shared" si="66"/>
        <v>19.549108243609769</v>
      </c>
      <c r="I176" s="160">
        <f t="shared" si="66"/>
        <v>22.18147448015123</v>
      </c>
      <c r="J176" s="160">
        <f t="shared" si="66"/>
        <v>25.208695652173915</v>
      </c>
      <c r="K176" s="98">
        <f t="shared" si="66"/>
        <v>28.69</v>
      </c>
      <c r="L176" s="160">
        <f t="shared" si="66"/>
        <v>32.6935</v>
      </c>
      <c r="M176" s="160">
        <f t="shared" si="66"/>
        <v>37.297524999999993</v>
      </c>
      <c r="N176" s="160">
        <f t="shared" si="66"/>
        <v>42.592153749999994</v>
      </c>
      <c r="O176" s="160">
        <f t="shared" si="66"/>
        <v>48.680976812499992</v>
      </c>
      <c r="P176" s="160">
        <f t="shared" si="66"/>
        <v>55.683123334374983</v>
      </c>
      <c r="Q176" s="159">
        <f t="shared" si="66"/>
        <v>63.73559183453122</v>
      </c>
      <c r="R176" s="159">
        <f t="shared" si="66"/>
        <v>72.995930609710911</v>
      </c>
      <c r="S176" s="159">
        <f t="shared" si="66"/>
        <v>83.645320201167536</v>
      </c>
      <c r="T176" s="159">
        <f t="shared" si="66"/>
        <v>95.892118231342664</v>
      </c>
      <c r="U176" s="159">
        <f t="shared" si="66"/>
        <v>109.97593596604405</v>
      </c>
      <c r="V176" s="159">
        <f t="shared" si="66"/>
        <v>126.17232636095065</v>
      </c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</row>
    <row r="177" spans="1:49" x14ac:dyDescent="0.25">
      <c r="B177" s="76">
        <v>70</v>
      </c>
      <c r="C177" s="232">
        <f t="shared" ref="C177:V177" si="67">C104+C124+$N$161</f>
        <v>12.379131319615817</v>
      </c>
      <c r="D177" s="163">
        <f t="shared" si="67"/>
        <v>13.936001017558189</v>
      </c>
      <c r="E177" s="163">
        <f t="shared" si="67"/>
        <v>15.726401170191917</v>
      </c>
      <c r="F177" s="163">
        <f t="shared" si="67"/>
        <v>17.785361345720702</v>
      </c>
      <c r="G177" s="163">
        <f t="shared" si="67"/>
        <v>20.153165547578809</v>
      </c>
      <c r="H177" s="163">
        <f t="shared" si="67"/>
        <v>22.876140379715626</v>
      </c>
      <c r="I177" s="163">
        <f t="shared" si="67"/>
        <v>26.007561436672969</v>
      </c>
      <c r="J177" s="163">
        <f t="shared" si="67"/>
        <v>29.608695652173914</v>
      </c>
      <c r="K177" s="105">
        <f t="shared" si="67"/>
        <v>33.75</v>
      </c>
      <c r="L177" s="163">
        <f t="shared" si="67"/>
        <v>38.512499999999996</v>
      </c>
      <c r="M177" s="163">
        <f t="shared" si="67"/>
        <v>43.989374999999995</v>
      </c>
      <c r="N177" s="163">
        <f t="shared" si="67"/>
        <v>50.287781249999988</v>
      </c>
      <c r="O177" s="163">
        <f t="shared" si="67"/>
        <v>57.530948437499987</v>
      </c>
      <c r="P177" s="163">
        <f t="shared" si="67"/>
        <v>65.860590703124984</v>
      </c>
      <c r="Q177" s="162">
        <f t="shared" si="67"/>
        <v>75.439679308593725</v>
      </c>
      <c r="R177" s="162">
        <f t="shared" si="67"/>
        <v>86.455631204882778</v>
      </c>
      <c r="S177" s="162">
        <f t="shared" si="67"/>
        <v>99.123975885615181</v>
      </c>
      <c r="T177" s="162">
        <f t="shared" si="67"/>
        <v>113.69257226845744</v>
      </c>
      <c r="U177" s="162">
        <f t="shared" si="67"/>
        <v>130.44645810872606</v>
      </c>
      <c r="V177" s="162">
        <f t="shared" si="67"/>
        <v>149.71342682503496</v>
      </c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</row>
    <row r="178" spans="1:49" x14ac:dyDescent="0.25">
      <c r="B178" s="76">
        <v>80</v>
      </c>
      <c r="C178" s="231">
        <f t="shared" ref="C178:V178" si="68">C105+C125+$N$161</f>
        <v>14.186898128985124</v>
      </c>
      <c r="D178" s="160">
        <f t="shared" si="68"/>
        <v>16.014932848332894</v>
      </c>
      <c r="E178" s="160">
        <f t="shared" si="68"/>
        <v>18.117172775582826</v>
      </c>
      <c r="F178" s="160">
        <f t="shared" si="68"/>
        <v>20.53474869192025</v>
      </c>
      <c r="G178" s="160">
        <f t="shared" si="68"/>
        <v>23.314960995708283</v>
      </c>
      <c r="H178" s="160">
        <f t="shared" si="68"/>
        <v>26.512205145064524</v>
      </c>
      <c r="I178" s="160">
        <f t="shared" si="68"/>
        <v>30.189035916824203</v>
      </c>
      <c r="J178" s="160">
        <f t="shared" si="68"/>
        <v>34.417391304347831</v>
      </c>
      <c r="K178" s="98">
        <f t="shared" si="68"/>
        <v>39.28</v>
      </c>
      <c r="L178" s="160">
        <f t="shared" si="68"/>
        <v>44.872</v>
      </c>
      <c r="M178" s="160">
        <f t="shared" si="68"/>
        <v>51.302799999999991</v>
      </c>
      <c r="N178" s="160">
        <f t="shared" si="68"/>
        <v>58.698219999999978</v>
      </c>
      <c r="O178" s="160">
        <f t="shared" si="68"/>
        <v>67.20295299999998</v>
      </c>
      <c r="P178" s="160">
        <f t="shared" si="68"/>
        <v>76.983395949999959</v>
      </c>
      <c r="Q178" s="159">
        <f t="shared" si="68"/>
        <v>88.230905342499952</v>
      </c>
      <c r="R178" s="159">
        <f t="shared" si="68"/>
        <v>101.16554114387495</v>
      </c>
      <c r="S178" s="159">
        <f t="shared" si="68"/>
        <v>116.04037231545618</v>
      </c>
      <c r="T178" s="159">
        <f t="shared" si="68"/>
        <v>133.14642816277458</v>
      </c>
      <c r="U178" s="159">
        <f t="shared" si="68"/>
        <v>152.81839238719076</v>
      </c>
      <c r="V178" s="159">
        <f t="shared" si="68"/>
        <v>175.44115124526937</v>
      </c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</row>
    <row r="179" spans="1:49" x14ac:dyDescent="0.25">
      <c r="B179" s="76">
        <v>90</v>
      </c>
      <c r="C179" s="231">
        <f t="shared" ref="C179:V179" si="69">C106+C126+$N$161</f>
        <v>16.138501718846747</v>
      </c>
      <c r="D179" s="160">
        <f t="shared" si="69"/>
        <v>18.259276976673753</v>
      </c>
      <c r="E179" s="160">
        <f t="shared" si="69"/>
        <v>20.698168523174814</v>
      </c>
      <c r="F179" s="160">
        <f t="shared" si="69"/>
        <v>23.502893801651037</v>
      </c>
      <c r="G179" s="160">
        <f t="shared" si="69"/>
        <v>26.728327871898692</v>
      </c>
      <c r="H179" s="160">
        <f t="shared" si="69"/>
        <v>30.437577052683494</v>
      </c>
      <c r="I179" s="160">
        <f t="shared" si="69"/>
        <v>34.703213610586012</v>
      </c>
      <c r="J179" s="160">
        <f t="shared" si="69"/>
        <v>39.608695652173914</v>
      </c>
      <c r="K179" s="98">
        <f t="shared" si="69"/>
        <v>45.25</v>
      </c>
      <c r="L179" s="160">
        <f t="shared" si="69"/>
        <v>51.737499999999997</v>
      </c>
      <c r="M179" s="160">
        <f t="shared" si="69"/>
        <v>59.19812499999999</v>
      </c>
      <c r="N179" s="160">
        <f t="shared" si="69"/>
        <v>67.777843749999988</v>
      </c>
      <c r="O179" s="160">
        <f t="shared" si="69"/>
        <v>77.644520312499978</v>
      </c>
      <c r="P179" s="160">
        <f t="shared" si="69"/>
        <v>88.991198359374977</v>
      </c>
      <c r="Q179" s="159">
        <f t="shared" si="69"/>
        <v>102.0398781132812</v>
      </c>
      <c r="R179" s="159">
        <f t="shared" si="69"/>
        <v>117.04585983027337</v>
      </c>
      <c r="S179" s="159">
        <f t="shared" si="69"/>
        <v>134.30273880481437</v>
      </c>
      <c r="T179" s="159">
        <f t="shared" si="69"/>
        <v>154.14814962553649</v>
      </c>
      <c r="U179" s="159">
        <f t="shared" si="69"/>
        <v>176.97037206936696</v>
      </c>
      <c r="V179" s="159">
        <f t="shared" si="69"/>
        <v>203.21592787977198</v>
      </c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</row>
    <row r="180" spans="1:49" x14ac:dyDescent="0.25">
      <c r="B180" s="76">
        <v>100</v>
      </c>
      <c r="C180" s="240">
        <f t="shared" ref="C180:V180" si="70">C107+C127+$N$161</f>
        <v>18.122795486092983</v>
      </c>
      <c r="D180" s="241">
        <f t="shared" si="70"/>
        <v>20.541214809006927</v>
      </c>
      <c r="E180" s="241">
        <f t="shared" si="70"/>
        <v>23.322397030357962</v>
      </c>
      <c r="F180" s="241">
        <f t="shared" si="70"/>
        <v>26.520756584911659</v>
      </c>
      <c r="G180" s="241">
        <f t="shared" si="70"/>
        <v>30.198870072648404</v>
      </c>
      <c r="H180" s="241">
        <f t="shared" si="70"/>
        <v>34.428700583545663</v>
      </c>
      <c r="I180" s="241">
        <f t="shared" si="70"/>
        <v>39.293005671077509</v>
      </c>
      <c r="J180" s="241">
        <f t="shared" si="70"/>
        <v>44.886956521739137</v>
      </c>
      <c r="K180" s="165">
        <f t="shared" si="70"/>
        <v>51.32</v>
      </c>
      <c r="L180" s="241">
        <f t="shared" si="70"/>
        <v>58.717999999999996</v>
      </c>
      <c r="M180" s="241">
        <f t="shared" si="70"/>
        <v>67.225699999999989</v>
      </c>
      <c r="N180" s="241">
        <f t="shared" si="70"/>
        <v>77.009554999999978</v>
      </c>
      <c r="O180" s="241">
        <f t="shared" si="70"/>
        <v>88.260988249999969</v>
      </c>
      <c r="P180" s="241">
        <f t="shared" si="70"/>
        <v>101.20013648749996</v>
      </c>
      <c r="Q180" s="166">
        <f t="shared" si="70"/>
        <v>116.08015696062495</v>
      </c>
      <c r="R180" s="166">
        <f t="shared" si="70"/>
        <v>133.19218050471869</v>
      </c>
      <c r="S180" s="166">
        <f t="shared" si="70"/>
        <v>152.87100758042646</v>
      </c>
      <c r="T180" s="166">
        <f t="shared" si="70"/>
        <v>175.50165871749044</v>
      </c>
      <c r="U180" s="166">
        <f t="shared" si="70"/>
        <v>201.52690752511398</v>
      </c>
      <c r="V180" s="166">
        <f t="shared" si="70"/>
        <v>231.45594365388109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</row>
    <row r="181" spans="1:49" x14ac:dyDescent="0.25">
      <c r="B181" s="152"/>
      <c r="C181" s="167"/>
      <c r="D181" s="87"/>
      <c r="E181" s="87"/>
      <c r="F181" s="87"/>
      <c r="G181" s="87"/>
      <c r="H181" s="87"/>
      <c r="I181" s="87"/>
      <c r="J181" s="87"/>
      <c r="U181" s="167"/>
      <c r="V181" s="167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</row>
    <row r="182" spans="1:49" x14ac:dyDescent="0.25">
      <c r="B182" s="222" t="s">
        <v>58</v>
      </c>
      <c r="C182" s="220"/>
      <c r="D182" s="242">
        <f t="shared" ref="D182:J182" si="71">($K180*D163)</f>
        <v>20.541214809006927</v>
      </c>
      <c r="E182" s="242">
        <f t="shared" si="71"/>
        <v>23.322397030357962</v>
      </c>
      <c r="F182" s="242">
        <f t="shared" si="71"/>
        <v>26.520756584911663</v>
      </c>
      <c r="G182" s="242">
        <f t="shared" si="71"/>
        <v>30.198870072648401</v>
      </c>
      <c r="H182" s="242">
        <f t="shared" si="71"/>
        <v>34.428700583545663</v>
      </c>
      <c r="I182" s="242">
        <f t="shared" si="71"/>
        <v>39.293005671077509</v>
      </c>
      <c r="J182" s="242">
        <f t="shared" si="71"/>
        <v>44.886956521739137</v>
      </c>
      <c r="K182" s="242"/>
      <c r="L182" s="242">
        <f>($K180*L163)</f>
        <v>58.717999999999989</v>
      </c>
      <c r="M182" s="242">
        <f t="shared" ref="M182:T182" si="72">($K180*M163)</f>
        <v>67.225699999999989</v>
      </c>
      <c r="N182" s="242">
        <f t="shared" si="72"/>
        <v>77.009554999999978</v>
      </c>
      <c r="O182" s="242">
        <f t="shared" si="72"/>
        <v>88.260988249999969</v>
      </c>
      <c r="P182" s="242">
        <f t="shared" si="72"/>
        <v>101.20013648749996</v>
      </c>
      <c r="Q182" s="242">
        <f t="shared" si="72"/>
        <v>116.08015696062495</v>
      </c>
      <c r="R182" s="242">
        <f t="shared" si="72"/>
        <v>133.19218050471869</v>
      </c>
      <c r="S182" s="242">
        <f t="shared" si="72"/>
        <v>152.87100758042646</v>
      </c>
      <c r="T182" s="242">
        <f t="shared" si="72"/>
        <v>175.50165871749044</v>
      </c>
      <c r="U182" s="242">
        <f>($K180*U163)</f>
        <v>201.52690752511398</v>
      </c>
      <c r="V182" s="243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</row>
    <row r="183" spans="1:49" x14ac:dyDescent="0.25">
      <c r="B183" s="117"/>
      <c r="F183" s="244"/>
      <c r="K183" s="87"/>
      <c r="L183" s="244"/>
      <c r="N183" s="244"/>
      <c r="Q183" s="244"/>
      <c r="R183" s="244"/>
      <c r="S183" s="244"/>
      <c r="T183" s="244"/>
      <c r="U183" s="244"/>
      <c r="V183" s="244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</row>
    <row r="184" spans="1:49" x14ac:dyDescent="0.25">
      <c r="B184" s="117"/>
      <c r="F184" s="244"/>
      <c r="K184" s="87"/>
      <c r="L184" s="244"/>
      <c r="N184" s="244"/>
      <c r="Q184" s="244"/>
      <c r="R184" s="244"/>
      <c r="S184" s="244"/>
      <c r="T184" s="244"/>
      <c r="U184" s="244"/>
      <c r="V184" s="24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</row>
    <row r="185" spans="1:49" x14ac:dyDescent="0.25">
      <c r="A185" s="250" t="s">
        <v>17</v>
      </c>
      <c r="B185" s="251"/>
      <c r="C185" s="252">
        <f>C186-(E185-D185)</f>
        <v>11.483931243298954</v>
      </c>
      <c r="D185" s="253">
        <f>((C177+D177)/2)+0.01</f>
        <v>13.167566168587003</v>
      </c>
      <c r="E185" s="253">
        <f>((D177+E177)/2)+0.01</f>
        <v>14.841201093875052</v>
      </c>
      <c r="F185" s="253">
        <f t="shared" ref="F185:V185" si="73">((E177+F177)/2)+0.01</f>
        <v>16.765881257956313</v>
      </c>
      <c r="G185" s="253">
        <f t="shared" si="73"/>
        <v>18.979263446649757</v>
      </c>
      <c r="H185" s="253">
        <f t="shared" si="73"/>
        <v>21.524652963647217</v>
      </c>
      <c r="I185" s="253">
        <f t="shared" si="73"/>
        <v>24.451850908194299</v>
      </c>
      <c r="J185" s="253">
        <f t="shared" si="73"/>
        <v>27.818128544423441</v>
      </c>
      <c r="K185" s="253">
        <f t="shared" si="73"/>
        <v>31.689347826086959</v>
      </c>
      <c r="L185" s="253">
        <f t="shared" si="73"/>
        <v>36.141249999999992</v>
      </c>
      <c r="M185" s="253">
        <f t="shared" si="73"/>
        <v>41.26093749999999</v>
      </c>
      <c r="N185" s="253">
        <f t="shared" si="73"/>
        <v>47.148578124999993</v>
      </c>
      <c r="O185" s="253">
        <f t="shared" si="73"/>
        <v>53.919364843749982</v>
      </c>
      <c r="P185" s="253">
        <f t="shared" si="73"/>
        <v>61.705769570312484</v>
      </c>
      <c r="Q185" s="253">
        <f t="shared" si="73"/>
        <v>70.66013500585936</v>
      </c>
      <c r="R185" s="253">
        <f t="shared" si="73"/>
        <v>80.957655256738249</v>
      </c>
      <c r="S185" s="253">
        <f t="shared" si="73"/>
        <v>92.799803545248992</v>
      </c>
      <c r="T185" s="253">
        <f t="shared" si="73"/>
        <v>106.41827407703632</v>
      </c>
      <c r="U185" s="253">
        <f t="shared" si="73"/>
        <v>122.07951518859176</v>
      </c>
      <c r="V185" s="254">
        <f t="shared" si="73"/>
        <v>140.0899424668805</v>
      </c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</row>
    <row r="186" spans="1:49" x14ac:dyDescent="0.25">
      <c r="A186" s="255"/>
      <c r="B186" s="191"/>
      <c r="C186" s="193">
        <f>(C177+D177)/2</f>
        <v>13.157566168587003</v>
      </c>
      <c r="D186" s="193">
        <f>(D177+E177)/2</f>
        <v>14.831201093875052</v>
      </c>
      <c r="E186" s="193">
        <f t="shared" ref="E186:U186" si="74">(E177+F177)/2</f>
        <v>16.755881257956311</v>
      </c>
      <c r="F186" s="193">
        <f t="shared" si="74"/>
        <v>18.969263446649755</v>
      </c>
      <c r="G186" s="193">
        <f t="shared" si="74"/>
        <v>21.514652963647215</v>
      </c>
      <c r="H186" s="193">
        <f t="shared" si="74"/>
        <v>24.441850908194297</v>
      </c>
      <c r="I186" s="193">
        <f t="shared" si="74"/>
        <v>27.80812854442344</v>
      </c>
      <c r="J186" s="193">
        <f t="shared" si="74"/>
        <v>31.679347826086957</v>
      </c>
      <c r="K186" s="193">
        <f t="shared" si="74"/>
        <v>36.131249999999994</v>
      </c>
      <c r="L186" s="193">
        <f t="shared" si="74"/>
        <v>41.250937499999992</v>
      </c>
      <c r="M186" s="193">
        <f t="shared" si="74"/>
        <v>47.138578124999995</v>
      </c>
      <c r="N186" s="193">
        <f t="shared" si="74"/>
        <v>53.909364843749984</v>
      </c>
      <c r="O186" s="193">
        <f t="shared" si="74"/>
        <v>61.695769570312486</v>
      </c>
      <c r="P186" s="193">
        <f t="shared" si="74"/>
        <v>70.650135005859354</v>
      </c>
      <c r="Q186" s="193">
        <f t="shared" si="74"/>
        <v>80.947655256738244</v>
      </c>
      <c r="R186" s="193">
        <f t="shared" si="74"/>
        <v>92.789803545248986</v>
      </c>
      <c r="S186" s="193">
        <f t="shared" si="74"/>
        <v>106.40827407703631</v>
      </c>
      <c r="T186" s="193">
        <f t="shared" si="74"/>
        <v>122.06951518859175</v>
      </c>
      <c r="U186" s="193">
        <f t="shared" si="74"/>
        <v>140.07994246688051</v>
      </c>
      <c r="V186" s="256">
        <f>(U186-T186)+V185</f>
        <v>158.10036974516925</v>
      </c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</row>
    <row r="187" spans="1:49" x14ac:dyDescent="0.25">
      <c r="A187" s="255"/>
      <c r="B187" s="191"/>
      <c r="C187" s="257">
        <f>SUM(C185:C186)/2</f>
        <v>12.320748705942979</v>
      </c>
      <c r="D187" s="257">
        <f t="shared" ref="D187:V187" si="75">SUM(D185:D186)/2</f>
        <v>13.999383631231026</v>
      </c>
      <c r="E187" s="257">
        <f t="shared" si="75"/>
        <v>15.79854117591568</v>
      </c>
      <c r="F187" s="257">
        <f t="shared" si="75"/>
        <v>17.867572352303036</v>
      </c>
      <c r="G187" s="257">
        <f t="shared" si="75"/>
        <v>20.246958205148488</v>
      </c>
      <c r="H187" s="257">
        <f t="shared" si="75"/>
        <v>22.983251935920755</v>
      </c>
      <c r="I187" s="257">
        <f t="shared" si="75"/>
        <v>26.129989726308871</v>
      </c>
      <c r="J187" s="257">
        <f t="shared" si="75"/>
        <v>29.748738185255199</v>
      </c>
      <c r="K187" s="257">
        <f t="shared" si="75"/>
        <v>33.910298913043476</v>
      </c>
      <c r="L187" s="257">
        <f t="shared" si="75"/>
        <v>38.696093749999989</v>
      </c>
      <c r="M187" s="257">
        <f t="shared" si="75"/>
        <v>44.199757812499996</v>
      </c>
      <c r="N187" s="257">
        <f t="shared" si="75"/>
        <v>50.528971484374992</v>
      </c>
      <c r="O187" s="257">
        <f t="shared" si="75"/>
        <v>57.807567207031234</v>
      </c>
      <c r="P187" s="257">
        <f t="shared" si="75"/>
        <v>66.177952288085919</v>
      </c>
      <c r="Q187" s="257">
        <f t="shared" si="75"/>
        <v>75.803895131298802</v>
      </c>
      <c r="R187" s="257">
        <f t="shared" si="75"/>
        <v>86.873729400993625</v>
      </c>
      <c r="S187" s="257">
        <f t="shared" si="75"/>
        <v>99.604038811142658</v>
      </c>
      <c r="T187" s="257">
        <f t="shared" si="75"/>
        <v>114.24389463281403</v>
      </c>
      <c r="U187" s="257">
        <f t="shared" si="75"/>
        <v>131.07972882773612</v>
      </c>
      <c r="V187" s="258">
        <f t="shared" si="75"/>
        <v>149.09515610602489</v>
      </c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</row>
    <row r="188" spans="1:49" x14ac:dyDescent="0.25">
      <c r="A188" s="255"/>
      <c r="B188" s="191"/>
      <c r="C188" s="196">
        <f>C177</f>
        <v>12.379131319615817</v>
      </c>
      <c r="D188" s="196">
        <f t="shared" ref="D188:V188" si="76">D177</f>
        <v>13.936001017558189</v>
      </c>
      <c r="E188" s="196">
        <f t="shared" si="76"/>
        <v>15.726401170191917</v>
      </c>
      <c r="F188" s="196">
        <f t="shared" si="76"/>
        <v>17.785361345720702</v>
      </c>
      <c r="G188" s="196">
        <f t="shared" si="76"/>
        <v>20.153165547578809</v>
      </c>
      <c r="H188" s="196">
        <f t="shared" si="76"/>
        <v>22.876140379715626</v>
      </c>
      <c r="I188" s="196">
        <f t="shared" si="76"/>
        <v>26.007561436672969</v>
      </c>
      <c r="J188" s="196">
        <f t="shared" si="76"/>
        <v>29.608695652173914</v>
      </c>
      <c r="K188" s="196">
        <f t="shared" si="76"/>
        <v>33.75</v>
      </c>
      <c r="L188" s="196">
        <f t="shared" si="76"/>
        <v>38.512499999999996</v>
      </c>
      <c r="M188" s="196">
        <f t="shared" si="76"/>
        <v>43.989374999999995</v>
      </c>
      <c r="N188" s="196">
        <f t="shared" si="76"/>
        <v>50.287781249999988</v>
      </c>
      <c r="O188" s="196">
        <f t="shared" si="76"/>
        <v>57.530948437499987</v>
      </c>
      <c r="P188" s="196">
        <f t="shared" si="76"/>
        <v>65.860590703124984</v>
      </c>
      <c r="Q188" s="196">
        <f t="shared" si="76"/>
        <v>75.439679308593725</v>
      </c>
      <c r="R188" s="196">
        <f t="shared" si="76"/>
        <v>86.455631204882778</v>
      </c>
      <c r="S188" s="196">
        <f t="shared" si="76"/>
        <v>99.123975885615181</v>
      </c>
      <c r="T188" s="196">
        <f t="shared" si="76"/>
        <v>113.69257226845744</v>
      </c>
      <c r="U188" s="196">
        <f t="shared" si="76"/>
        <v>130.44645810872606</v>
      </c>
      <c r="V188" s="259">
        <f t="shared" si="76"/>
        <v>149.71342682503496</v>
      </c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</row>
    <row r="189" spans="1:49" x14ac:dyDescent="0.25">
      <c r="A189" s="260"/>
      <c r="B189" s="261"/>
      <c r="C189" s="145"/>
      <c r="D189" s="145"/>
      <c r="E189" s="145"/>
      <c r="F189" s="262"/>
      <c r="G189" s="145"/>
      <c r="H189" s="145"/>
      <c r="I189" s="145"/>
      <c r="J189" s="145"/>
      <c r="K189" s="263"/>
      <c r="L189" s="262"/>
      <c r="M189" s="145"/>
      <c r="N189" s="262"/>
      <c r="O189" s="145"/>
      <c r="P189" s="145"/>
      <c r="Q189" s="262"/>
      <c r="R189" s="262"/>
      <c r="S189" s="262"/>
      <c r="T189" s="262"/>
      <c r="U189" s="262"/>
      <c r="V189" s="264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</row>
    <row r="190" spans="1:49" x14ac:dyDescent="0.25">
      <c r="A190" s="47"/>
      <c r="B190" s="265"/>
      <c r="C190" s="47"/>
      <c r="D190" s="47"/>
      <c r="E190" s="47"/>
      <c r="F190" s="266"/>
      <c r="G190" s="47"/>
      <c r="H190" s="47"/>
      <c r="I190" s="47"/>
      <c r="J190" s="47"/>
      <c r="K190" s="267"/>
      <c r="L190" s="266"/>
      <c r="M190" s="47"/>
      <c r="N190" s="266"/>
      <c r="O190" s="47"/>
      <c r="P190" s="47"/>
      <c r="Q190" s="266"/>
      <c r="R190" s="266"/>
      <c r="S190" s="266"/>
      <c r="T190" s="266"/>
      <c r="U190" s="266"/>
      <c r="V190" s="266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</row>
    <row r="191" spans="1:49" ht="15.75" thickBot="1" x14ac:dyDescent="0.3">
      <c r="A191" s="268"/>
      <c r="B191" s="269"/>
      <c r="C191" s="268"/>
      <c r="D191" s="268"/>
      <c r="E191" s="268"/>
      <c r="F191" s="270"/>
      <c r="G191" s="268"/>
      <c r="H191" s="268"/>
      <c r="I191" s="268"/>
      <c r="J191" s="268"/>
      <c r="K191" s="271"/>
      <c r="L191" s="270"/>
      <c r="M191" s="268"/>
      <c r="N191" s="270"/>
      <c r="O191" s="268"/>
      <c r="P191" s="268"/>
      <c r="Q191" s="270"/>
      <c r="R191" s="270"/>
      <c r="S191" s="270"/>
      <c r="T191" s="270"/>
      <c r="U191" s="270"/>
      <c r="V191" s="270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</row>
    <row r="192" spans="1:49" ht="15.75" thickTop="1" x14ac:dyDescent="0.25">
      <c r="A192" s="47"/>
      <c r="B192" s="265"/>
      <c r="C192" s="47"/>
      <c r="D192" s="47"/>
      <c r="E192" s="47"/>
      <c r="F192" s="266"/>
      <c r="G192" s="47"/>
      <c r="H192" s="47"/>
      <c r="I192" s="47"/>
      <c r="J192" s="47"/>
      <c r="K192" s="267"/>
      <c r="L192" s="266"/>
      <c r="M192" s="47"/>
      <c r="N192" s="266"/>
      <c r="O192" s="47"/>
      <c r="P192" s="47"/>
      <c r="Q192" s="266"/>
      <c r="R192" s="266"/>
      <c r="S192" s="266"/>
      <c r="T192" s="266"/>
      <c r="U192" s="266"/>
      <c r="V192" s="266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</row>
    <row r="193" spans="1:22" x14ac:dyDescent="0.25">
      <c r="B193" s="117"/>
      <c r="F193" s="244"/>
      <c r="K193" s="87"/>
      <c r="L193" s="244"/>
      <c r="N193" s="244"/>
      <c r="Q193" s="244"/>
      <c r="R193" s="244"/>
      <c r="S193" s="244"/>
      <c r="T193" s="244"/>
      <c r="U193" s="244"/>
      <c r="V193" s="244"/>
    </row>
    <row r="194" spans="1:22" x14ac:dyDescent="0.25">
      <c r="B194" s="117"/>
      <c r="F194" s="244"/>
      <c r="K194" s="272" t="s">
        <v>77</v>
      </c>
      <c r="L194" s="244"/>
      <c r="N194" s="244"/>
      <c r="Q194" s="244"/>
      <c r="R194" s="244"/>
      <c r="S194" s="244"/>
      <c r="T194" s="244"/>
      <c r="U194" s="244"/>
      <c r="V194" s="244"/>
    </row>
    <row r="195" spans="1:22" x14ac:dyDescent="0.25">
      <c r="B195" s="273" t="s">
        <v>59</v>
      </c>
      <c r="F195" s="244"/>
      <c r="L195" s="244"/>
      <c r="N195" s="244"/>
      <c r="Q195" s="244"/>
      <c r="R195" s="244"/>
      <c r="S195" s="244"/>
      <c r="T195" s="244"/>
      <c r="U195" s="244"/>
      <c r="V195" s="244"/>
    </row>
    <row r="196" spans="1:22" x14ac:dyDescent="0.25">
      <c r="J196" s="148" t="s">
        <v>60</v>
      </c>
      <c r="K196" s="93">
        <v>1</v>
      </c>
    </row>
    <row r="197" spans="1:22" x14ac:dyDescent="0.25">
      <c r="A197" s="217" t="s">
        <v>163</v>
      </c>
      <c r="B197" s="274"/>
      <c r="C197" s="274"/>
      <c r="D197" s="275"/>
      <c r="E197" s="275" t="s">
        <v>16</v>
      </c>
      <c r="F197" s="275" t="s">
        <v>15</v>
      </c>
      <c r="G197" s="276" t="s">
        <v>14</v>
      </c>
      <c r="H197" s="276" t="s">
        <v>13</v>
      </c>
      <c r="I197" s="276" t="s">
        <v>3</v>
      </c>
      <c r="J197" s="276" t="s">
        <v>4</v>
      </c>
      <c r="K197" s="521" t="s">
        <v>5</v>
      </c>
      <c r="L197" s="276" t="s">
        <v>6</v>
      </c>
      <c r="M197" s="276" t="s">
        <v>20</v>
      </c>
      <c r="N197" s="276" t="s">
        <v>21</v>
      </c>
      <c r="O197" s="276" t="s">
        <v>22</v>
      </c>
      <c r="P197" s="276" t="s">
        <v>23</v>
      </c>
      <c r="Q197" s="276" t="s">
        <v>24</v>
      </c>
      <c r="R197" s="274"/>
      <c r="S197" s="274"/>
      <c r="T197" s="274"/>
      <c r="U197" s="274"/>
      <c r="V197" s="274"/>
    </row>
    <row r="198" spans="1:22" x14ac:dyDescent="0.25">
      <c r="A198" s="217" t="s">
        <v>162</v>
      </c>
      <c r="B198" s="276" t="s">
        <v>2</v>
      </c>
      <c r="C198" s="277" t="s">
        <v>41</v>
      </c>
      <c r="D198" s="276" t="s">
        <v>41</v>
      </c>
      <c r="E198" s="276" t="s">
        <v>41</v>
      </c>
      <c r="F198" s="276" t="s">
        <v>41</v>
      </c>
      <c r="G198" s="276" t="s">
        <v>41</v>
      </c>
      <c r="H198" s="276" t="s">
        <v>41</v>
      </c>
      <c r="I198" s="276" t="s">
        <v>41</v>
      </c>
      <c r="J198" s="276" t="s">
        <v>41</v>
      </c>
      <c r="K198" s="276" t="s">
        <v>41</v>
      </c>
      <c r="L198" s="276" t="s">
        <v>41</v>
      </c>
      <c r="M198" s="276" t="s">
        <v>41</v>
      </c>
      <c r="N198" s="276" t="s">
        <v>41</v>
      </c>
      <c r="O198" s="276" t="s">
        <v>41</v>
      </c>
      <c r="P198" s="276" t="s">
        <v>41</v>
      </c>
      <c r="Q198" s="277" t="s">
        <v>41</v>
      </c>
      <c r="R198" s="277" t="s">
        <v>41</v>
      </c>
      <c r="S198" s="277" t="s">
        <v>41</v>
      </c>
      <c r="T198" s="277" t="s">
        <v>41</v>
      </c>
      <c r="U198" s="277" t="s">
        <v>41</v>
      </c>
      <c r="V198" s="277" t="s">
        <v>41</v>
      </c>
    </row>
    <row r="199" spans="1:22" x14ac:dyDescent="0.25">
      <c r="B199" s="276">
        <v>1</v>
      </c>
      <c r="C199" s="278">
        <f>(C166*$K$196)/$B199</f>
        <v>2.2582524013384724</v>
      </c>
      <c r="D199" s="549">
        <f t="shared" ref="D199:V210" si="77">(D166*$K$196)/$B199</f>
        <v>2.2969902615392432</v>
      </c>
      <c r="E199" s="549">
        <f t="shared" si="77"/>
        <v>2.3415388007701297</v>
      </c>
      <c r="F199" s="549">
        <f t="shared" si="77"/>
        <v>2.392769620885649</v>
      </c>
      <c r="G199" s="549">
        <f t="shared" si="77"/>
        <v>2.4516850640184962</v>
      </c>
      <c r="H199" s="549">
        <f t="shared" si="77"/>
        <v>2.5194378236212707</v>
      </c>
      <c r="I199" s="156">
        <f t="shared" si="77"/>
        <v>2.5973534971644612</v>
      </c>
      <c r="J199" s="156">
        <f t="shared" si="77"/>
        <v>2.6869565217391305</v>
      </c>
      <c r="K199" s="84">
        <f>(K166*$K$196)/$B199</f>
        <v>2.79</v>
      </c>
      <c r="L199" s="143">
        <f t="shared" si="77"/>
        <v>2.9085000000000001</v>
      </c>
      <c r="M199" s="143">
        <f t="shared" si="77"/>
        <v>3.0447749999999996</v>
      </c>
      <c r="N199" s="143">
        <f t="shared" si="77"/>
        <v>3.2014912499999997</v>
      </c>
      <c r="O199" s="143">
        <f t="shared" si="77"/>
        <v>3.3817149375</v>
      </c>
      <c r="P199" s="549">
        <f t="shared" si="77"/>
        <v>3.5889721781249997</v>
      </c>
      <c r="Q199" s="278">
        <f t="shared" si="77"/>
        <v>3.8273180048437494</v>
      </c>
      <c r="R199" s="278">
        <f t="shared" si="77"/>
        <v>4.1014157055703118</v>
      </c>
      <c r="S199" s="278">
        <f t="shared" si="77"/>
        <v>4.4166280614058584</v>
      </c>
      <c r="T199" s="278">
        <f t="shared" si="77"/>
        <v>4.7791222706167371</v>
      </c>
      <c r="U199" s="278">
        <f t="shared" si="77"/>
        <v>5.1959906112092469</v>
      </c>
      <c r="V199" s="278">
        <f t="shared" si="77"/>
        <v>5.6753892028906341</v>
      </c>
    </row>
    <row r="200" spans="1:22" x14ac:dyDescent="0.25">
      <c r="B200" s="276">
        <v>2</v>
      </c>
      <c r="C200" s="278">
        <f t="shared" ref="C200:J210" si="78">(C167*$K$196)/$B200</f>
        <v>1.2321002594307791</v>
      </c>
      <c r="D200" s="550">
        <f t="shared" si="78"/>
        <v>1.2669152983453957</v>
      </c>
      <c r="E200" s="550">
        <f t="shared" si="78"/>
        <v>1.306952593097205</v>
      </c>
      <c r="F200" s="550">
        <f t="shared" si="78"/>
        <v>1.352995482061786</v>
      </c>
      <c r="G200" s="550">
        <f t="shared" si="78"/>
        <v>1.4059448043710536</v>
      </c>
      <c r="H200" s="550">
        <f t="shared" si="78"/>
        <v>1.4668365250267117</v>
      </c>
      <c r="I200" s="160">
        <f t="shared" si="78"/>
        <v>1.5368620037807184</v>
      </c>
      <c r="J200" s="160">
        <f t="shared" si="78"/>
        <v>1.6173913043478261</v>
      </c>
      <c r="K200" s="98">
        <f t="shared" si="77"/>
        <v>1.71</v>
      </c>
      <c r="L200" s="94">
        <f t="shared" si="77"/>
        <v>1.8165</v>
      </c>
      <c r="M200" s="94">
        <f t="shared" si="77"/>
        <v>1.9389749999999999</v>
      </c>
      <c r="N200" s="94">
        <f t="shared" si="77"/>
        <v>2.0798212499999997</v>
      </c>
      <c r="O200" s="94">
        <f t="shared" si="77"/>
        <v>2.2417944374999994</v>
      </c>
      <c r="P200" s="550">
        <f t="shared" si="77"/>
        <v>2.4280636031249996</v>
      </c>
      <c r="Q200" s="278">
        <f t="shared" si="77"/>
        <v>2.6422731435937497</v>
      </c>
      <c r="R200" s="278">
        <f t="shared" si="77"/>
        <v>2.8886141151328113</v>
      </c>
      <c r="S200" s="278">
        <f t="shared" si="77"/>
        <v>3.1719062324027334</v>
      </c>
      <c r="T200" s="278">
        <f t="shared" si="77"/>
        <v>3.4976921672631427</v>
      </c>
      <c r="U200" s="278">
        <f t="shared" si="77"/>
        <v>3.872345992352614</v>
      </c>
      <c r="V200" s="278">
        <f t="shared" si="77"/>
        <v>4.3031978912055058</v>
      </c>
    </row>
    <row r="201" spans="1:22" x14ac:dyDescent="0.25">
      <c r="B201" s="276">
        <v>3</v>
      </c>
      <c r="C201" s="279">
        <f t="shared" si="78"/>
        <v>0.87370445676923936</v>
      </c>
      <c r="D201" s="551">
        <f t="shared" si="78"/>
        <v>0.90476012528462535</v>
      </c>
      <c r="E201" s="551">
        <f t="shared" si="78"/>
        <v>0.94047414407731911</v>
      </c>
      <c r="F201" s="551">
        <f t="shared" si="78"/>
        <v>0.98154526568891687</v>
      </c>
      <c r="G201" s="551">
        <f t="shared" si="78"/>
        <v>1.0287770555422544</v>
      </c>
      <c r="H201" s="551">
        <f t="shared" si="78"/>
        <v>1.0830936138735925</v>
      </c>
      <c r="I201" s="163">
        <f t="shared" si="78"/>
        <v>1.1455576559546314</v>
      </c>
      <c r="J201" s="163">
        <f t="shared" si="78"/>
        <v>1.2173913043478262</v>
      </c>
      <c r="K201" s="105">
        <f t="shared" si="77"/>
        <v>1.3</v>
      </c>
      <c r="L201" s="146">
        <f t="shared" si="77"/>
        <v>1.3949999999999998</v>
      </c>
      <c r="M201" s="146">
        <f t="shared" si="77"/>
        <v>1.5042499999999999</v>
      </c>
      <c r="N201" s="146">
        <f t="shared" si="77"/>
        <v>1.6298874999999997</v>
      </c>
      <c r="O201" s="146">
        <f t="shared" si="77"/>
        <v>1.7743706249999995</v>
      </c>
      <c r="P201" s="551">
        <f t="shared" si="77"/>
        <v>1.9405262187499994</v>
      </c>
      <c r="Q201" s="279">
        <f t="shared" si="77"/>
        <v>2.131605151562499</v>
      </c>
      <c r="R201" s="279">
        <f t="shared" si="77"/>
        <v>2.3513459242968735</v>
      </c>
      <c r="S201" s="279">
        <f t="shared" si="77"/>
        <v>2.6040478129414049</v>
      </c>
      <c r="T201" s="279">
        <f t="shared" si="77"/>
        <v>2.8946549848826151</v>
      </c>
      <c r="U201" s="279">
        <f t="shared" si="77"/>
        <v>3.2288532326150072</v>
      </c>
      <c r="V201" s="279">
        <f t="shared" si="77"/>
        <v>3.613181217507258</v>
      </c>
    </row>
    <row r="202" spans="1:22" x14ac:dyDescent="0.25">
      <c r="B202" s="276">
        <v>4</v>
      </c>
      <c r="C202" s="278">
        <f t="shared" si="78"/>
        <v>0.70431360865385473</v>
      </c>
      <c r="D202" s="550">
        <f t="shared" si="78"/>
        <v>0.73496064995193289</v>
      </c>
      <c r="E202" s="550">
        <f t="shared" si="78"/>
        <v>0.77020474744472278</v>
      </c>
      <c r="F202" s="550">
        <f t="shared" si="78"/>
        <v>0.81073545956143112</v>
      </c>
      <c r="G202" s="550">
        <f t="shared" si="78"/>
        <v>0.85734577849564575</v>
      </c>
      <c r="H202" s="550">
        <f t="shared" si="78"/>
        <v>0.91094764526999272</v>
      </c>
      <c r="I202" s="160">
        <f t="shared" si="78"/>
        <v>0.97258979206049156</v>
      </c>
      <c r="J202" s="160">
        <f t="shared" si="78"/>
        <v>1.0434782608695652</v>
      </c>
      <c r="K202" s="98">
        <f t="shared" si="77"/>
        <v>1.125</v>
      </c>
      <c r="L202" s="94">
        <f t="shared" si="77"/>
        <v>1.21875</v>
      </c>
      <c r="M202" s="94">
        <f t="shared" si="77"/>
        <v>1.3265624999999999</v>
      </c>
      <c r="N202" s="94">
        <f t="shared" si="77"/>
        <v>1.4505468749999997</v>
      </c>
      <c r="O202" s="94">
        <f t="shared" si="77"/>
        <v>1.5931289062499996</v>
      </c>
      <c r="P202" s="550">
        <f t="shared" si="77"/>
        <v>1.7570982421874994</v>
      </c>
      <c r="Q202" s="278">
        <f t="shared" si="77"/>
        <v>1.9456629785156243</v>
      </c>
      <c r="R202" s="278">
        <f t="shared" si="77"/>
        <v>2.1625124252929675</v>
      </c>
      <c r="S202" s="278">
        <f t="shared" si="77"/>
        <v>2.4118892890869126</v>
      </c>
      <c r="T202" s="278">
        <f t="shared" si="77"/>
        <v>2.6986726824499496</v>
      </c>
      <c r="U202" s="278">
        <f t="shared" si="77"/>
        <v>3.0284735848174416</v>
      </c>
      <c r="V202" s="278">
        <f t="shared" si="77"/>
        <v>3.4077446225400578</v>
      </c>
    </row>
    <row r="203" spans="1:22" x14ac:dyDescent="0.25">
      <c r="B203" s="276">
        <v>5</v>
      </c>
      <c r="C203" s="278">
        <f t="shared" si="78"/>
        <v>0.60137149268923917</v>
      </c>
      <c r="D203" s="550">
        <f t="shared" si="78"/>
        <v>0.631577216592625</v>
      </c>
      <c r="E203" s="550">
        <f t="shared" si="78"/>
        <v>0.66631379908151867</v>
      </c>
      <c r="F203" s="550">
        <f t="shared" si="78"/>
        <v>0.70626086894374651</v>
      </c>
      <c r="G203" s="550">
        <f t="shared" si="78"/>
        <v>0.75219999928530845</v>
      </c>
      <c r="H203" s="550">
        <f t="shared" si="78"/>
        <v>0.80502999917810469</v>
      </c>
      <c r="I203" s="160">
        <f t="shared" si="78"/>
        <v>0.86578449905482047</v>
      </c>
      <c r="J203" s="160">
        <f t="shared" si="78"/>
        <v>0.93565217391304356</v>
      </c>
      <c r="K203" s="98">
        <f t="shared" si="77"/>
        <v>1.016</v>
      </c>
      <c r="L203" s="94">
        <f t="shared" si="77"/>
        <v>1.1084000000000001</v>
      </c>
      <c r="M203" s="94">
        <f t="shared" si="77"/>
        <v>1.2146599999999999</v>
      </c>
      <c r="N203" s="94">
        <f t="shared" si="77"/>
        <v>1.3368589999999998</v>
      </c>
      <c r="O203" s="94">
        <f t="shared" si="77"/>
        <v>1.4773878499999995</v>
      </c>
      <c r="P203" s="550">
        <f t="shared" si="77"/>
        <v>1.6389960274999993</v>
      </c>
      <c r="Q203" s="278">
        <f t="shared" si="77"/>
        <v>1.8248454316249991</v>
      </c>
      <c r="R203" s="278">
        <f t="shared" si="77"/>
        <v>2.0385722463687488</v>
      </c>
      <c r="S203" s="278">
        <f t="shared" si="77"/>
        <v>2.2843580833240611</v>
      </c>
      <c r="T203" s="278">
        <f t="shared" si="77"/>
        <v>2.5670117958226699</v>
      </c>
      <c r="U203" s="278">
        <f t="shared" si="77"/>
        <v>2.8920635651960707</v>
      </c>
      <c r="V203" s="278">
        <f t="shared" si="77"/>
        <v>3.2658730999754808</v>
      </c>
    </row>
    <row r="204" spans="1:22" x14ac:dyDescent="0.25">
      <c r="B204" s="276">
        <v>10</v>
      </c>
      <c r="C204" s="279">
        <f t="shared" si="78"/>
        <v>0.38698781464000781</v>
      </c>
      <c r="D204" s="551">
        <f t="shared" si="78"/>
        <v>0.41503598683600895</v>
      </c>
      <c r="E204" s="551">
        <f t="shared" si="78"/>
        <v>0.44729138486141035</v>
      </c>
      <c r="F204" s="551">
        <f t="shared" si="78"/>
        <v>0.4843850925906219</v>
      </c>
      <c r="G204" s="551">
        <f t="shared" si="78"/>
        <v>0.52704285647921512</v>
      </c>
      <c r="H204" s="551">
        <f t="shared" si="78"/>
        <v>0.5760992849510973</v>
      </c>
      <c r="I204" s="163">
        <f t="shared" si="78"/>
        <v>0.63251417769376184</v>
      </c>
      <c r="J204" s="163">
        <f t="shared" si="78"/>
        <v>0.69739130434782615</v>
      </c>
      <c r="K204" s="105">
        <f t="shared" si="77"/>
        <v>0.77200000000000002</v>
      </c>
      <c r="L204" s="146">
        <f t="shared" si="77"/>
        <v>0.8577999999999999</v>
      </c>
      <c r="M204" s="146">
        <f t="shared" si="77"/>
        <v>0.95646999999999982</v>
      </c>
      <c r="N204" s="146">
        <f t="shared" si="77"/>
        <v>1.0699404999999997</v>
      </c>
      <c r="O204" s="146">
        <f t="shared" si="77"/>
        <v>1.2004315749999996</v>
      </c>
      <c r="P204" s="551">
        <f t="shared" si="77"/>
        <v>1.3504963112499995</v>
      </c>
      <c r="Q204" s="279">
        <f t="shared" si="77"/>
        <v>1.5230707579374996</v>
      </c>
      <c r="R204" s="279">
        <f t="shared" si="77"/>
        <v>1.7215313716281244</v>
      </c>
      <c r="S204" s="279">
        <f t="shared" si="77"/>
        <v>1.9497610773723426</v>
      </c>
      <c r="T204" s="279">
        <f t="shared" si="77"/>
        <v>2.2122252389781942</v>
      </c>
      <c r="U204" s="279">
        <f t="shared" si="77"/>
        <v>2.514059024824923</v>
      </c>
      <c r="V204" s="279">
        <f t="shared" si="77"/>
        <v>2.8611678785486614</v>
      </c>
    </row>
    <row r="205" spans="1:22" x14ac:dyDescent="0.25">
      <c r="B205" s="276">
        <v>20</v>
      </c>
      <c r="C205" s="278">
        <f t="shared" si="78"/>
        <v>0.25249967749923713</v>
      </c>
      <c r="D205" s="550">
        <f t="shared" si="78"/>
        <v>0.27537462912412269</v>
      </c>
      <c r="E205" s="550">
        <f t="shared" si="78"/>
        <v>0.30168082349274111</v>
      </c>
      <c r="F205" s="550">
        <f t="shared" si="78"/>
        <v>0.33193294701665221</v>
      </c>
      <c r="G205" s="550">
        <f t="shared" si="78"/>
        <v>0.36672288906915007</v>
      </c>
      <c r="H205" s="550">
        <f t="shared" si="78"/>
        <v>0.40673132242952253</v>
      </c>
      <c r="I205" s="160">
        <f t="shared" si="78"/>
        <v>0.4527410207939509</v>
      </c>
      <c r="J205" s="160">
        <f t="shared" si="78"/>
        <v>0.50565217391304351</v>
      </c>
      <c r="K205" s="98">
        <f t="shared" si="77"/>
        <v>0.5665</v>
      </c>
      <c r="L205" s="94">
        <f t="shared" si="77"/>
        <v>0.63647500000000001</v>
      </c>
      <c r="M205" s="94">
        <f t="shared" si="77"/>
        <v>0.71694625000000001</v>
      </c>
      <c r="N205" s="94">
        <f t="shared" si="77"/>
        <v>0.80948818749999985</v>
      </c>
      <c r="O205" s="94">
        <f t="shared" si="77"/>
        <v>0.91591141562499989</v>
      </c>
      <c r="P205" s="550">
        <f t="shared" si="77"/>
        <v>1.0382981279687498</v>
      </c>
      <c r="Q205" s="278">
        <f t="shared" si="77"/>
        <v>1.1790428471640619</v>
      </c>
      <c r="R205" s="278">
        <f t="shared" si="77"/>
        <v>1.3408992742386714</v>
      </c>
      <c r="S205" s="278">
        <f t="shared" si="77"/>
        <v>1.5270341653744719</v>
      </c>
      <c r="T205" s="278">
        <f t="shared" si="77"/>
        <v>1.7410892901806423</v>
      </c>
      <c r="U205" s="278">
        <f t="shared" si="77"/>
        <v>1.9872526837077387</v>
      </c>
      <c r="V205" s="278">
        <f t="shared" si="77"/>
        <v>2.2703405862638997</v>
      </c>
    </row>
    <row r="206" spans="1:22" x14ac:dyDescent="0.25">
      <c r="B206" s="276">
        <v>30</v>
      </c>
      <c r="C206" s="278">
        <f t="shared" si="78"/>
        <v>0.21006757812718549</v>
      </c>
      <c r="D206" s="550">
        <f t="shared" si="78"/>
        <v>0.2315777148462633</v>
      </c>
      <c r="E206" s="550">
        <f t="shared" si="78"/>
        <v>0.25631437207320279</v>
      </c>
      <c r="F206" s="550">
        <f t="shared" si="78"/>
        <v>0.28476152788418313</v>
      </c>
      <c r="G206" s="550">
        <f t="shared" si="78"/>
        <v>0.31747575706681064</v>
      </c>
      <c r="H206" s="550">
        <f t="shared" si="78"/>
        <v>0.35509712062683219</v>
      </c>
      <c r="I206" s="160">
        <f t="shared" si="78"/>
        <v>0.39836168872085703</v>
      </c>
      <c r="J206" s="160">
        <f t="shared" si="78"/>
        <v>0.44811594202898558</v>
      </c>
      <c r="K206" s="98">
        <f t="shared" si="77"/>
        <v>0.5053333333333333</v>
      </c>
      <c r="L206" s="94">
        <f t="shared" si="77"/>
        <v>0.57113333333333338</v>
      </c>
      <c r="M206" s="94">
        <f t="shared" si="77"/>
        <v>0.64680333333333329</v>
      </c>
      <c r="N206" s="94">
        <f t="shared" si="77"/>
        <v>0.73382383333333323</v>
      </c>
      <c r="O206" s="94">
        <f t="shared" si="77"/>
        <v>0.83389740833333315</v>
      </c>
      <c r="P206" s="550">
        <f t="shared" si="77"/>
        <v>0.94898201958333317</v>
      </c>
      <c r="Q206" s="278">
        <f t="shared" si="77"/>
        <v>1.0813293225208329</v>
      </c>
      <c r="R206" s="278">
        <f t="shared" si="77"/>
        <v>1.2335287208989576</v>
      </c>
      <c r="S206" s="278">
        <f t="shared" si="77"/>
        <v>1.4085580290338013</v>
      </c>
      <c r="T206" s="278">
        <f t="shared" si="77"/>
        <v>1.6098417333888715</v>
      </c>
      <c r="U206" s="278">
        <f t="shared" si="77"/>
        <v>1.8413179933972019</v>
      </c>
      <c r="V206" s="278">
        <f t="shared" si="77"/>
        <v>2.1075156924067824</v>
      </c>
    </row>
    <row r="207" spans="1:22" x14ac:dyDescent="0.25">
      <c r="B207" s="276">
        <v>40</v>
      </c>
      <c r="C207" s="278">
        <f t="shared" si="78"/>
        <v>0.19032258642346744</v>
      </c>
      <c r="D207" s="550">
        <f t="shared" si="78"/>
        <v>0.21137097438698754</v>
      </c>
      <c r="E207" s="550">
        <f t="shared" si="78"/>
        <v>0.23557662054503567</v>
      </c>
      <c r="F207" s="550">
        <f t="shared" si="78"/>
        <v>0.26341311362679098</v>
      </c>
      <c r="G207" s="550">
        <f t="shared" si="78"/>
        <v>0.29542508067080958</v>
      </c>
      <c r="H207" s="550">
        <f t="shared" si="78"/>
        <v>0.33223884277143101</v>
      </c>
      <c r="I207" s="160">
        <f t="shared" si="78"/>
        <v>0.37457466918714566</v>
      </c>
      <c r="J207" s="160">
        <f t="shared" si="78"/>
        <v>0.42326086956521747</v>
      </c>
      <c r="K207" s="98">
        <f t="shared" si="77"/>
        <v>0.47925000000000006</v>
      </c>
      <c r="L207" s="94">
        <f t="shared" si="77"/>
        <v>0.5436375</v>
      </c>
      <c r="M207" s="94">
        <f t="shared" si="77"/>
        <v>0.61768312499999989</v>
      </c>
      <c r="N207" s="94">
        <f t="shared" si="77"/>
        <v>0.70283559374999993</v>
      </c>
      <c r="O207" s="94">
        <f t="shared" si="77"/>
        <v>0.80076093281249983</v>
      </c>
      <c r="P207" s="550">
        <f t="shared" si="77"/>
        <v>0.91337507273437468</v>
      </c>
      <c r="Q207" s="278">
        <f t="shared" si="77"/>
        <v>1.0428813336445308</v>
      </c>
      <c r="R207" s="278">
        <f t="shared" si="77"/>
        <v>1.1918135336912106</v>
      </c>
      <c r="S207" s="278">
        <f t="shared" si="77"/>
        <v>1.3630855637448918</v>
      </c>
      <c r="T207" s="278">
        <f t="shared" si="77"/>
        <v>1.5600483983066256</v>
      </c>
      <c r="U207" s="278">
        <f t="shared" si="77"/>
        <v>1.7865556580526192</v>
      </c>
      <c r="V207" s="278">
        <f t="shared" si="77"/>
        <v>2.047039006760512</v>
      </c>
    </row>
    <row r="208" spans="1:22" x14ac:dyDescent="0.25">
      <c r="B208" s="276">
        <v>50</v>
      </c>
      <c r="C208" s="278">
        <f t="shared" si="78"/>
        <v>0.18011010027046739</v>
      </c>
      <c r="D208" s="550">
        <f t="shared" si="78"/>
        <v>0.20112661531103751</v>
      </c>
      <c r="E208" s="550">
        <f t="shared" si="78"/>
        <v>0.2252956076076931</v>
      </c>
      <c r="F208" s="550">
        <f t="shared" si="78"/>
        <v>0.25308994874884705</v>
      </c>
      <c r="G208" s="550">
        <f t="shared" si="78"/>
        <v>0.28505344106117414</v>
      </c>
      <c r="H208" s="550">
        <f t="shared" si="78"/>
        <v>0.32181145722035021</v>
      </c>
      <c r="I208" s="160">
        <f t="shared" si="78"/>
        <v>0.36408317580340266</v>
      </c>
      <c r="J208" s="160">
        <f t="shared" si="78"/>
        <v>0.41269565217391302</v>
      </c>
      <c r="K208" s="98">
        <f t="shared" si="77"/>
        <v>0.46860000000000002</v>
      </c>
      <c r="L208" s="94">
        <f t="shared" si="77"/>
        <v>0.53288999999999997</v>
      </c>
      <c r="M208" s="94">
        <f t="shared" si="77"/>
        <v>0.60682349999999996</v>
      </c>
      <c r="N208" s="94">
        <f t="shared" si="77"/>
        <v>0.69184702499999984</v>
      </c>
      <c r="O208" s="94">
        <f t="shared" si="77"/>
        <v>0.78962407874999985</v>
      </c>
      <c r="P208" s="550">
        <f t="shared" si="77"/>
        <v>0.9020676905624998</v>
      </c>
      <c r="Q208" s="278">
        <f t="shared" si="77"/>
        <v>1.0313778441468748</v>
      </c>
      <c r="R208" s="278">
        <f t="shared" si="77"/>
        <v>1.1800845207689057</v>
      </c>
      <c r="S208" s="278">
        <f t="shared" si="77"/>
        <v>1.3510971988842413</v>
      </c>
      <c r="T208" s="278">
        <f t="shared" si="77"/>
        <v>1.5477617787168776</v>
      </c>
      <c r="U208" s="278">
        <f t="shared" si="77"/>
        <v>1.773926045524409</v>
      </c>
      <c r="V208" s="278">
        <f t="shared" si="77"/>
        <v>2.0340149523530702</v>
      </c>
    </row>
    <row r="209" spans="2:22" x14ac:dyDescent="0.25">
      <c r="B209" s="276">
        <v>60</v>
      </c>
      <c r="C209" s="278">
        <f t="shared" si="78"/>
        <v>0.17875013906590353</v>
      </c>
      <c r="D209" s="550">
        <f t="shared" si="78"/>
        <v>0.20056265992578909</v>
      </c>
      <c r="E209" s="550">
        <f t="shared" si="78"/>
        <v>0.22564705891465742</v>
      </c>
      <c r="F209" s="550">
        <f t="shared" si="78"/>
        <v>0.25449411775185599</v>
      </c>
      <c r="G209" s="550">
        <f t="shared" si="78"/>
        <v>0.28766823541463438</v>
      </c>
      <c r="H209" s="550">
        <f t="shared" si="78"/>
        <v>0.32581847072682951</v>
      </c>
      <c r="I209" s="160">
        <f t="shared" si="78"/>
        <v>0.36969124133585385</v>
      </c>
      <c r="J209" s="160">
        <f t="shared" si="78"/>
        <v>0.42014492753623195</v>
      </c>
      <c r="K209" s="98">
        <f t="shared" si="77"/>
        <v>0.47816666666666668</v>
      </c>
      <c r="L209" s="94">
        <f t="shared" si="77"/>
        <v>0.54489166666666666</v>
      </c>
      <c r="M209" s="94">
        <f t="shared" si="77"/>
        <v>0.6216254166666666</v>
      </c>
      <c r="N209" s="94">
        <f t="shared" si="77"/>
        <v>0.70986922916666662</v>
      </c>
      <c r="O209" s="94">
        <f t="shared" si="77"/>
        <v>0.81134961354166657</v>
      </c>
      <c r="P209" s="550">
        <f t="shared" si="77"/>
        <v>0.92805205557291637</v>
      </c>
      <c r="Q209" s="278">
        <f t="shared" si="77"/>
        <v>1.0622598639088536</v>
      </c>
      <c r="R209" s="278">
        <f t="shared" si="77"/>
        <v>1.2165988434951818</v>
      </c>
      <c r="S209" s="278">
        <f t="shared" si="77"/>
        <v>1.394088670019459</v>
      </c>
      <c r="T209" s="278">
        <f t="shared" si="77"/>
        <v>1.5982019705223778</v>
      </c>
      <c r="U209" s="278">
        <f t="shared" si="77"/>
        <v>1.8329322661007341</v>
      </c>
      <c r="V209" s="278">
        <f t="shared" si="77"/>
        <v>2.1028721060158442</v>
      </c>
    </row>
    <row r="210" spans="2:22" x14ac:dyDescent="0.25">
      <c r="B210" s="276">
        <v>70</v>
      </c>
      <c r="C210" s="279">
        <f t="shared" si="78"/>
        <v>0.17684473313736881</v>
      </c>
      <c r="D210" s="551">
        <f t="shared" si="78"/>
        <v>0.19908572882225983</v>
      </c>
      <c r="E210" s="551">
        <f t="shared" si="78"/>
        <v>0.22466287385988451</v>
      </c>
      <c r="F210" s="551">
        <f t="shared" si="78"/>
        <v>0.25407659065315286</v>
      </c>
      <c r="G210" s="551">
        <f t="shared" si="78"/>
        <v>0.28790236496541155</v>
      </c>
      <c r="H210" s="551">
        <f t="shared" si="78"/>
        <v>0.32680200542450893</v>
      </c>
      <c r="I210" s="163">
        <f t="shared" si="78"/>
        <v>0.37153659195247096</v>
      </c>
      <c r="J210" s="163">
        <f t="shared" si="78"/>
        <v>0.42298136645962736</v>
      </c>
      <c r="K210" s="105">
        <f t="shared" si="77"/>
        <v>0.48214285714285715</v>
      </c>
      <c r="L210" s="146">
        <f t="shared" si="77"/>
        <v>0.55017857142857141</v>
      </c>
      <c r="M210" s="146">
        <f t="shared" si="77"/>
        <v>0.6284196428571428</v>
      </c>
      <c r="N210" s="146">
        <f t="shared" si="77"/>
        <v>0.71839687499999982</v>
      </c>
      <c r="O210" s="146">
        <f t="shared" si="77"/>
        <v>0.82187069196428553</v>
      </c>
      <c r="P210" s="551">
        <f t="shared" si="77"/>
        <v>0.94086558147321409</v>
      </c>
      <c r="Q210" s="279">
        <f t="shared" si="77"/>
        <v>1.0777097044084818</v>
      </c>
      <c r="R210" s="279">
        <f t="shared" si="77"/>
        <v>1.2350804457840396</v>
      </c>
      <c r="S210" s="279">
        <f t="shared" si="77"/>
        <v>1.4160567983659311</v>
      </c>
      <c r="T210" s="279">
        <f t="shared" si="77"/>
        <v>1.6241796038351062</v>
      </c>
      <c r="U210" s="279">
        <f t="shared" si="77"/>
        <v>1.863520830124658</v>
      </c>
      <c r="V210" s="279">
        <f t="shared" si="77"/>
        <v>2.1387632403576422</v>
      </c>
    </row>
    <row r="211" spans="2:22" x14ac:dyDescent="0.25">
      <c r="B211" s="276">
        <v>80</v>
      </c>
      <c r="C211" s="519"/>
      <c r="D211" s="241"/>
      <c r="E211" s="241"/>
      <c r="F211" s="241"/>
      <c r="G211" s="241"/>
      <c r="H211" s="241"/>
      <c r="I211" s="241">
        <f t="shared" ref="I211:O211" si="79">(I178*$K$196)/$B211</f>
        <v>0.37736294896030254</v>
      </c>
      <c r="J211" s="241">
        <f t="shared" si="79"/>
        <v>0.43021739130434788</v>
      </c>
      <c r="K211" s="165">
        <f t="shared" si="79"/>
        <v>0.49099999999999999</v>
      </c>
      <c r="L211" s="144">
        <f t="shared" si="79"/>
        <v>0.56089999999999995</v>
      </c>
      <c r="M211" s="144">
        <f t="shared" si="79"/>
        <v>0.64128499999999988</v>
      </c>
      <c r="N211" s="144">
        <f t="shared" si="79"/>
        <v>0.73372774999999968</v>
      </c>
      <c r="O211" s="144">
        <f t="shared" si="79"/>
        <v>0.84003691249999979</v>
      </c>
      <c r="P211" s="585"/>
      <c r="Q211" s="519"/>
      <c r="R211" s="519"/>
      <c r="S211" s="519"/>
      <c r="T211" s="519"/>
      <c r="U211" s="519"/>
      <c r="V211" s="519"/>
    </row>
    <row r="212" spans="2:22" x14ac:dyDescent="0.25">
      <c r="B212" s="276">
        <v>90</v>
      </c>
      <c r="C212" s="519"/>
      <c r="D212" s="241"/>
      <c r="E212" s="241"/>
      <c r="F212" s="241"/>
      <c r="G212" s="241"/>
      <c r="H212" s="241"/>
      <c r="I212" s="241">
        <f t="shared" ref="I212:O212" si="80">(I179*$K$196)/$B212</f>
        <v>0.38559126233984459</v>
      </c>
      <c r="J212" s="241">
        <f t="shared" si="80"/>
        <v>0.44009661835748792</v>
      </c>
      <c r="K212" s="165">
        <f t="shared" si="80"/>
        <v>0.50277777777777777</v>
      </c>
      <c r="L212" s="144">
        <f t="shared" si="80"/>
        <v>0.57486111111111104</v>
      </c>
      <c r="M212" s="144">
        <f t="shared" si="80"/>
        <v>0.65775694444444432</v>
      </c>
      <c r="N212" s="144">
        <f t="shared" si="80"/>
        <v>0.7530871527777776</v>
      </c>
      <c r="O212" s="144">
        <f t="shared" si="80"/>
        <v>0.86271689236111082</v>
      </c>
      <c r="P212" s="144"/>
      <c r="Q212" s="519"/>
      <c r="R212" s="519"/>
      <c r="S212" s="519"/>
      <c r="T212" s="519"/>
      <c r="U212" s="519"/>
      <c r="V212" s="519"/>
    </row>
    <row r="213" spans="2:22" x14ac:dyDescent="0.25">
      <c r="B213" s="276">
        <v>100</v>
      </c>
      <c r="C213" s="279"/>
      <c r="D213" s="163"/>
      <c r="E213" s="163"/>
      <c r="F213" s="163"/>
      <c r="G213" s="163"/>
      <c r="H213" s="163"/>
      <c r="I213" s="163">
        <f t="shared" ref="I213:O213" si="81">(I180*$K$196)/$B213</f>
        <v>0.39293005671077508</v>
      </c>
      <c r="J213" s="163">
        <f t="shared" si="81"/>
        <v>0.44886956521739135</v>
      </c>
      <c r="K213" s="105">
        <f t="shared" si="81"/>
        <v>0.51319999999999999</v>
      </c>
      <c r="L213" s="146">
        <f t="shared" si="81"/>
        <v>0.58717999999999992</v>
      </c>
      <c r="M213" s="146">
        <f t="shared" si="81"/>
        <v>0.67225699999999988</v>
      </c>
      <c r="N213" s="146">
        <f t="shared" si="81"/>
        <v>0.77009554999999974</v>
      </c>
      <c r="O213" s="146">
        <f t="shared" si="81"/>
        <v>0.88260988249999972</v>
      </c>
      <c r="P213" s="146"/>
      <c r="Q213" s="279"/>
      <c r="R213" s="279"/>
      <c r="S213" s="279"/>
      <c r="T213" s="279"/>
      <c r="U213" s="279"/>
      <c r="V213" s="279"/>
    </row>
    <row r="215" spans="2:22" x14ac:dyDescent="0.25">
      <c r="K215" s="93"/>
    </row>
    <row r="216" spans="2:22" x14ac:dyDescent="0.25">
      <c r="K216" s="93"/>
    </row>
    <row r="217" spans="2:22" x14ac:dyDescent="0.25">
      <c r="K217" s="93"/>
    </row>
    <row r="218" spans="2:22" x14ac:dyDescent="0.25">
      <c r="K218" s="93"/>
    </row>
    <row r="219" spans="2:22" x14ac:dyDescent="0.25">
      <c r="B219" s="552">
        <v>0.9</v>
      </c>
      <c r="C219" s="41" t="s">
        <v>42</v>
      </c>
      <c r="D219" s="47"/>
      <c r="E219" s="47"/>
      <c r="F219" s="47"/>
      <c r="G219" s="47"/>
      <c r="H219" s="47"/>
      <c r="I219" s="47"/>
      <c r="J219" s="47"/>
      <c r="K219" s="553"/>
      <c r="L219" s="47"/>
      <c r="M219" s="47"/>
      <c r="N219" s="47"/>
      <c r="O219" s="47"/>
      <c r="P219" s="47"/>
    </row>
    <row r="220" spans="2:22" x14ac:dyDescent="0.25">
      <c r="B220" s="44">
        <v>0.96</v>
      </c>
      <c r="C220" s="47" t="s">
        <v>43</v>
      </c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</row>
    <row r="221" spans="2:22" x14ac:dyDescent="0.25">
      <c r="B221" s="552">
        <v>85</v>
      </c>
      <c r="C221" s="41" t="s">
        <v>44</v>
      </c>
      <c r="D221" s="47"/>
      <c r="E221" s="47"/>
      <c r="F221" s="47"/>
      <c r="G221" s="47"/>
      <c r="H221" s="41" t="s">
        <v>121</v>
      </c>
      <c r="I221" s="47"/>
      <c r="J221" s="47"/>
      <c r="K221" s="47"/>
      <c r="L221" s="47"/>
      <c r="M221" s="47"/>
      <c r="N221" s="47"/>
      <c r="O221" s="47"/>
      <c r="P221" s="47"/>
    </row>
    <row r="222" spans="2:22" x14ac:dyDescent="0.25">
      <c r="B222" s="44"/>
      <c r="C222" s="41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</row>
    <row r="223" spans="2:22" x14ac:dyDescent="0.25">
      <c r="B223" s="554" t="s">
        <v>75</v>
      </c>
      <c r="C223" s="41"/>
      <c r="D223" s="47"/>
      <c r="E223" s="47"/>
      <c r="F223" s="47"/>
      <c r="G223" s="47"/>
      <c r="H223" s="287" t="s">
        <v>84</v>
      </c>
      <c r="I223" s="47"/>
      <c r="J223" s="47"/>
      <c r="K223" s="47"/>
      <c r="L223" s="47"/>
      <c r="M223" s="47"/>
      <c r="N223" s="47"/>
      <c r="O223" s="47"/>
      <c r="P223" s="47"/>
    </row>
    <row r="224" spans="2:22" x14ac:dyDescent="0.25">
      <c r="B224" s="44"/>
      <c r="C224" s="41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</row>
    <row r="225" spans="1:29" x14ac:dyDescent="0.25">
      <c r="B225" s="363" t="s">
        <v>61</v>
      </c>
      <c r="C225" s="47"/>
      <c r="D225" s="289">
        <f t="shared" ref="D225:H225" si="82">D228/$K228</f>
        <v>0.8232940005517001</v>
      </c>
      <c r="E225" s="289">
        <f t="shared" si="82"/>
        <v>0.83926121891402494</v>
      </c>
      <c r="F225" s="289">
        <f t="shared" si="82"/>
        <v>0.85762352003069842</v>
      </c>
      <c r="G225" s="289">
        <f t="shared" si="82"/>
        <v>0.87874016631487317</v>
      </c>
      <c r="H225" s="289">
        <f t="shared" si="82"/>
        <v>0.90302430954167401</v>
      </c>
      <c r="I225" s="289">
        <f>I228/$K228</f>
        <v>0.93095107425249501</v>
      </c>
      <c r="J225" s="289">
        <f>J228/$K228</f>
        <v>0.96306685366993916</v>
      </c>
      <c r="K225" s="289">
        <v>1</v>
      </c>
      <c r="L225" s="289">
        <f>L228/$K228</f>
        <v>1.0424731182795699</v>
      </c>
      <c r="M225" s="289">
        <f>M228/$K228</f>
        <v>1.091317204301075</v>
      </c>
      <c r="N225" s="289">
        <f>N228/$K228</f>
        <v>1.1474879032258063</v>
      </c>
      <c r="O225" s="289">
        <f>O228/$K228</f>
        <v>1.212084206989247</v>
      </c>
      <c r="P225" s="289">
        <f>P228/$K228</f>
        <v>1.2863699563172042</v>
      </c>
    </row>
    <row r="226" spans="1:29" x14ac:dyDescent="0.25">
      <c r="A226" s="217" t="s">
        <v>163</v>
      </c>
      <c r="B226" s="292"/>
      <c r="C226" s="292"/>
      <c r="D226" s="293"/>
      <c r="E226" s="293" t="s">
        <v>16</v>
      </c>
      <c r="F226" s="293" t="s">
        <v>15</v>
      </c>
      <c r="G226" s="294" t="s">
        <v>14</v>
      </c>
      <c r="H226" s="294" t="s">
        <v>13</v>
      </c>
      <c r="I226" s="294" t="s">
        <v>3</v>
      </c>
      <c r="J226" s="294" t="s">
        <v>4</v>
      </c>
      <c r="K226" s="586" t="s">
        <v>5</v>
      </c>
      <c r="L226" s="294" t="s">
        <v>6</v>
      </c>
      <c r="M226" s="294" t="s">
        <v>20</v>
      </c>
      <c r="N226" s="294" t="s">
        <v>21</v>
      </c>
      <c r="O226" s="294" t="s">
        <v>22</v>
      </c>
      <c r="P226" s="294" t="s">
        <v>23</v>
      </c>
      <c r="Q226" s="276" t="s">
        <v>24</v>
      </c>
      <c r="R226" s="274"/>
      <c r="S226" s="274"/>
      <c r="T226" s="274"/>
      <c r="U226" s="274"/>
      <c r="V226" s="274"/>
    </row>
    <row r="227" spans="1:29" x14ac:dyDescent="0.25">
      <c r="A227" s="217" t="s">
        <v>162</v>
      </c>
      <c r="B227" s="294" t="s">
        <v>2</v>
      </c>
      <c r="C227" s="297" t="s">
        <v>41</v>
      </c>
      <c r="D227" s="294" t="s">
        <v>41</v>
      </c>
      <c r="E227" s="294" t="s">
        <v>41</v>
      </c>
      <c r="F227" s="294" t="s">
        <v>41</v>
      </c>
      <c r="G227" s="294" t="s">
        <v>41</v>
      </c>
      <c r="H227" s="294" t="s">
        <v>41</v>
      </c>
      <c r="I227" s="294" t="s">
        <v>41</v>
      </c>
      <c r="J227" s="294" t="s">
        <v>40</v>
      </c>
      <c r="K227" s="294" t="s">
        <v>40</v>
      </c>
      <c r="L227" s="294" t="s">
        <v>40</v>
      </c>
      <c r="M227" s="294" t="s">
        <v>40</v>
      </c>
      <c r="N227" s="294" t="s">
        <v>40</v>
      </c>
      <c r="O227" s="294" t="s">
        <v>40</v>
      </c>
      <c r="P227" s="294" t="s">
        <v>40</v>
      </c>
      <c r="Q227" s="298" t="s">
        <v>40</v>
      </c>
      <c r="R227" s="298" t="s">
        <v>40</v>
      </c>
      <c r="S227" s="298" t="s">
        <v>40</v>
      </c>
      <c r="T227" s="298" t="s">
        <v>40</v>
      </c>
      <c r="U227" s="298" t="s">
        <v>40</v>
      </c>
      <c r="V227" s="298" t="s">
        <v>40</v>
      </c>
    </row>
    <row r="228" spans="1:29" x14ac:dyDescent="0.25">
      <c r="B228" s="294">
        <v>1</v>
      </c>
      <c r="C228" s="299">
        <f t="shared" ref="C228:V228" si="83">SQRT(12*32.2*C199^2/(4*$B$221*($B$220*56)*$B$219^2))</f>
        <v>0.36482067420535697</v>
      </c>
      <c r="D228" s="299">
        <f t="shared" si="83"/>
        <v>0.37107877549967727</v>
      </c>
      <c r="E228" s="299">
        <f t="shared" si="83"/>
        <v>0.37827559198814553</v>
      </c>
      <c r="F228" s="299">
        <f t="shared" si="83"/>
        <v>0.38655193094988399</v>
      </c>
      <c r="G228" s="299">
        <f t="shared" si="83"/>
        <v>0.39606972075588331</v>
      </c>
      <c r="H228" s="299">
        <f t="shared" si="83"/>
        <v>0.4070151790327825</v>
      </c>
      <c r="I228" s="300">
        <f t="shared" si="83"/>
        <v>0.41960245605121654</v>
      </c>
      <c r="J228" s="300">
        <f t="shared" si="83"/>
        <v>0.43407782462241573</v>
      </c>
      <c r="K228" s="301">
        <f t="shared" si="83"/>
        <v>0.4507244984792948</v>
      </c>
      <c r="L228" s="300">
        <f t="shared" si="83"/>
        <v>0.46986817341470571</v>
      </c>
      <c r="M228" s="300">
        <f t="shared" si="83"/>
        <v>0.49188339959042815</v>
      </c>
      <c r="N228" s="300">
        <f t="shared" si="83"/>
        <v>0.51720090969250909</v>
      </c>
      <c r="O228" s="300">
        <f t="shared" si="83"/>
        <v>0.54631604630990216</v>
      </c>
      <c r="P228" s="299">
        <f t="shared" si="83"/>
        <v>0.57979845341990421</v>
      </c>
      <c r="Q228" s="303">
        <f t="shared" si="83"/>
        <v>0.61830322159640649</v>
      </c>
      <c r="R228" s="303">
        <f t="shared" si="83"/>
        <v>0.66258370499938413</v>
      </c>
      <c r="S228" s="303">
        <f t="shared" si="83"/>
        <v>0.71350626091280833</v>
      </c>
      <c r="T228" s="303">
        <f t="shared" si="83"/>
        <v>0.77206720021324637</v>
      </c>
      <c r="U228" s="303">
        <f t="shared" si="83"/>
        <v>0.83941228040874982</v>
      </c>
      <c r="V228" s="303">
        <f t="shared" si="83"/>
        <v>0.91685912263357905</v>
      </c>
      <c r="W228" s="304">
        <f>L228/K228</f>
        <v>1.0424731182795699</v>
      </c>
      <c r="X228" s="304">
        <f>M228/L228</f>
        <v>1.0468540484785971</v>
      </c>
      <c r="Y228" s="304">
        <f>N228/M228</f>
        <v>1.0514705520112324</v>
      </c>
      <c r="Z228" s="304">
        <f>O228/N228</f>
        <v>1.056293668614587</v>
      </c>
      <c r="AA228" s="304"/>
      <c r="AB228" s="304"/>
      <c r="AC228" s="304"/>
    </row>
    <row r="229" spans="1:29" x14ac:dyDescent="0.25">
      <c r="B229" s="294">
        <v>2</v>
      </c>
      <c r="C229" s="299">
        <f t="shared" ref="C229:V229" si="84">SQRT(12*32.2*C200^2/(4*$B$221*($B$220*56)*$B$219^2))</f>
        <v>0.19904579623947916</v>
      </c>
      <c r="D229" s="299">
        <f t="shared" si="84"/>
        <v>0.20467016575715935</v>
      </c>
      <c r="E229" s="299">
        <f t="shared" si="84"/>
        <v>0.2111381907024916</v>
      </c>
      <c r="F229" s="299">
        <f t="shared" si="84"/>
        <v>0.21857641938962372</v>
      </c>
      <c r="G229" s="299">
        <f t="shared" si="84"/>
        <v>0.22713038237982558</v>
      </c>
      <c r="H229" s="299">
        <f t="shared" si="84"/>
        <v>0.23696743981855775</v>
      </c>
      <c r="I229" s="300">
        <f t="shared" si="84"/>
        <v>0.24828005587309973</v>
      </c>
      <c r="J229" s="300">
        <f t="shared" si="84"/>
        <v>0.26128956433582307</v>
      </c>
      <c r="K229" s="301">
        <f t="shared" si="84"/>
        <v>0.27625049906795485</v>
      </c>
      <c r="L229" s="300">
        <f t="shared" si="84"/>
        <v>0.29345557400990646</v>
      </c>
      <c r="M229" s="300">
        <f t="shared" si="84"/>
        <v>0.31324141019315072</v>
      </c>
      <c r="N229" s="300">
        <f t="shared" si="84"/>
        <v>0.33599512180388164</v>
      </c>
      <c r="O229" s="300">
        <f t="shared" si="84"/>
        <v>0.36216189015622224</v>
      </c>
      <c r="P229" s="299">
        <f t="shared" si="84"/>
        <v>0.39225367376141396</v>
      </c>
      <c r="Q229" s="303">
        <f t="shared" si="84"/>
        <v>0.42685922490738437</v>
      </c>
      <c r="R229" s="303">
        <f t="shared" si="84"/>
        <v>0.46665560872525025</v>
      </c>
      <c r="S229" s="303">
        <f t="shared" si="84"/>
        <v>0.51242145011579621</v>
      </c>
      <c r="T229" s="303">
        <f t="shared" si="84"/>
        <v>0.56505216771492384</v>
      </c>
      <c r="U229" s="303">
        <f t="shared" si="84"/>
        <v>0.62557749295392073</v>
      </c>
      <c r="V229" s="303">
        <f t="shared" si="84"/>
        <v>0.69518161697876724</v>
      </c>
      <c r="W229" s="304">
        <f t="shared" ref="W229:Z239" si="85">L229/K229</f>
        <v>1.062280701754386</v>
      </c>
      <c r="X229" s="304">
        <f t="shared" si="85"/>
        <v>1.067423616845582</v>
      </c>
      <c r="Y229" s="304">
        <f t="shared" si="85"/>
        <v>1.0726395389316519</v>
      </c>
      <c r="Z229" s="304">
        <f t="shared" si="85"/>
        <v>1.0778784174361138</v>
      </c>
      <c r="AA229" s="304"/>
      <c r="AB229" s="304"/>
      <c r="AC229" s="304"/>
    </row>
    <row r="230" spans="1:29" x14ac:dyDescent="0.25">
      <c r="B230" s="294">
        <v>3</v>
      </c>
      <c r="C230" s="305">
        <f t="shared" ref="C230:V230" si="86">SQRT(12*32.2*C201^2/(4*$B$221*($B$220*56)*$B$219^2))</f>
        <v>0.14114695451485307</v>
      </c>
      <c r="D230" s="305">
        <f t="shared" si="86"/>
        <v>0.14616399774658662</v>
      </c>
      <c r="E230" s="305">
        <f t="shared" si="86"/>
        <v>0.15193359746308019</v>
      </c>
      <c r="F230" s="305">
        <f t="shared" si="86"/>
        <v>0.15856863713704775</v>
      </c>
      <c r="G230" s="305">
        <f t="shared" si="86"/>
        <v>0.16619893276211045</v>
      </c>
      <c r="H230" s="305">
        <f t="shared" si="86"/>
        <v>0.17497377273093259</v>
      </c>
      <c r="I230" s="306">
        <f t="shared" si="86"/>
        <v>0.18506483869507803</v>
      </c>
      <c r="J230" s="306">
        <f t="shared" si="86"/>
        <v>0.19666956455384532</v>
      </c>
      <c r="K230" s="307">
        <f t="shared" si="86"/>
        <v>0.2100149992914277</v>
      </c>
      <c r="L230" s="306">
        <f t="shared" si="86"/>
        <v>0.22536224923964734</v>
      </c>
      <c r="M230" s="306">
        <f t="shared" si="86"/>
        <v>0.24301158668010003</v>
      </c>
      <c r="N230" s="306">
        <f t="shared" si="86"/>
        <v>0.26330832473662058</v>
      </c>
      <c r="O230" s="306">
        <f t="shared" si="86"/>
        <v>0.28664957350161924</v>
      </c>
      <c r="P230" s="305">
        <f t="shared" si="86"/>
        <v>0.31349200958136769</v>
      </c>
      <c r="Q230" s="309">
        <f t="shared" si="86"/>
        <v>0.34436081107307831</v>
      </c>
      <c r="R230" s="309">
        <f t="shared" si="86"/>
        <v>0.37985993278854557</v>
      </c>
      <c r="S230" s="309">
        <f t="shared" si="86"/>
        <v>0.42068392276133298</v>
      </c>
      <c r="T230" s="309">
        <f t="shared" si="86"/>
        <v>0.46763151123003849</v>
      </c>
      <c r="U230" s="309">
        <f t="shared" si="86"/>
        <v>0.5216212379690498</v>
      </c>
      <c r="V230" s="309">
        <f t="shared" si="86"/>
        <v>0.58370942371891277</v>
      </c>
      <c r="W230" s="304">
        <f t="shared" si="85"/>
        <v>1.0730769230769228</v>
      </c>
      <c r="X230" s="304">
        <f t="shared" si="85"/>
        <v>1.0783154121863801</v>
      </c>
      <c r="Y230" s="304">
        <f t="shared" si="85"/>
        <v>1.0835216885491108</v>
      </c>
      <c r="Z230" s="304">
        <f t="shared" si="85"/>
        <v>1.0886460721982345</v>
      </c>
      <c r="AA230" s="304"/>
      <c r="AB230" s="304"/>
      <c r="AC230" s="304"/>
    </row>
    <row r="231" spans="1:29" x14ac:dyDescent="0.25">
      <c r="B231" s="294">
        <v>4</v>
      </c>
      <c r="C231" s="299">
        <f t="shared" ref="C231:V231" si="87">SQRT(12*32.2*C202^2/(4*$B$221*($B$220*56)*$B$219^2))</f>
        <v>0.11378186309414012</v>
      </c>
      <c r="D231" s="299">
        <f t="shared" si="87"/>
        <v>0.11873289259914031</v>
      </c>
      <c r="E231" s="299">
        <f t="shared" si="87"/>
        <v>0.12442657652989052</v>
      </c>
      <c r="F231" s="299">
        <f t="shared" si="87"/>
        <v>0.13097431305025325</v>
      </c>
      <c r="G231" s="299">
        <f t="shared" si="87"/>
        <v>0.13850421004867042</v>
      </c>
      <c r="H231" s="299">
        <f t="shared" si="87"/>
        <v>0.14716359159685016</v>
      </c>
      <c r="I231" s="300">
        <f t="shared" si="87"/>
        <v>0.15712188037725688</v>
      </c>
      <c r="J231" s="300">
        <f t="shared" si="87"/>
        <v>0.16857391247472456</v>
      </c>
      <c r="K231" s="301">
        <f t="shared" si="87"/>
        <v>0.1817437493868124</v>
      </c>
      <c r="L231" s="300">
        <f t="shared" si="87"/>
        <v>0.19688906183571345</v>
      </c>
      <c r="M231" s="300">
        <f t="shared" si="87"/>
        <v>0.21430617115194961</v>
      </c>
      <c r="N231" s="300">
        <f t="shared" si="87"/>
        <v>0.2343358468656212</v>
      </c>
      <c r="O231" s="300">
        <f t="shared" si="87"/>
        <v>0.25736997393634353</v>
      </c>
      <c r="P231" s="299">
        <f t="shared" si="87"/>
        <v>0.28385922006767422</v>
      </c>
      <c r="Q231" s="303">
        <f t="shared" si="87"/>
        <v>0.31432185311870453</v>
      </c>
      <c r="R231" s="303">
        <f t="shared" si="87"/>
        <v>0.3493538811273893</v>
      </c>
      <c r="S231" s="303">
        <f t="shared" si="87"/>
        <v>0.38964071333737688</v>
      </c>
      <c r="T231" s="303">
        <f t="shared" si="87"/>
        <v>0.43597057037886261</v>
      </c>
      <c r="U231" s="303">
        <f t="shared" si="87"/>
        <v>0.48924990597657109</v>
      </c>
      <c r="V231" s="303">
        <f t="shared" si="87"/>
        <v>0.55052114191393586</v>
      </c>
      <c r="W231" s="304">
        <f t="shared" si="85"/>
        <v>1.0833333333333335</v>
      </c>
      <c r="X231" s="304">
        <f t="shared" si="85"/>
        <v>1.0884615384615384</v>
      </c>
      <c r="Y231" s="304">
        <f t="shared" si="85"/>
        <v>1.0934628975265017</v>
      </c>
      <c r="Z231" s="304">
        <f t="shared" si="85"/>
        <v>1.0982953627403458</v>
      </c>
      <c r="AA231" s="304"/>
      <c r="AB231" s="304"/>
      <c r="AC231" s="304"/>
    </row>
    <row r="232" spans="1:29" x14ac:dyDescent="0.25">
      <c r="B232" s="294">
        <v>5</v>
      </c>
      <c r="C232" s="299">
        <f t="shared" ref="C232:V232" si="88">SQRT(12*32.2*C203^2/(4*$B$221*($B$220*56)*$B$219^2))</f>
        <v>9.7151564316165659E-2</v>
      </c>
      <c r="D232" s="299">
        <f t="shared" si="88"/>
        <v>0.10203129899629385</v>
      </c>
      <c r="E232" s="299">
        <f t="shared" si="88"/>
        <v>0.10764299387844124</v>
      </c>
      <c r="F232" s="299">
        <f t="shared" si="88"/>
        <v>0.11409644299291079</v>
      </c>
      <c r="G232" s="299">
        <f t="shared" si="88"/>
        <v>0.12151790947455074</v>
      </c>
      <c r="H232" s="299">
        <f t="shared" si="88"/>
        <v>0.13005259592843668</v>
      </c>
      <c r="I232" s="300">
        <f t="shared" si="88"/>
        <v>0.13986748535040555</v>
      </c>
      <c r="J232" s="300">
        <f t="shared" si="88"/>
        <v>0.1511546081856697</v>
      </c>
      <c r="K232" s="301">
        <f t="shared" si="88"/>
        <v>0.16413479944622347</v>
      </c>
      <c r="L232" s="300">
        <f t="shared" si="88"/>
        <v>0.17906201939586036</v>
      </c>
      <c r="M232" s="300">
        <f t="shared" si="88"/>
        <v>0.19622832233794268</v>
      </c>
      <c r="N232" s="300">
        <f t="shared" si="88"/>
        <v>0.21596957072133743</v>
      </c>
      <c r="O232" s="300">
        <f t="shared" si="88"/>
        <v>0.23867200636224134</v>
      </c>
      <c r="P232" s="299">
        <f t="shared" si="88"/>
        <v>0.26477980734928086</v>
      </c>
      <c r="Q232" s="303">
        <f t="shared" si="88"/>
        <v>0.29480377848437633</v>
      </c>
      <c r="R232" s="303">
        <f t="shared" si="88"/>
        <v>0.32933134528973607</v>
      </c>
      <c r="S232" s="303">
        <f t="shared" si="88"/>
        <v>0.36903804711589983</v>
      </c>
      <c r="T232" s="303">
        <f t="shared" si="88"/>
        <v>0.41470075421598807</v>
      </c>
      <c r="U232" s="303">
        <f t="shared" si="88"/>
        <v>0.46721286738108969</v>
      </c>
      <c r="V232" s="303">
        <f t="shared" si="88"/>
        <v>0.52760179752095637</v>
      </c>
      <c r="W232" s="304">
        <f t="shared" si="85"/>
        <v>1.090944881889764</v>
      </c>
      <c r="X232" s="304">
        <f t="shared" si="85"/>
        <v>1.0958679177192345</v>
      </c>
      <c r="Y232" s="304">
        <f t="shared" si="85"/>
        <v>1.1006034610508291</v>
      </c>
      <c r="Z232" s="304">
        <f t="shared" si="85"/>
        <v>1.1051186774371864</v>
      </c>
      <c r="AA232" s="304"/>
      <c r="AB232" s="304"/>
      <c r="AC232" s="304"/>
    </row>
    <row r="233" spans="1:29" x14ac:dyDescent="0.25">
      <c r="B233" s="294">
        <v>10</v>
      </c>
      <c r="C233" s="305">
        <f t="shared" ref="C233:V233" si="89">SQRT(12*32.2*C204^2/(4*$B$221*($B$220*56)*$B$219^2))</f>
        <v>6.2517881244163367E-2</v>
      </c>
      <c r="D233" s="305">
        <f t="shared" si="89"/>
        <v>6.704906344713954E-2</v>
      </c>
      <c r="E233" s="305">
        <f t="shared" si="89"/>
        <v>7.225992298056215E-2</v>
      </c>
      <c r="F233" s="305">
        <f t="shared" si="89"/>
        <v>7.8252411443998138E-2</v>
      </c>
      <c r="G233" s="305">
        <f t="shared" si="89"/>
        <v>8.5143773176949517E-2</v>
      </c>
      <c r="H233" s="305">
        <f t="shared" si="89"/>
        <v>9.3068839169843612E-2</v>
      </c>
      <c r="I233" s="306">
        <f t="shared" si="89"/>
        <v>0.10218266506167181</v>
      </c>
      <c r="J233" s="306">
        <f t="shared" si="89"/>
        <v>0.11266356483727426</v>
      </c>
      <c r="K233" s="307">
        <f t="shared" si="89"/>
        <v>0.12471659957921706</v>
      </c>
      <c r="L233" s="306">
        <f t="shared" si="89"/>
        <v>0.13857758953245125</v>
      </c>
      <c r="M233" s="306">
        <f t="shared" si="89"/>
        <v>0.15451772797867061</v>
      </c>
      <c r="N233" s="306">
        <f t="shared" si="89"/>
        <v>0.17284888719182287</v>
      </c>
      <c r="O233" s="306">
        <f t="shared" si="89"/>
        <v>0.19392972028694794</v>
      </c>
      <c r="P233" s="305">
        <f t="shared" si="89"/>
        <v>0.21817267834634177</v>
      </c>
      <c r="Q233" s="309">
        <f t="shared" si="89"/>
        <v>0.24605208011464474</v>
      </c>
      <c r="R233" s="309">
        <f t="shared" si="89"/>
        <v>0.27811339214819308</v>
      </c>
      <c r="S233" s="309">
        <f t="shared" si="89"/>
        <v>0.3149839009867737</v>
      </c>
      <c r="T233" s="309">
        <f t="shared" si="89"/>
        <v>0.35738498615114145</v>
      </c>
      <c r="U233" s="309">
        <f t="shared" si="89"/>
        <v>0.40614623409016426</v>
      </c>
      <c r="V233" s="309">
        <f t="shared" si="89"/>
        <v>0.46222166922004054</v>
      </c>
      <c r="W233" s="304">
        <f t="shared" si="85"/>
        <v>1.1111398963730568</v>
      </c>
      <c r="X233" s="304">
        <f t="shared" si="85"/>
        <v>1.115026812776871</v>
      </c>
      <c r="Y233" s="304">
        <f t="shared" si="85"/>
        <v>1.1186346670569909</v>
      </c>
      <c r="Z233" s="304">
        <f t="shared" si="85"/>
        <v>1.121961057647598</v>
      </c>
      <c r="AA233" s="304"/>
      <c r="AB233" s="304"/>
      <c r="AC233" s="304"/>
    </row>
    <row r="234" spans="1:29" x14ac:dyDescent="0.25">
      <c r="B234" s="294">
        <v>20</v>
      </c>
      <c r="C234" s="299">
        <f t="shared" ref="C234:V234" si="90">SQRT(12*32.2*C205^2/(4*$B$221*($B$220*56)*$B$219^2))</f>
        <v>4.0791322762375383E-2</v>
      </c>
      <c r="D234" s="299">
        <f t="shared" si="90"/>
        <v>4.4486771184907528E-2</v>
      </c>
      <c r="E234" s="299">
        <f t="shared" si="90"/>
        <v>4.8736536870819497E-2</v>
      </c>
      <c r="F234" s="299">
        <f t="shared" si="90"/>
        <v>5.3623767409618245E-2</v>
      </c>
      <c r="G234" s="299">
        <f t="shared" si="90"/>
        <v>5.9244082529236818E-2</v>
      </c>
      <c r="H234" s="299">
        <f t="shared" si="90"/>
        <v>6.5707444916798155E-2</v>
      </c>
      <c r="I234" s="300">
        <f t="shared" si="90"/>
        <v>7.3140311662493726E-2</v>
      </c>
      <c r="J234" s="300">
        <f t="shared" si="90"/>
        <v>8.168810842004362E-2</v>
      </c>
      <c r="K234" s="301">
        <f t="shared" si="90"/>
        <v>9.1518074691225984E-2</v>
      </c>
      <c r="L234" s="300">
        <f t="shared" si="90"/>
        <v>0.10282253590308571</v>
      </c>
      <c r="M234" s="300">
        <f t="shared" si="90"/>
        <v>0.1158226662967244</v>
      </c>
      <c r="N234" s="300">
        <f t="shared" si="90"/>
        <v>0.13077281624940887</v>
      </c>
      <c r="O234" s="300">
        <f t="shared" si="90"/>
        <v>0.14796548869499607</v>
      </c>
      <c r="P234" s="299">
        <f t="shared" si="90"/>
        <v>0.16773706200742128</v>
      </c>
      <c r="Q234" s="303">
        <f t="shared" si="90"/>
        <v>0.19047437131671024</v>
      </c>
      <c r="R234" s="303">
        <f t="shared" si="90"/>
        <v>0.21662227702239265</v>
      </c>
      <c r="S234" s="303">
        <f t="shared" si="90"/>
        <v>0.24669236858392735</v>
      </c>
      <c r="T234" s="303">
        <f t="shared" si="90"/>
        <v>0.28127297387969225</v>
      </c>
      <c r="U234" s="303">
        <f t="shared" si="90"/>
        <v>0.32104066996982189</v>
      </c>
      <c r="V234" s="303">
        <f t="shared" si="90"/>
        <v>0.36677352047347106</v>
      </c>
      <c r="W234" s="304">
        <f t="shared" si="85"/>
        <v>1.1235216240070609</v>
      </c>
      <c r="X234" s="304">
        <f t="shared" si="85"/>
        <v>1.1264326957068227</v>
      </c>
      <c r="Y234" s="304">
        <f t="shared" si="85"/>
        <v>1.1290779294821611</v>
      </c>
      <c r="Z234" s="304">
        <f t="shared" si="85"/>
        <v>1.1314697728371734</v>
      </c>
      <c r="AA234" s="304"/>
      <c r="AB234" s="304"/>
      <c r="AC234" s="304"/>
    </row>
    <row r="235" spans="1:29" x14ac:dyDescent="0.25">
      <c r="B235" s="294">
        <v>30</v>
      </c>
      <c r="C235" s="299">
        <f t="shared" ref="C235:V235" si="91">SQRT(12*32.2*C206^2/(4*$B$221*($B$220*56)*$B$219^2))</f>
        <v>3.3936417131948296E-2</v>
      </c>
      <c r="D235" s="299">
        <f t="shared" si="91"/>
        <v>3.7411379707191092E-2</v>
      </c>
      <c r="E235" s="299">
        <f t="shared" si="91"/>
        <v>4.1407586668720318E-2</v>
      </c>
      <c r="F235" s="299">
        <f t="shared" si="91"/>
        <v>4.6003224674478913E-2</v>
      </c>
      <c r="G235" s="299">
        <f t="shared" si="91"/>
        <v>5.1288208381101305E-2</v>
      </c>
      <c r="H235" s="299">
        <f t="shared" si="91"/>
        <v>5.736593964371705E-2</v>
      </c>
      <c r="I235" s="300">
        <f t="shared" si="91"/>
        <v>6.4355330595725166E-2</v>
      </c>
      <c r="J235" s="300">
        <f t="shared" si="91"/>
        <v>7.2393130190534491E-2</v>
      </c>
      <c r="K235" s="301">
        <f t="shared" si="91"/>
        <v>8.1636599724565218E-2</v>
      </c>
      <c r="L235" s="300">
        <f t="shared" si="91"/>
        <v>9.2266589688700565E-2</v>
      </c>
      <c r="M235" s="300">
        <f t="shared" si="91"/>
        <v>0.10449107814745619</v>
      </c>
      <c r="N235" s="300">
        <f t="shared" si="91"/>
        <v>0.11854923987502518</v>
      </c>
      <c r="O235" s="300">
        <f t="shared" si="91"/>
        <v>0.13471612586172949</v>
      </c>
      <c r="P235" s="299">
        <f t="shared" si="91"/>
        <v>0.15330804474643947</v>
      </c>
      <c r="Q235" s="303">
        <f t="shared" si="91"/>
        <v>0.1746887514638559</v>
      </c>
      <c r="R235" s="303">
        <f t="shared" si="91"/>
        <v>0.19927656418888481</v>
      </c>
      <c r="S235" s="303">
        <f t="shared" si="91"/>
        <v>0.22755254882266812</v>
      </c>
      <c r="T235" s="303">
        <f t="shared" si="91"/>
        <v>0.26006993115151888</v>
      </c>
      <c r="U235" s="303">
        <f t="shared" si="91"/>
        <v>0.29746492082969722</v>
      </c>
      <c r="V235" s="303">
        <f t="shared" si="91"/>
        <v>0.34046915895960239</v>
      </c>
      <c r="W235" s="304">
        <f t="shared" si="85"/>
        <v>1.1302110817941953</v>
      </c>
      <c r="X235" s="304">
        <f t="shared" si="85"/>
        <v>1.1324909536593906</v>
      </c>
      <c r="Y235" s="304">
        <f t="shared" si="85"/>
        <v>1.1345393499312002</v>
      </c>
      <c r="Z235" s="304">
        <f t="shared" si="85"/>
        <v>1.1363727511348658</v>
      </c>
      <c r="AA235" s="304"/>
      <c r="AB235" s="304"/>
      <c r="AC235" s="304"/>
    </row>
    <row r="236" spans="1:29" x14ac:dyDescent="0.25">
      <c r="B236" s="294">
        <v>40</v>
      </c>
      <c r="C236" s="299">
        <f t="shared" ref="C236:V236" si="92">SQRT(12*32.2*C207^2/(4*$B$221*($B$220*56)*$B$219^2))</f>
        <v>3.0746613732974767E-2</v>
      </c>
      <c r="D236" s="299">
        <f t="shared" si="92"/>
        <v>3.4146980797008897E-2</v>
      </c>
      <c r="E236" s="299">
        <f t="shared" si="92"/>
        <v>3.8057402920648152E-2</v>
      </c>
      <c r="F236" s="299">
        <f t="shared" si="92"/>
        <v>4.2554388362833283E-2</v>
      </c>
      <c r="G236" s="299">
        <f t="shared" si="92"/>
        <v>4.772592162134618E-2</v>
      </c>
      <c r="H236" s="299">
        <f t="shared" si="92"/>
        <v>5.367318486863603E-2</v>
      </c>
      <c r="I236" s="300">
        <f t="shared" si="92"/>
        <v>6.0512537603019341E-2</v>
      </c>
      <c r="J236" s="300">
        <f t="shared" si="92"/>
        <v>6.8377793247560159E-2</v>
      </c>
      <c r="K236" s="301">
        <f t="shared" si="92"/>
        <v>7.74228372387821E-2</v>
      </c>
      <c r="L236" s="300">
        <f t="shared" si="92"/>
        <v>8.7824637828687324E-2</v>
      </c>
      <c r="M236" s="300">
        <f t="shared" si="92"/>
        <v>9.9786708507078312E-2</v>
      </c>
      <c r="N236" s="300">
        <f t="shared" si="92"/>
        <v>0.11354308978722799</v>
      </c>
      <c r="O236" s="300">
        <f t="shared" si="92"/>
        <v>0.12936292825940007</v>
      </c>
      <c r="P236" s="299">
        <f t="shared" si="92"/>
        <v>0.147555742502398</v>
      </c>
      <c r="Q236" s="303">
        <f t="shared" si="92"/>
        <v>0.16847747888184561</v>
      </c>
      <c r="R236" s="303">
        <f t="shared" si="92"/>
        <v>0.19253747571821039</v>
      </c>
      <c r="S236" s="303">
        <f t="shared" si="92"/>
        <v>0.2202064720800298</v>
      </c>
      <c r="T236" s="303">
        <f t="shared" si="92"/>
        <v>0.25202581789612216</v>
      </c>
      <c r="U236" s="303">
        <f t="shared" si="92"/>
        <v>0.28861806558462838</v>
      </c>
      <c r="V236" s="303">
        <f t="shared" si="92"/>
        <v>0.33069915042641052</v>
      </c>
      <c r="W236" s="304">
        <f t="shared" si="85"/>
        <v>1.1343505477308293</v>
      </c>
      <c r="X236" s="304">
        <f t="shared" si="85"/>
        <v>1.1362040422156305</v>
      </c>
      <c r="Y236" s="304">
        <f t="shared" si="85"/>
        <v>1.1378578518718641</v>
      </c>
      <c r="Z236" s="304">
        <f t="shared" si="85"/>
        <v>1.1393289411255003</v>
      </c>
      <c r="AA236" s="304"/>
      <c r="AB236" s="304"/>
      <c r="AC236" s="304"/>
    </row>
    <row r="237" spans="1:29" x14ac:dyDescent="0.25">
      <c r="B237" s="294">
        <v>50</v>
      </c>
      <c r="C237" s="299">
        <f t="shared" ref="C237:V237" si="93">SQRT(12*32.2*C208^2/(4*$B$221*($B$220*56)*$B$219^2))</f>
        <v>2.9096786600523981E-2</v>
      </c>
      <c r="D237" s="299">
        <f t="shared" si="93"/>
        <v>3.2492004593872914E-2</v>
      </c>
      <c r="E237" s="299">
        <f t="shared" si="93"/>
        <v>3.6396505286224179E-2</v>
      </c>
      <c r="F237" s="299">
        <f t="shared" si="93"/>
        <v>4.0886681082428142E-2</v>
      </c>
      <c r="G237" s="299">
        <f t="shared" si="93"/>
        <v>4.6050383248062703E-2</v>
      </c>
      <c r="H237" s="299">
        <f t="shared" si="93"/>
        <v>5.1988640738542424E-2</v>
      </c>
      <c r="I237" s="300">
        <f t="shared" si="93"/>
        <v>5.8817636852594106E-2</v>
      </c>
      <c r="J237" s="300">
        <f t="shared" si="93"/>
        <v>6.6670982383753546E-2</v>
      </c>
      <c r="K237" s="301">
        <f t="shared" si="93"/>
        <v>7.5702329744586933E-2</v>
      </c>
      <c r="L237" s="300">
        <f t="shared" si="93"/>
        <v>8.608837920954529E-2</v>
      </c>
      <c r="M237" s="300">
        <f t="shared" si="93"/>
        <v>9.8032336094247413E-2</v>
      </c>
      <c r="N237" s="300">
        <f t="shared" si="93"/>
        <v>0.11176788651165485</v>
      </c>
      <c r="O237" s="300">
        <f t="shared" si="93"/>
        <v>0.12756376949167342</v>
      </c>
      <c r="P237" s="299">
        <f t="shared" si="93"/>
        <v>0.14572903491869477</v>
      </c>
      <c r="Q237" s="303">
        <f t="shared" si="93"/>
        <v>0.16661909015976933</v>
      </c>
      <c r="R237" s="303">
        <f t="shared" si="93"/>
        <v>0.19064265368700498</v>
      </c>
      <c r="S237" s="303">
        <f t="shared" si="93"/>
        <v>0.21826975174332602</v>
      </c>
      <c r="T237" s="303">
        <f t="shared" si="93"/>
        <v>0.25004091450809529</v>
      </c>
      <c r="U237" s="303">
        <f t="shared" si="93"/>
        <v>0.28657775168757987</v>
      </c>
      <c r="V237" s="303">
        <f t="shared" si="93"/>
        <v>0.3285951144439872</v>
      </c>
      <c r="W237" s="304">
        <f t="shared" si="85"/>
        <v>1.1371959026888603</v>
      </c>
      <c r="X237" s="304">
        <f t="shared" si="85"/>
        <v>1.1387406406575464</v>
      </c>
      <c r="Y237" s="304">
        <f t="shared" si="85"/>
        <v>1.1401124462055277</v>
      </c>
      <c r="Z237" s="304">
        <f t="shared" si="85"/>
        <v>1.1413275626212311</v>
      </c>
      <c r="AA237" s="304"/>
      <c r="AB237" s="304"/>
      <c r="AC237" s="304"/>
    </row>
    <row r="238" spans="1:29" x14ac:dyDescent="0.25">
      <c r="B238" s="294">
        <v>60</v>
      </c>
      <c r="C238" s="299">
        <f t="shared" ref="C238:V238" si="94">SQRT(12*32.2*C209^2/(4*$B$221*($B$220*56)*$B$219^2))</f>
        <v>2.8877084868667944E-2</v>
      </c>
      <c r="D238" s="299">
        <f t="shared" si="94"/>
        <v>3.2400897601693422E-2</v>
      </c>
      <c r="E238" s="299">
        <f t="shared" si="94"/>
        <v>3.6453282244672702E-2</v>
      </c>
      <c r="F238" s="299">
        <f t="shared" si="94"/>
        <v>4.1113524584098879E-2</v>
      </c>
      <c r="G238" s="299">
        <f t="shared" si="94"/>
        <v>4.6472803274438992E-2</v>
      </c>
      <c r="H238" s="299">
        <f t="shared" si="94"/>
        <v>5.263597376833011E-2</v>
      </c>
      <c r="I238" s="300">
        <f t="shared" si="94"/>
        <v>5.9723619836304892E-2</v>
      </c>
      <c r="J238" s="300">
        <f t="shared" si="94"/>
        <v>6.7874412814475912E-2</v>
      </c>
      <c r="K238" s="301">
        <f t="shared" si="94"/>
        <v>7.724782473937257E-2</v>
      </c>
      <c r="L238" s="300">
        <f t="shared" si="94"/>
        <v>8.802724845300372E-2</v>
      </c>
      <c r="M238" s="300">
        <f t="shared" si="94"/>
        <v>0.10042358572367956</v>
      </c>
      <c r="N238" s="300">
        <f t="shared" si="94"/>
        <v>0.11467937358495676</v>
      </c>
      <c r="O238" s="300">
        <f t="shared" si="94"/>
        <v>0.13107352962542557</v>
      </c>
      <c r="P238" s="299">
        <f t="shared" si="94"/>
        <v>0.14992680907196465</v>
      </c>
      <c r="Q238" s="303">
        <f t="shared" si="94"/>
        <v>0.17160808043548459</v>
      </c>
      <c r="R238" s="303">
        <f t="shared" si="94"/>
        <v>0.19654154250353256</v>
      </c>
      <c r="S238" s="303">
        <f t="shared" si="94"/>
        <v>0.22521502388178771</v>
      </c>
      <c r="T238" s="303">
        <f t="shared" si="94"/>
        <v>0.25818952746678114</v>
      </c>
      <c r="U238" s="303">
        <f t="shared" si="94"/>
        <v>0.29611020658952353</v>
      </c>
      <c r="V238" s="303">
        <f t="shared" si="94"/>
        <v>0.33971898758067737</v>
      </c>
      <c r="W238" s="304">
        <f t="shared" si="85"/>
        <v>1.1395433949111187</v>
      </c>
      <c r="X238" s="304">
        <f t="shared" si="85"/>
        <v>1.1408238640708397</v>
      </c>
      <c r="Y238" s="304">
        <f t="shared" si="85"/>
        <v>1.1419565708448483</v>
      </c>
      <c r="Z238" s="304">
        <f t="shared" si="85"/>
        <v>1.1429564491675888</v>
      </c>
      <c r="AA238" s="304"/>
      <c r="AB238" s="304"/>
      <c r="AC238" s="304"/>
    </row>
    <row r="239" spans="1:29" x14ac:dyDescent="0.25">
      <c r="B239" s="294">
        <v>70</v>
      </c>
      <c r="C239" s="305">
        <f t="shared" ref="C239:V239" si="95">SQRT(12*32.2*C210^2/(4*$B$221*($B$220*56)*$B$219^2))</f>
        <v>2.8569266541951716E-2</v>
      </c>
      <c r="D239" s="305">
        <f t="shared" si="95"/>
        <v>3.2162299382723275E-2</v>
      </c>
      <c r="E239" s="305">
        <f t="shared" si="95"/>
        <v>3.6294287149610575E-2</v>
      </c>
      <c r="F239" s="305">
        <f t="shared" si="95"/>
        <v>4.1046073081530965E-2</v>
      </c>
      <c r="G239" s="305">
        <f t="shared" si="95"/>
        <v>4.6510626903239427E-2</v>
      </c>
      <c r="H239" s="305">
        <f t="shared" si="95"/>
        <v>5.2794863798204139E-2</v>
      </c>
      <c r="I239" s="306">
        <f t="shared" si="95"/>
        <v>6.0021736227413573E-2</v>
      </c>
      <c r="J239" s="306">
        <f t="shared" si="95"/>
        <v>6.8332639521004435E-2</v>
      </c>
      <c r="K239" s="307">
        <f t="shared" si="95"/>
        <v>7.7890178308633887E-2</v>
      </c>
      <c r="L239" s="306">
        <f t="shared" si="95"/>
        <v>8.8881347914407771E-2</v>
      </c>
      <c r="M239" s="306">
        <f t="shared" si="95"/>
        <v>0.10152119296104774</v>
      </c>
      <c r="N239" s="306">
        <f t="shared" si="95"/>
        <v>0.11605701476468371</v>
      </c>
      <c r="O239" s="306">
        <f t="shared" si="95"/>
        <v>0.13277320983886506</v>
      </c>
      <c r="P239" s="305">
        <f t="shared" si="95"/>
        <v>0.15199683417417365</v>
      </c>
      <c r="Q239" s="309">
        <f t="shared" si="95"/>
        <v>0.17410400215977848</v>
      </c>
      <c r="R239" s="309">
        <f t="shared" si="95"/>
        <v>0.19952724534322402</v>
      </c>
      <c r="S239" s="309">
        <f t="shared" si="95"/>
        <v>0.22876397500418644</v>
      </c>
      <c r="T239" s="309">
        <f t="shared" si="95"/>
        <v>0.26238621411429314</v>
      </c>
      <c r="U239" s="309">
        <f t="shared" si="95"/>
        <v>0.30105178909091596</v>
      </c>
      <c r="V239" s="309">
        <f t="shared" si="95"/>
        <v>0.34551720031403216</v>
      </c>
      <c r="W239" s="304">
        <f t="shared" si="85"/>
        <v>1.141111111111111</v>
      </c>
      <c r="X239" s="304">
        <f t="shared" si="85"/>
        <v>1.1422103213242454</v>
      </c>
      <c r="Y239" s="304">
        <f t="shared" si="85"/>
        <v>1.1431801713481948</v>
      </c>
      <c r="Z239" s="304">
        <f t="shared" si="85"/>
        <v>1.1440343361241454</v>
      </c>
      <c r="AA239" s="304"/>
      <c r="AB239" s="304"/>
      <c r="AC239" s="304"/>
    </row>
    <row r="240" spans="1:29" x14ac:dyDescent="0.25">
      <c r="B240" s="294">
        <v>80</v>
      </c>
      <c r="C240" s="555"/>
      <c r="D240" s="556"/>
      <c r="E240" s="556"/>
      <c r="F240" s="556"/>
      <c r="G240" s="556"/>
      <c r="H240" s="556"/>
      <c r="I240" s="556">
        <f t="shared" ref="I240:O240" si="96">SQRT(12*32.2*I211^2/(4*$B$221*($B$220*56)*$B$219^2))</f>
        <v>6.0962984198853071E-2</v>
      </c>
      <c r="J240" s="556">
        <f t="shared" si="96"/>
        <v>6.950161933072499E-2</v>
      </c>
      <c r="K240" s="557">
        <f t="shared" si="96"/>
        <v>7.9321049732377677E-2</v>
      </c>
      <c r="L240" s="556">
        <f t="shared" si="96"/>
        <v>9.0613394694278288E-2</v>
      </c>
      <c r="M240" s="556">
        <f t="shared" si="96"/>
        <v>0.10359959140046397</v>
      </c>
      <c r="N240" s="556">
        <f t="shared" si="96"/>
        <v>0.1185337176125775</v>
      </c>
      <c r="O240" s="556">
        <f t="shared" si="96"/>
        <v>0.13570796275650812</v>
      </c>
      <c r="P240" s="556"/>
      <c r="Q240" s="558"/>
      <c r="R240" s="558"/>
      <c r="S240" s="558"/>
      <c r="T240" s="558"/>
      <c r="U240" s="558"/>
      <c r="V240" s="558"/>
      <c r="W240" s="304"/>
      <c r="X240" s="304"/>
      <c r="Y240" s="304"/>
      <c r="Z240" s="304"/>
      <c r="AA240" s="304"/>
      <c r="AB240" s="304"/>
      <c r="AC240" s="304"/>
    </row>
    <row r="241" spans="1:29" x14ac:dyDescent="0.25">
      <c r="B241" s="294">
        <v>90</v>
      </c>
      <c r="C241" s="555"/>
      <c r="D241" s="556"/>
      <c r="E241" s="556"/>
      <c r="F241" s="556"/>
      <c r="G241" s="556"/>
      <c r="H241" s="556"/>
      <c r="I241" s="556">
        <f t="shared" ref="I241:O241" si="97">SQRT(12*32.2*I212^2/(4*$B$221*($B$220*56)*$B$219^2))</f>
        <v>6.2292268220833204E-2</v>
      </c>
      <c r="J241" s="556">
        <f t="shared" si="97"/>
        <v>7.1097608455775035E-2</v>
      </c>
      <c r="K241" s="557">
        <f t="shared" si="97"/>
        <v>8.1223749725958139E-2</v>
      </c>
      <c r="L241" s="556">
        <f t="shared" si="97"/>
        <v>9.2868812186668703E-2</v>
      </c>
      <c r="M241" s="556">
        <f t="shared" si="97"/>
        <v>0.10626063401648586</v>
      </c>
      <c r="N241" s="556">
        <f t="shared" si="97"/>
        <v>0.12166122912077558</v>
      </c>
      <c r="O241" s="556">
        <f t="shared" si="97"/>
        <v>0.13937191349070874</v>
      </c>
      <c r="P241" s="556"/>
      <c r="Q241" s="558"/>
      <c r="R241" s="558"/>
      <c r="S241" s="558"/>
      <c r="T241" s="558"/>
      <c r="U241" s="558"/>
      <c r="V241" s="558"/>
      <c r="W241" s="304"/>
      <c r="X241" s="304"/>
      <c r="Y241" s="304"/>
      <c r="Z241" s="304"/>
      <c r="AA241" s="304"/>
      <c r="AB241" s="304"/>
      <c r="AC241" s="304"/>
    </row>
    <row r="242" spans="1:29" x14ac:dyDescent="0.25">
      <c r="B242" s="294">
        <v>100</v>
      </c>
      <c r="C242" s="305"/>
      <c r="D242" s="306"/>
      <c r="E242" s="306"/>
      <c r="F242" s="306"/>
      <c r="G242" s="306"/>
      <c r="H242" s="306"/>
      <c r="I242" s="306">
        <f t="shared" ref="I242:O242" si="98">SQRT(12*32.2*I213^2/(4*$B$221*($B$220*56)*$B$219^2))</f>
        <v>6.3477850447456977E-2</v>
      </c>
      <c r="J242" s="306">
        <f t="shared" si="98"/>
        <v>7.251487801621069E-2</v>
      </c>
      <c r="K242" s="307">
        <f t="shared" si="98"/>
        <v>8.2907459720277452E-2</v>
      </c>
      <c r="L242" s="306">
        <f t="shared" si="98"/>
        <v>9.4858928679954227E-2</v>
      </c>
      <c r="M242" s="306">
        <f t="shared" si="98"/>
        <v>0.10860311798358252</v>
      </c>
      <c r="N242" s="306">
        <f t="shared" si="98"/>
        <v>0.12440893568275503</v>
      </c>
      <c r="O242" s="306">
        <f t="shared" si="98"/>
        <v>0.14258562603680347</v>
      </c>
      <c r="P242" s="306"/>
      <c r="Q242" s="309"/>
      <c r="R242" s="309"/>
      <c r="S242" s="309"/>
      <c r="T242" s="309"/>
      <c r="U242" s="309"/>
      <c r="V242" s="309"/>
      <c r="W242" s="304"/>
      <c r="X242" s="304"/>
      <c r="Y242" s="304"/>
      <c r="Z242" s="304"/>
      <c r="AA242" s="304"/>
      <c r="AB242" s="304"/>
      <c r="AC242" s="304"/>
    </row>
    <row r="243" spans="1:29" x14ac:dyDescent="0.25">
      <c r="W243" s="304"/>
      <c r="X243" s="304"/>
      <c r="Y243" s="304"/>
      <c r="Z243" s="304"/>
      <c r="AA243" s="304"/>
      <c r="AB243" s="304"/>
      <c r="AC243" s="304"/>
    </row>
    <row r="244" spans="1:29" x14ac:dyDescent="0.25">
      <c r="D244" s="87"/>
      <c r="E244" s="87"/>
      <c r="F244" s="87"/>
      <c r="G244" s="87"/>
      <c r="H244" s="87"/>
      <c r="I244" s="87"/>
      <c r="J244" s="87"/>
      <c r="K244" s="315"/>
    </row>
    <row r="245" spans="1:29" x14ac:dyDescent="0.25">
      <c r="D245" s="87"/>
      <c r="E245" s="87"/>
      <c r="F245" s="87"/>
      <c r="G245" s="87"/>
      <c r="H245" s="87"/>
      <c r="I245" s="87"/>
      <c r="J245" s="87"/>
      <c r="K245" s="315"/>
      <c r="Q245" s="316"/>
    </row>
    <row r="246" spans="1:29" x14ac:dyDescent="0.25">
      <c r="D246" s="87"/>
      <c r="E246" s="87"/>
      <c r="F246" s="87"/>
      <c r="G246" s="87"/>
      <c r="H246" s="87"/>
      <c r="I246" s="87"/>
      <c r="J246" s="87"/>
      <c r="Q246" s="316"/>
    </row>
    <row r="247" spans="1:29" x14ac:dyDescent="0.25">
      <c r="B247" s="47"/>
      <c r="C247" s="47"/>
      <c r="D247" s="87"/>
      <c r="E247" s="87"/>
      <c r="F247" s="87"/>
      <c r="G247" s="87"/>
      <c r="H247" s="87"/>
      <c r="I247" s="87"/>
      <c r="J247" s="87"/>
      <c r="Q247" s="316"/>
    </row>
    <row r="248" spans="1:29" x14ac:dyDescent="0.25">
      <c r="A248" s="217" t="s">
        <v>163</v>
      </c>
      <c r="B248" s="317" t="s">
        <v>62</v>
      </c>
      <c r="C248" s="318">
        <v>0.9</v>
      </c>
      <c r="D248" s="87"/>
      <c r="E248" s="87"/>
      <c r="F248" s="87"/>
      <c r="G248" s="87"/>
      <c r="H248" s="87"/>
      <c r="I248" s="319" t="s">
        <v>64</v>
      </c>
      <c r="J248" s="320" t="s">
        <v>65</v>
      </c>
      <c r="K248" s="282"/>
      <c r="L248" s="67"/>
      <c r="N248" s="319" t="s">
        <v>66</v>
      </c>
      <c r="O248" s="320" t="s">
        <v>67</v>
      </c>
      <c r="P248" s="67"/>
      <c r="Q248" s="466" t="s">
        <v>260</v>
      </c>
    </row>
    <row r="249" spans="1:29" x14ac:dyDescent="0.25">
      <c r="A249" s="217" t="s">
        <v>162</v>
      </c>
      <c r="B249" s="321" t="s">
        <v>43</v>
      </c>
      <c r="C249" s="322">
        <v>0.96</v>
      </c>
      <c r="D249" s="87"/>
      <c r="E249" s="76" t="s">
        <v>2</v>
      </c>
      <c r="F249" s="74"/>
      <c r="G249" s="74"/>
      <c r="H249" s="465" t="s">
        <v>209</v>
      </c>
      <c r="I249" s="323" t="s">
        <v>68</v>
      </c>
      <c r="J249" s="182" t="s">
        <v>69</v>
      </c>
      <c r="K249" s="47"/>
      <c r="L249" s="70"/>
      <c r="N249" s="323" t="s">
        <v>70</v>
      </c>
      <c r="O249" s="182" t="s">
        <v>71</v>
      </c>
      <c r="P249" s="78"/>
      <c r="Q249" s="76"/>
      <c r="R249" s="365" t="s">
        <v>82</v>
      </c>
    </row>
    <row r="250" spans="1:29" x14ac:dyDescent="0.25">
      <c r="B250" s="317" t="s">
        <v>44</v>
      </c>
      <c r="C250" s="318">
        <v>85</v>
      </c>
      <c r="D250" s="87"/>
      <c r="E250" s="76">
        <v>1</v>
      </c>
      <c r="F250" s="234" t="s">
        <v>63</v>
      </c>
      <c r="G250" s="325">
        <f t="shared" ref="G250:G261" si="99">K228</f>
        <v>0.4507244984792948</v>
      </c>
      <c r="H250" s="405">
        <f>G250*2</f>
        <v>0.9014489969585896</v>
      </c>
      <c r="I250" s="327">
        <f>C249*2.20462*25.4*12</f>
        <v>645.0894489599998</v>
      </c>
      <c r="J250" s="289">
        <f>(G250*C$248*SQRT(4*C$250*I$250/32.2)/12)</f>
        <v>2.7899339360035547</v>
      </c>
      <c r="K250" s="47"/>
      <c r="L250" s="70"/>
      <c r="N250" s="328">
        <v>1</v>
      </c>
      <c r="O250" s="329">
        <f>N250*J250</f>
        <v>2.7899339360035547</v>
      </c>
      <c r="P250" s="330"/>
      <c r="Q250" s="84">
        <f t="shared" ref="Q250:Q261" si="100">K166</f>
        <v>2.79</v>
      </c>
      <c r="R250" s="501">
        <f>Q250/O250</f>
        <v>1.0000236794124739</v>
      </c>
    </row>
    <row r="251" spans="1:29" x14ac:dyDescent="0.25">
      <c r="B251" s="47"/>
      <c r="C251" s="47"/>
      <c r="D251" s="87"/>
      <c r="E251" s="76">
        <v>2</v>
      </c>
      <c r="F251" s="234" t="s">
        <v>63</v>
      </c>
      <c r="G251" s="289">
        <f t="shared" si="99"/>
        <v>0.27625049906795485</v>
      </c>
      <c r="H251" s="405">
        <f t="shared" ref="H251:H261" si="101">G251*2</f>
        <v>0.55250099813590969</v>
      </c>
      <c r="I251" s="255"/>
      <c r="J251" s="289">
        <f t="shared" ref="J251:J261" si="102">(G251*C$248*SQRT(4*C$250*I$250/32.2)/12)</f>
        <v>1.7099595091634685</v>
      </c>
      <c r="K251" s="47"/>
      <c r="L251" s="70"/>
      <c r="N251" s="332">
        <v>2</v>
      </c>
      <c r="O251" s="193">
        <f t="shared" ref="O251:O261" si="103">N251*J251</f>
        <v>3.419919018326937</v>
      </c>
      <c r="P251" s="330"/>
      <c r="Q251" s="98">
        <f t="shared" si="100"/>
        <v>3.42</v>
      </c>
      <c r="R251" s="501">
        <f t="shared" ref="R251:R261" si="104">Q251/O251</f>
        <v>1.0000236794124742</v>
      </c>
    </row>
    <row r="252" spans="1:29" x14ac:dyDescent="0.25">
      <c r="B252" s="47"/>
      <c r="D252" s="87"/>
      <c r="E252" s="76">
        <v>3</v>
      </c>
      <c r="F252" s="234" t="s">
        <v>63</v>
      </c>
      <c r="G252" s="333">
        <f t="shared" si="99"/>
        <v>0.2100149992914277</v>
      </c>
      <c r="H252" s="405">
        <f t="shared" si="101"/>
        <v>0.42002999858285539</v>
      </c>
      <c r="I252" s="255"/>
      <c r="J252" s="289">
        <f t="shared" si="102"/>
        <v>1.2999692174926956</v>
      </c>
      <c r="K252" s="47"/>
      <c r="L252" s="70"/>
      <c r="N252" s="334">
        <v>3</v>
      </c>
      <c r="O252" s="335">
        <f t="shared" si="103"/>
        <v>3.8999076524780865</v>
      </c>
      <c r="P252" s="330"/>
      <c r="Q252" s="105">
        <f t="shared" si="100"/>
        <v>3.9000000000000004</v>
      </c>
      <c r="R252" s="501">
        <f t="shared" si="104"/>
        <v>1.0000236794124742</v>
      </c>
    </row>
    <row r="253" spans="1:29" x14ac:dyDescent="0.25">
      <c r="B253" s="47"/>
      <c r="E253" s="76">
        <v>4</v>
      </c>
      <c r="F253" s="234" t="s">
        <v>63</v>
      </c>
      <c r="G253" s="289">
        <f t="shared" si="99"/>
        <v>0.1817437493868124</v>
      </c>
      <c r="H253" s="405">
        <f t="shared" si="101"/>
        <v>0.3634874987736248</v>
      </c>
      <c r="I253" s="255"/>
      <c r="J253" s="289">
        <f t="shared" si="102"/>
        <v>1.1249733612917556</v>
      </c>
      <c r="K253" s="47"/>
      <c r="L253" s="70"/>
      <c r="N253" s="332">
        <v>4</v>
      </c>
      <c r="O253" s="193">
        <f t="shared" si="103"/>
        <v>4.4998934451670225</v>
      </c>
      <c r="P253" s="330"/>
      <c r="Q253" s="98">
        <f t="shared" si="100"/>
        <v>4.5</v>
      </c>
      <c r="R253" s="501">
        <f t="shared" si="104"/>
        <v>1.0000236794124742</v>
      </c>
    </row>
    <row r="254" spans="1:29" x14ac:dyDescent="0.25">
      <c r="B254" s="47"/>
      <c r="E254" s="76">
        <v>5</v>
      </c>
      <c r="F254" s="234" t="s">
        <v>63</v>
      </c>
      <c r="G254" s="289">
        <f t="shared" si="99"/>
        <v>0.16413479944622347</v>
      </c>
      <c r="H254" s="405">
        <f t="shared" si="101"/>
        <v>0.32826959889244695</v>
      </c>
      <c r="I254" s="255"/>
      <c r="J254" s="289">
        <f t="shared" si="102"/>
        <v>1.015975942286599</v>
      </c>
      <c r="K254" s="47"/>
      <c r="L254" s="70"/>
      <c r="N254" s="332">
        <v>5</v>
      </c>
      <c r="O254" s="193">
        <f t="shared" si="103"/>
        <v>5.0798797114329952</v>
      </c>
      <c r="P254" s="330"/>
      <c r="Q254" s="98">
        <f t="shared" si="100"/>
        <v>5.08</v>
      </c>
      <c r="R254" s="501">
        <f t="shared" si="104"/>
        <v>1.0000236794124739</v>
      </c>
    </row>
    <row r="255" spans="1:29" x14ac:dyDescent="0.25">
      <c r="B255" s="47"/>
      <c r="C255" s="235"/>
      <c r="E255" s="76">
        <v>10</v>
      </c>
      <c r="F255" s="234" t="s">
        <v>63</v>
      </c>
      <c r="G255" s="333">
        <f t="shared" si="99"/>
        <v>0.12471659957921706</v>
      </c>
      <c r="H255" s="405">
        <f t="shared" si="101"/>
        <v>0.24943319915843412</v>
      </c>
      <c r="I255" s="255"/>
      <c r="J255" s="289">
        <f t="shared" si="102"/>
        <v>0.7719817199264315</v>
      </c>
      <c r="K255" s="47"/>
      <c r="L255" s="70"/>
      <c r="N255" s="334">
        <v>10</v>
      </c>
      <c r="O255" s="335">
        <f t="shared" si="103"/>
        <v>7.7198171992643152</v>
      </c>
      <c r="P255" s="330"/>
      <c r="Q255" s="105">
        <f t="shared" si="100"/>
        <v>7.7200000000000006</v>
      </c>
      <c r="R255" s="501">
        <f t="shared" si="104"/>
        <v>1.0000236794124739</v>
      </c>
    </row>
    <row r="256" spans="1:29" x14ac:dyDescent="0.25">
      <c r="B256" s="47"/>
      <c r="C256" s="47"/>
      <c r="E256" s="76">
        <v>20</v>
      </c>
      <c r="F256" s="234" t="s">
        <v>63</v>
      </c>
      <c r="G256" s="289">
        <f t="shared" si="99"/>
        <v>9.1518074691225984E-2</v>
      </c>
      <c r="H256" s="405">
        <f t="shared" si="101"/>
        <v>0.18303614938245197</v>
      </c>
      <c r="I256" s="255"/>
      <c r="J256" s="289">
        <f t="shared" si="102"/>
        <v>0.56648658593047074</v>
      </c>
      <c r="K256" s="47"/>
      <c r="L256" s="70"/>
      <c r="N256" s="332">
        <v>20</v>
      </c>
      <c r="O256" s="193">
        <f t="shared" si="103"/>
        <v>11.329731718609414</v>
      </c>
      <c r="P256" s="330"/>
      <c r="Q256" s="98">
        <f t="shared" si="100"/>
        <v>11.33</v>
      </c>
      <c r="R256" s="501">
        <f t="shared" si="104"/>
        <v>1.0000236794124742</v>
      </c>
    </row>
    <row r="257" spans="5:18" x14ac:dyDescent="0.25">
      <c r="E257" s="76">
        <v>30</v>
      </c>
      <c r="F257" s="234" t="s">
        <v>63</v>
      </c>
      <c r="G257" s="289">
        <f t="shared" si="99"/>
        <v>8.1636599724565218E-2</v>
      </c>
      <c r="H257" s="405">
        <f t="shared" si="101"/>
        <v>0.16327319944913044</v>
      </c>
      <c r="I257" s="255"/>
      <c r="J257" s="289">
        <f t="shared" si="102"/>
        <v>0.50532136762023749</v>
      </c>
      <c r="K257" s="47"/>
      <c r="L257" s="70"/>
      <c r="N257" s="332">
        <v>30</v>
      </c>
      <c r="O257" s="193">
        <f t="shared" si="103"/>
        <v>15.159641028607124</v>
      </c>
      <c r="P257" s="330"/>
      <c r="Q257" s="98">
        <f t="shared" si="100"/>
        <v>15.16</v>
      </c>
      <c r="R257" s="501">
        <f t="shared" si="104"/>
        <v>1.0000236794124742</v>
      </c>
    </row>
    <row r="258" spans="5:18" x14ac:dyDescent="0.25">
      <c r="E258" s="76">
        <v>40</v>
      </c>
      <c r="F258" s="234" t="s">
        <v>63</v>
      </c>
      <c r="G258" s="289">
        <f t="shared" si="99"/>
        <v>7.74228372387821E-2</v>
      </c>
      <c r="H258" s="405">
        <f t="shared" si="101"/>
        <v>0.1548456744775642</v>
      </c>
      <c r="I258" s="255"/>
      <c r="J258" s="289">
        <f t="shared" si="102"/>
        <v>0.47923865191028803</v>
      </c>
      <c r="K258" s="47"/>
      <c r="L258" s="70"/>
      <c r="N258" s="332">
        <v>40</v>
      </c>
      <c r="O258" s="193">
        <f t="shared" si="103"/>
        <v>19.169546076411521</v>
      </c>
      <c r="P258" s="330"/>
      <c r="Q258" s="98">
        <f t="shared" si="100"/>
        <v>19.170000000000002</v>
      </c>
      <c r="R258" s="501">
        <f t="shared" si="104"/>
        <v>1.0000236794124739</v>
      </c>
    </row>
    <row r="259" spans="5:18" x14ac:dyDescent="0.25">
      <c r="E259" s="76">
        <v>50</v>
      </c>
      <c r="F259" s="234" t="s">
        <v>63</v>
      </c>
      <c r="G259" s="289">
        <f t="shared" si="99"/>
        <v>7.5702329744586933E-2</v>
      </c>
      <c r="H259" s="405">
        <f t="shared" si="101"/>
        <v>0.15140465948917387</v>
      </c>
      <c r="I259" s="255"/>
      <c r="J259" s="289">
        <f t="shared" si="102"/>
        <v>0.46858890409005932</v>
      </c>
      <c r="K259" s="47"/>
      <c r="L259" s="70"/>
      <c r="N259" s="332">
        <v>50</v>
      </c>
      <c r="O259" s="193">
        <f t="shared" si="103"/>
        <v>23.429445204502965</v>
      </c>
      <c r="P259" s="330"/>
      <c r="Q259" s="98">
        <f t="shared" si="100"/>
        <v>23.43</v>
      </c>
      <c r="R259" s="501">
        <f t="shared" si="104"/>
        <v>1.0000236794124739</v>
      </c>
    </row>
    <row r="260" spans="5:18" x14ac:dyDescent="0.25">
      <c r="E260" s="76">
        <v>60</v>
      </c>
      <c r="F260" s="234" t="s">
        <v>63</v>
      </c>
      <c r="G260" s="289">
        <f t="shared" si="99"/>
        <v>7.724782473937257E-2</v>
      </c>
      <c r="H260" s="405">
        <f t="shared" si="101"/>
        <v>0.15449564947874514</v>
      </c>
      <c r="I260" s="255"/>
      <c r="J260" s="289">
        <f t="shared" si="102"/>
        <v>0.4781553442290441</v>
      </c>
      <c r="K260" s="47"/>
      <c r="L260" s="70"/>
      <c r="N260" s="332">
        <v>60</v>
      </c>
      <c r="O260" s="193">
        <f t="shared" si="103"/>
        <v>28.689320653742644</v>
      </c>
      <c r="P260" s="330"/>
      <c r="Q260" s="98">
        <f t="shared" si="100"/>
        <v>28.69</v>
      </c>
      <c r="R260" s="501">
        <f t="shared" si="104"/>
        <v>1.0000236794124739</v>
      </c>
    </row>
    <row r="261" spans="5:18" x14ac:dyDescent="0.25">
      <c r="E261" s="76">
        <v>70</v>
      </c>
      <c r="F261" s="234" t="s">
        <v>63</v>
      </c>
      <c r="G261" s="333">
        <f t="shared" si="99"/>
        <v>7.7890178308633887E-2</v>
      </c>
      <c r="H261" s="405">
        <f t="shared" si="101"/>
        <v>0.15578035661726777</v>
      </c>
      <c r="I261" s="255"/>
      <c r="J261" s="289">
        <f t="shared" si="102"/>
        <v>0.48213144055360962</v>
      </c>
      <c r="K261" s="47"/>
      <c r="L261" s="70"/>
      <c r="N261" s="334">
        <v>70</v>
      </c>
      <c r="O261" s="335">
        <f t="shared" si="103"/>
        <v>33.749200838752671</v>
      </c>
      <c r="P261" s="330"/>
      <c r="Q261" s="105">
        <f t="shared" si="100"/>
        <v>33.75</v>
      </c>
      <c r="R261" s="501">
        <f t="shared" si="104"/>
        <v>1.0000236794124739</v>
      </c>
    </row>
    <row r="262" spans="5:18" x14ac:dyDescent="0.25">
      <c r="E262" s="76">
        <v>80</v>
      </c>
      <c r="F262" s="234" t="s">
        <v>63</v>
      </c>
      <c r="G262" s="560">
        <f t="shared" ref="G262:G264" si="105">K240</f>
        <v>7.9321049732377677E-2</v>
      </c>
      <c r="H262" s="405">
        <f t="shared" ref="H262:H264" si="106">G262*2</f>
        <v>0.15864209946475535</v>
      </c>
      <c r="I262" s="563"/>
      <c r="J262" s="560">
        <f t="shared" ref="J262:J264" si="107">(G262*C$248*SQRT(4*C$250*I$250/32.2)/12)</f>
        <v>0.49098837368377962</v>
      </c>
      <c r="K262" s="49"/>
      <c r="L262" s="564"/>
      <c r="M262" s="345"/>
      <c r="N262" s="565">
        <v>80</v>
      </c>
      <c r="O262" s="561">
        <f t="shared" ref="O262:O264" si="108">N262*J262</f>
        <v>39.279069894702367</v>
      </c>
      <c r="P262" s="566"/>
      <c r="Q262" s="165">
        <f t="shared" ref="Q262:Q264" si="109">K178</f>
        <v>39.28</v>
      </c>
      <c r="R262" s="501">
        <f t="shared" ref="R262:R264" si="110">Q262/O262</f>
        <v>1.0000236794124742</v>
      </c>
    </row>
    <row r="263" spans="5:18" x14ac:dyDescent="0.25">
      <c r="E263" s="76">
        <v>90</v>
      </c>
      <c r="F263" s="234" t="s">
        <v>63</v>
      </c>
      <c r="G263" s="560">
        <f t="shared" si="105"/>
        <v>8.1223749725958139E-2</v>
      </c>
      <c r="H263" s="405">
        <f t="shared" si="106"/>
        <v>0.16244749945191628</v>
      </c>
      <c r="I263" s="563"/>
      <c r="J263" s="560">
        <f t="shared" si="107"/>
        <v>0.50276587257730321</v>
      </c>
      <c r="K263" s="49"/>
      <c r="L263" s="564"/>
      <c r="M263" s="345"/>
      <c r="N263" s="565">
        <v>90</v>
      </c>
      <c r="O263" s="561">
        <f t="shared" si="108"/>
        <v>45.24892853195729</v>
      </c>
      <c r="P263" s="566"/>
      <c r="Q263" s="165">
        <f t="shared" si="109"/>
        <v>45.25</v>
      </c>
      <c r="R263" s="501">
        <f t="shared" si="110"/>
        <v>1.0000236794124739</v>
      </c>
    </row>
    <row r="264" spans="5:18" x14ac:dyDescent="0.25">
      <c r="E264" s="76">
        <v>100</v>
      </c>
      <c r="F264" s="234" t="s">
        <v>63</v>
      </c>
      <c r="G264" s="333">
        <f t="shared" si="105"/>
        <v>8.2907459720277452E-2</v>
      </c>
      <c r="H264" s="405">
        <f t="shared" si="106"/>
        <v>0.1658149194405549</v>
      </c>
      <c r="I264" s="260"/>
      <c r="J264" s="336">
        <f t="shared" si="107"/>
        <v>0.51318784801327033</v>
      </c>
      <c r="K264" s="145"/>
      <c r="L264" s="337"/>
      <c r="N264" s="338">
        <v>100</v>
      </c>
      <c r="O264" s="339">
        <f t="shared" si="108"/>
        <v>51.318784801327034</v>
      </c>
      <c r="P264" s="340"/>
      <c r="Q264" s="105">
        <f t="shared" si="109"/>
        <v>51.32</v>
      </c>
      <c r="R264" s="501">
        <f t="shared" si="110"/>
        <v>1.0000236794124737</v>
      </c>
    </row>
    <row r="265" spans="5:18" x14ac:dyDescent="0.25">
      <c r="E265" s="74"/>
      <c r="F265" s="235"/>
      <c r="G265" s="74"/>
      <c r="Q265" s="98"/>
    </row>
    <row r="266" spans="5:18" x14ac:dyDescent="0.25">
      <c r="Q266" s="98"/>
    </row>
    <row r="267" spans="5:18" x14ac:dyDescent="0.25">
      <c r="Q267" s="165"/>
    </row>
    <row r="268" spans="5:18" x14ac:dyDescent="0.25">
      <c r="E268" s="42" t="s">
        <v>217</v>
      </c>
    </row>
    <row r="273" spans="1:22" x14ac:dyDescent="0.25"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</row>
    <row r="274" spans="1:22" x14ac:dyDescent="0.25"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</row>
    <row r="275" spans="1:22" x14ac:dyDescent="0.25"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</row>
    <row r="276" spans="1:22" x14ac:dyDescent="0.25"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</row>
    <row r="277" spans="1:22" x14ac:dyDescent="0.25"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</row>
    <row r="282" spans="1:22" ht="15.75" thickBot="1" x14ac:dyDescent="0.3">
      <c r="A282" s="268"/>
      <c r="B282" s="268"/>
      <c r="C282" s="268"/>
      <c r="D282" s="268"/>
      <c r="E282" s="268"/>
      <c r="F282" s="268"/>
      <c r="G282" s="268"/>
      <c r="H282" s="268"/>
      <c r="I282" s="268"/>
      <c r="J282" s="268"/>
      <c r="K282" s="268"/>
      <c r="L282" s="268"/>
      <c r="M282" s="268"/>
      <c r="N282" s="268"/>
      <c r="O282" s="268"/>
      <c r="P282" s="268"/>
      <c r="Q282" s="268"/>
      <c r="R282" s="268"/>
      <c r="S282" s="268"/>
      <c r="T282" s="268"/>
      <c r="U282" s="268"/>
      <c r="V282" s="268"/>
    </row>
    <row r="283" spans="1:22" ht="15.75" thickTop="1" x14ac:dyDescent="0.25"/>
    <row r="284" spans="1:22" x14ac:dyDescent="0.25">
      <c r="B284" s="42" t="s">
        <v>72</v>
      </c>
      <c r="J284" s="41" t="s">
        <v>121</v>
      </c>
    </row>
    <row r="285" spans="1:22" x14ac:dyDescent="0.25">
      <c r="K285" s="272" t="s">
        <v>76</v>
      </c>
    </row>
    <row r="286" spans="1:22" x14ac:dyDescent="0.25">
      <c r="B286" s="273" t="s">
        <v>73</v>
      </c>
      <c r="F286" s="244"/>
      <c r="L286" s="244"/>
      <c r="N286" s="244"/>
      <c r="Q286" s="244"/>
      <c r="R286" s="244"/>
      <c r="S286" s="244"/>
      <c r="T286" s="244"/>
      <c r="U286" s="244"/>
      <c r="V286" s="244"/>
    </row>
    <row r="287" spans="1:22" x14ac:dyDescent="0.25">
      <c r="J287" s="148" t="s">
        <v>60</v>
      </c>
      <c r="K287" s="93">
        <v>1</v>
      </c>
    </row>
    <row r="288" spans="1:22" x14ac:dyDescent="0.25">
      <c r="A288" s="217" t="s">
        <v>27</v>
      </c>
      <c r="B288" s="274" t="s">
        <v>74</v>
      </c>
      <c r="C288" s="274"/>
      <c r="D288" s="275"/>
      <c r="E288" s="275" t="s">
        <v>16</v>
      </c>
      <c r="F288" s="275" t="s">
        <v>15</v>
      </c>
      <c r="G288" s="276" t="s">
        <v>14</v>
      </c>
      <c r="H288" s="276" t="s">
        <v>13</v>
      </c>
      <c r="I288" s="276" t="s">
        <v>3</v>
      </c>
      <c r="J288" s="276" t="s">
        <v>4</v>
      </c>
      <c r="K288" s="521" t="s">
        <v>5</v>
      </c>
      <c r="L288" s="276" t="s">
        <v>6</v>
      </c>
      <c r="M288" s="276" t="s">
        <v>20</v>
      </c>
      <c r="N288" s="276" t="s">
        <v>21</v>
      </c>
      <c r="O288" s="276" t="s">
        <v>22</v>
      </c>
      <c r="P288" s="276" t="s">
        <v>23</v>
      </c>
      <c r="Q288" s="276" t="s">
        <v>24</v>
      </c>
      <c r="R288" s="608" t="s">
        <v>25</v>
      </c>
      <c r="S288" s="608" t="s">
        <v>35</v>
      </c>
      <c r="T288" s="274"/>
      <c r="U288" s="274"/>
      <c r="V288" s="274"/>
    </row>
    <row r="289" spans="1:22" x14ac:dyDescent="0.25">
      <c r="A289" s="217"/>
      <c r="B289" s="276" t="s">
        <v>2</v>
      </c>
      <c r="C289" s="277" t="s">
        <v>41</v>
      </c>
      <c r="D289" s="276" t="s">
        <v>41</v>
      </c>
      <c r="E289" s="276" t="s">
        <v>41</v>
      </c>
      <c r="F289" s="276" t="s">
        <v>41</v>
      </c>
      <c r="G289" s="276" t="s">
        <v>41</v>
      </c>
      <c r="H289" s="276" t="s">
        <v>41</v>
      </c>
      <c r="I289" s="276" t="s">
        <v>41</v>
      </c>
      <c r="J289" s="276" t="s">
        <v>41</v>
      </c>
      <c r="K289" s="276" t="s">
        <v>41</v>
      </c>
      <c r="L289" s="276" t="s">
        <v>41</v>
      </c>
      <c r="M289" s="276" t="s">
        <v>41</v>
      </c>
      <c r="N289" s="276" t="s">
        <v>41</v>
      </c>
      <c r="O289" s="276" t="s">
        <v>41</v>
      </c>
      <c r="P289" s="276" t="s">
        <v>41</v>
      </c>
      <c r="Q289" s="277" t="s">
        <v>41</v>
      </c>
      <c r="R289" s="277" t="s">
        <v>41</v>
      </c>
      <c r="S289" s="277" t="s">
        <v>41</v>
      </c>
      <c r="T289" s="277" t="s">
        <v>41</v>
      </c>
      <c r="U289" s="277" t="s">
        <v>41</v>
      </c>
      <c r="V289" s="277" t="s">
        <v>41</v>
      </c>
    </row>
    <row r="290" spans="1:22" x14ac:dyDescent="0.25">
      <c r="B290" s="276">
        <v>1</v>
      </c>
      <c r="C290" s="341">
        <f t="shared" ref="C290:V290" si="111">(C93*$K$287)/$B290</f>
        <v>3.2690177384616756E-2</v>
      </c>
      <c r="D290" s="156">
        <f t="shared" si="111"/>
        <v>3.7593703992309269E-2</v>
      </c>
      <c r="E290" s="156">
        <f t="shared" si="111"/>
        <v>4.3232759591155655E-2</v>
      </c>
      <c r="F290" s="156">
        <f t="shared" si="111"/>
        <v>4.9717673529828997E-2</v>
      </c>
      <c r="G290" s="156">
        <f t="shared" si="111"/>
        <v>5.7175324559303339E-2</v>
      </c>
      <c r="H290" s="156">
        <f t="shared" si="111"/>
        <v>6.5751623243198831E-2</v>
      </c>
      <c r="I290" s="156">
        <f t="shared" si="111"/>
        <v>7.5614366729678653E-2</v>
      </c>
      <c r="J290" s="156">
        <f t="shared" si="111"/>
        <v>8.6956521739130446E-2</v>
      </c>
      <c r="K290" s="84">
        <f t="shared" si="111"/>
        <v>0.1</v>
      </c>
      <c r="L290" s="143">
        <f t="shared" si="111"/>
        <v>0.11499999999999999</v>
      </c>
      <c r="M290" s="143">
        <f t="shared" si="111"/>
        <v>0.13224999999999998</v>
      </c>
      <c r="N290" s="143">
        <f t="shared" si="111"/>
        <v>0.15208749999999996</v>
      </c>
      <c r="O290" s="143">
        <f t="shared" si="111"/>
        <v>0.17490062499999995</v>
      </c>
      <c r="P290" s="143">
        <f t="shared" si="111"/>
        <v>0.20113571874999991</v>
      </c>
      <c r="Q290" s="143">
        <f t="shared" si="111"/>
        <v>0.23130607656249988</v>
      </c>
      <c r="R290" s="143">
        <f t="shared" si="111"/>
        <v>0.26600198804687486</v>
      </c>
      <c r="S290" s="143">
        <f t="shared" si="111"/>
        <v>0.30590228625390609</v>
      </c>
      <c r="T290" s="278">
        <f t="shared" si="111"/>
        <v>0.35178762919199197</v>
      </c>
      <c r="U290" s="278">
        <f t="shared" si="111"/>
        <v>0.40455577357079076</v>
      </c>
      <c r="V290" s="278">
        <f t="shared" si="111"/>
        <v>0.46523913960640934</v>
      </c>
    </row>
    <row r="291" spans="1:22" x14ac:dyDescent="0.25">
      <c r="B291" s="276">
        <v>2</v>
      </c>
      <c r="C291" s="341">
        <f t="shared" ref="C291:V291" si="112">(C94*$K$287)/$B291</f>
        <v>1.6345088692308378E-2</v>
      </c>
      <c r="D291" s="160">
        <f t="shared" si="112"/>
        <v>1.8796851996154634E-2</v>
      </c>
      <c r="E291" s="160">
        <f t="shared" si="112"/>
        <v>2.1616379795577827E-2</v>
      </c>
      <c r="F291" s="160">
        <f t="shared" si="112"/>
        <v>2.4858836764914499E-2</v>
      </c>
      <c r="G291" s="160">
        <f t="shared" si="112"/>
        <v>2.858766227965167E-2</v>
      </c>
      <c r="H291" s="160">
        <f t="shared" si="112"/>
        <v>3.2875811621599416E-2</v>
      </c>
      <c r="I291" s="160">
        <f t="shared" si="112"/>
        <v>3.7807183364839327E-2</v>
      </c>
      <c r="J291" s="160">
        <f t="shared" si="112"/>
        <v>4.3478260869565223E-2</v>
      </c>
      <c r="K291" s="98">
        <f t="shared" si="112"/>
        <v>0.05</v>
      </c>
      <c r="L291" s="94">
        <f t="shared" si="112"/>
        <v>5.7499999999999996E-2</v>
      </c>
      <c r="M291" s="94">
        <f t="shared" si="112"/>
        <v>6.6124999999999989E-2</v>
      </c>
      <c r="N291" s="94">
        <f t="shared" si="112"/>
        <v>7.6043749999999979E-2</v>
      </c>
      <c r="O291" s="94">
        <f t="shared" si="112"/>
        <v>8.7450312499999974E-2</v>
      </c>
      <c r="P291" s="94">
        <f t="shared" si="112"/>
        <v>0.10056785937499996</v>
      </c>
      <c r="Q291" s="94">
        <f t="shared" si="112"/>
        <v>0.11565303828124994</v>
      </c>
      <c r="R291" s="94">
        <f t="shared" si="112"/>
        <v>0.13300099402343743</v>
      </c>
      <c r="S291" s="94">
        <f t="shared" si="112"/>
        <v>0.15295114312695304</v>
      </c>
      <c r="T291" s="278">
        <f t="shared" si="112"/>
        <v>0.17589381459599598</v>
      </c>
      <c r="U291" s="278">
        <f t="shared" si="112"/>
        <v>0.20227788678539538</v>
      </c>
      <c r="V291" s="278">
        <f t="shared" si="112"/>
        <v>0.23261956980320467</v>
      </c>
    </row>
    <row r="292" spans="1:22" x14ac:dyDescent="0.25">
      <c r="B292" s="276">
        <v>3</v>
      </c>
      <c r="C292" s="342">
        <f t="shared" ref="C292:V292" si="113">(C95*$K$287)/$B292</f>
        <v>1.0896725794872253E-2</v>
      </c>
      <c r="D292" s="163">
        <f t="shared" si="113"/>
        <v>1.2531234664103089E-2</v>
      </c>
      <c r="E292" s="163">
        <f t="shared" si="113"/>
        <v>1.4410919863718551E-2</v>
      </c>
      <c r="F292" s="163">
        <f t="shared" si="113"/>
        <v>1.6572557843276332E-2</v>
      </c>
      <c r="G292" s="163">
        <f t="shared" si="113"/>
        <v>1.905844151976778E-2</v>
      </c>
      <c r="H292" s="163">
        <f t="shared" si="113"/>
        <v>2.1917207747732943E-2</v>
      </c>
      <c r="I292" s="163">
        <f t="shared" si="113"/>
        <v>2.5204788909892886E-2</v>
      </c>
      <c r="J292" s="163">
        <f t="shared" si="113"/>
        <v>2.8985507246376815E-2</v>
      </c>
      <c r="K292" s="105">
        <f t="shared" si="113"/>
        <v>3.3333333333333333E-2</v>
      </c>
      <c r="L292" s="146">
        <f t="shared" si="113"/>
        <v>3.833333333333333E-2</v>
      </c>
      <c r="M292" s="146">
        <f t="shared" si="113"/>
        <v>4.4083333333333329E-2</v>
      </c>
      <c r="N292" s="146">
        <f t="shared" si="113"/>
        <v>5.0695833333333322E-2</v>
      </c>
      <c r="O292" s="146">
        <f t="shared" si="113"/>
        <v>5.8300208333333318E-2</v>
      </c>
      <c r="P292" s="146">
        <f t="shared" si="113"/>
        <v>6.7045239583333305E-2</v>
      </c>
      <c r="Q292" s="146">
        <f t="shared" si="113"/>
        <v>7.7102025520833298E-2</v>
      </c>
      <c r="R292" s="146">
        <f t="shared" si="113"/>
        <v>8.8667329348958282E-2</v>
      </c>
      <c r="S292" s="146">
        <f t="shared" si="113"/>
        <v>0.10196742875130203</v>
      </c>
      <c r="T292" s="279">
        <f t="shared" si="113"/>
        <v>0.11726254306399732</v>
      </c>
      <c r="U292" s="279">
        <f t="shared" si="113"/>
        <v>0.13485192452359693</v>
      </c>
      <c r="V292" s="279">
        <f t="shared" si="113"/>
        <v>0.15507971320213645</v>
      </c>
    </row>
    <row r="293" spans="1:22" x14ac:dyDescent="0.25">
      <c r="B293" s="276">
        <v>4</v>
      </c>
      <c r="C293" s="341">
        <f t="shared" ref="C293:V293" si="114">(C96*$K$287)/$B293</f>
        <v>9.8070532153850254E-3</v>
      </c>
      <c r="D293" s="160">
        <f t="shared" si="114"/>
        <v>1.1278111197692779E-2</v>
      </c>
      <c r="E293" s="160">
        <f t="shared" si="114"/>
        <v>1.2969827877346695E-2</v>
      </c>
      <c r="F293" s="160">
        <f t="shared" si="114"/>
        <v>1.4915302058948698E-2</v>
      </c>
      <c r="G293" s="160">
        <f t="shared" si="114"/>
        <v>1.7152597367791001E-2</v>
      </c>
      <c r="H293" s="160">
        <f t="shared" si="114"/>
        <v>1.9725486972959651E-2</v>
      </c>
      <c r="I293" s="160">
        <f t="shared" si="114"/>
        <v>2.2684310018903597E-2</v>
      </c>
      <c r="J293" s="160">
        <f t="shared" si="114"/>
        <v>2.6086956521739132E-2</v>
      </c>
      <c r="K293" s="98">
        <f t="shared" si="114"/>
        <v>0.03</v>
      </c>
      <c r="L293" s="94">
        <f t="shared" si="114"/>
        <v>3.4499999999999996E-2</v>
      </c>
      <c r="M293" s="94">
        <f t="shared" si="114"/>
        <v>3.9674999999999995E-2</v>
      </c>
      <c r="N293" s="94">
        <f t="shared" si="114"/>
        <v>4.5626249999999993E-2</v>
      </c>
      <c r="O293" s="94">
        <f t="shared" si="114"/>
        <v>5.2470187499999987E-2</v>
      </c>
      <c r="P293" s="94">
        <f t="shared" si="114"/>
        <v>6.0340715624999978E-2</v>
      </c>
      <c r="Q293" s="94">
        <f t="shared" si="114"/>
        <v>6.9391822968749975E-2</v>
      </c>
      <c r="R293" s="94">
        <f t="shared" si="114"/>
        <v>7.9800596414062466E-2</v>
      </c>
      <c r="S293" s="94">
        <f t="shared" si="114"/>
        <v>9.1770685876171834E-2</v>
      </c>
      <c r="T293" s="278">
        <f t="shared" si="114"/>
        <v>0.1055362887575976</v>
      </c>
      <c r="U293" s="278">
        <f t="shared" si="114"/>
        <v>0.12136673207123723</v>
      </c>
      <c r="V293" s="278">
        <f t="shared" si="114"/>
        <v>0.13957174188192281</v>
      </c>
    </row>
    <row r="294" spans="1:22" x14ac:dyDescent="0.25">
      <c r="B294" s="276">
        <v>5</v>
      </c>
      <c r="C294" s="341">
        <f t="shared" ref="C294:V294" si="115">(C97*$K$287)/$B294</f>
        <v>1.1768463858462032E-2</v>
      </c>
      <c r="D294" s="160">
        <f t="shared" si="115"/>
        <v>1.3533733437231335E-2</v>
      </c>
      <c r="E294" s="160">
        <f t="shared" si="115"/>
        <v>1.5563793452816036E-2</v>
      </c>
      <c r="F294" s="160">
        <f t="shared" si="115"/>
        <v>1.7898362470738439E-2</v>
      </c>
      <c r="G294" s="160">
        <f t="shared" si="115"/>
        <v>2.0583116841349204E-2</v>
      </c>
      <c r="H294" s="160">
        <f t="shared" si="115"/>
        <v>2.3670584367551581E-2</v>
      </c>
      <c r="I294" s="160">
        <f t="shared" si="115"/>
        <v>2.7221172022684315E-2</v>
      </c>
      <c r="J294" s="160">
        <f t="shared" si="115"/>
        <v>3.1304347826086959E-2</v>
      </c>
      <c r="K294" s="98">
        <f t="shared" si="115"/>
        <v>3.5999999999999997E-2</v>
      </c>
      <c r="L294" s="94">
        <f t="shared" si="115"/>
        <v>4.1399999999999999E-2</v>
      </c>
      <c r="M294" s="94">
        <f t="shared" si="115"/>
        <v>4.7609999999999993E-2</v>
      </c>
      <c r="N294" s="94">
        <f t="shared" si="115"/>
        <v>5.4751499999999988E-2</v>
      </c>
      <c r="O294" s="94">
        <f t="shared" si="115"/>
        <v>6.2964224999999985E-2</v>
      </c>
      <c r="P294" s="94">
        <f t="shared" si="115"/>
        <v>7.2408858749999971E-2</v>
      </c>
      <c r="Q294" s="94">
        <f t="shared" si="115"/>
        <v>8.3270187562499959E-2</v>
      </c>
      <c r="R294" s="94">
        <f t="shared" si="115"/>
        <v>9.5760715696874957E-2</v>
      </c>
      <c r="S294" s="94">
        <f t="shared" si="115"/>
        <v>0.11012482305140618</v>
      </c>
      <c r="T294" s="278">
        <f t="shared" si="115"/>
        <v>0.12664354650911711</v>
      </c>
      <c r="U294" s="278">
        <f t="shared" si="115"/>
        <v>0.14564007848548466</v>
      </c>
      <c r="V294" s="278">
        <f t="shared" si="115"/>
        <v>0.16748609025830735</v>
      </c>
    </row>
    <row r="295" spans="1:22" x14ac:dyDescent="0.25">
      <c r="B295" s="276">
        <v>10</v>
      </c>
      <c r="C295" s="342">
        <f t="shared" ref="C295:V295" si="116">(C98*$K$287)/$B295</f>
        <v>2.6805945455385737E-2</v>
      </c>
      <c r="D295" s="163">
        <f t="shared" si="116"/>
        <v>3.0826837273693598E-2</v>
      </c>
      <c r="E295" s="163">
        <f t="shared" si="116"/>
        <v>3.5450862864747634E-2</v>
      </c>
      <c r="F295" s="163">
        <f t="shared" si="116"/>
        <v>4.0768492294459772E-2</v>
      </c>
      <c r="G295" s="163">
        <f t="shared" si="116"/>
        <v>4.6883766138628734E-2</v>
      </c>
      <c r="H295" s="163">
        <f t="shared" si="116"/>
        <v>5.3916331059423041E-2</v>
      </c>
      <c r="I295" s="163">
        <f t="shared" si="116"/>
        <v>6.2003780718336489E-2</v>
      </c>
      <c r="J295" s="163">
        <f t="shared" si="116"/>
        <v>7.1304347826086953E-2</v>
      </c>
      <c r="K295" s="105">
        <f t="shared" si="116"/>
        <v>8.199999999999999E-2</v>
      </c>
      <c r="L295" s="146">
        <f t="shared" si="116"/>
        <v>9.4299999999999981E-2</v>
      </c>
      <c r="M295" s="146">
        <f t="shared" si="116"/>
        <v>0.10844499999999997</v>
      </c>
      <c r="N295" s="146">
        <f t="shared" si="116"/>
        <v>0.12471174999999997</v>
      </c>
      <c r="O295" s="146">
        <f t="shared" si="116"/>
        <v>0.14341851249999996</v>
      </c>
      <c r="P295" s="146">
        <f t="shared" si="116"/>
        <v>0.16493128937499993</v>
      </c>
      <c r="Q295" s="146">
        <f t="shared" si="116"/>
        <v>0.18967098278124989</v>
      </c>
      <c r="R295" s="146">
        <f t="shared" si="116"/>
        <v>0.21812163019843736</v>
      </c>
      <c r="S295" s="146">
        <f t="shared" si="116"/>
        <v>0.25083987472820291</v>
      </c>
      <c r="T295" s="279">
        <f t="shared" si="116"/>
        <v>0.28846585593743335</v>
      </c>
      <c r="U295" s="279">
        <f t="shared" si="116"/>
        <v>0.33173573432804832</v>
      </c>
      <c r="V295" s="279">
        <f t="shared" si="116"/>
        <v>0.38149609447725552</v>
      </c>
    </row>
    <row r="296" spans="1:22" x14ac:dyDescent="0.25">
      <c r="B296" s="276">
        <v>20</v>
      </c>
      <c r="C296" s="341">
        <f t="shared" ref="C296:V296" si="117">(C99*$K$287)/$B296</f>
        <v>3.2036373836924412E-2</v>
      </c>
      <c r="D296" s="160">
        <f t="shared" si="117"/>
        <v>3.6841829912463077E-2</v>
      </c>
      <c r="E296" s="160">
        <f t="shared" si="117"/>
        <v>4.2368104399332536E-2</v>
      </c>
      <c r="F296" s="160">
        <f t="shared" si="117"/>
        <v>4.8723320059232411E-2</v>
      </c>
      <c r="G296" s="160">
        <f t="shared" si="117"/>
        <v>5.6031818068117266E-2</v>
      </c>
      <c r="H296" s="160">
        <f t="shared" si="117"/>
        <v>6.4436590778334857E-2</v>
      </c>
      <c r="I296" s="160">
        <f t="shared" si="117"/>
        <v>7.4102079395085077E-2</v>
      </c>
      <c r="J296" s="160">
        <f t="shared" si="117"/>
        <v>8.5217391304347828E-2</v>
      </c>
      <c r="K296" s="98">
        <f t="shared" si="117"/>
        <v>9.8000000000000004E-2</v>
      </c>
      <c r="L296" s="94">
        <f t="shared" si="117"/>
        <v>0.11269999999999999</v>
      </c>
      <c r="M296" s="94">
        <f t="shared" si="117"/>
        <v>0.129605</v>
      </c>
      <c r="N296" s="94">
        <f t="shared" si="117"/>
        <v>0.14904574999999998</v>
      </c>
      <c r="O296" s="94">
        <f t="shared" si="117"/>
        <v>0.17140261249999994</v>
      </c>
      <c r="P296" s="94">
        <f t="shared" si="117"/>
        <v>0.19711300437499993</v>
      </c>
      <c r="Q296" s="94">
        <f t="shared" si="117"/>
        <v>0.22667995503124988</v>
      </c>
      <c r="R296" s="94">
        <f t="shared" si="117"/>
        <v>0.26068194828593738</v>
      </c>
      <c r="S296" s="94">
        <f t="shared" si="117"/>
        <v>0.29978424052882791</v>
      </c>
      <c r="T296" s="278">
        <f t="shared" si="117"/>
        <v>0.3447518766081521</v>
      </c>
      <c r="U296" s="278">
        <f t="shared" si="117"/>
        <v>0.39646465809937487</v>
      </c>
      <c r="V296" s="278">
        <f t="shared" si="117"/>
        <v>0.45593435681428113</v>
      </c>
    </row>
    <row r="297" spans="1:22" x14ac:dyDescent="0.25">
      <c r="B297" s="276">
        <v>30</v>
      </c>
      <c r="C297" s="341">
        <f t="shared" ref="C297:V297" si="118">(C100*$K$287)/$B297</f>
        <v>4.369587043743773E-2</v>
      </c>
      <c r="D297" s="160">
        <f t="shared" si="118"/>
        <v>5.0250251003053387E-2</v>
      </c>
      <c r="E297" s="160">
        <f t="shared" si="118"/>
        <v>5.778778865351139E-2</v>
      </c>
      <c r="F297" s="160">
        <f t="shared" si="118"/>
        <v>6.6455956951538095E-2</v>
      </c>
      <c r="G297" s="160">
        <f t="shared" si="118"/>
        <v>7.6424350494268795E-2</v>
      </c>
      <c r="H297" s="160">
        <f t="shared" si="118"/>
        <v>8.7888003068409104E-2</v>
      </c>
      <c r="I297" s="160">
        <f t="shared" si="118"/>
        <v>0.10107120352867047</v>
      </c>
      <c r="J297" s="160">
        <f t="shared" si="118"/>
        <v>0.11623188405797102</v>
      </c>
      <c r="K297" s="98">
        <f t="shared" si="118"/>
        <v>0.13366666666666666</v>
      </c>
      <c r="L297" s="94">
        <f t="shared" si="118"/>
        <v>0.15371666666666664</v>
      </c>
      <c r="M297" s="94">
        <f t="shared" si="118"/>
        <v>0.17677416666666665</v>
      </c>
      <c r="N297" s="94">
        <f t="shared" si="118"/>
        <v>0.20329029166666665</v>
      </c>
      <c r="O297" s="94">
        <f t="shared" si="118"/>
        <v>0.23378383541666664</v>
      </c>
      <c r="P297" s="94">
        <f t="shared" si="118"/>
        <v>0.26885141072916663</v>
      </c>
      <c r="Q297" s="94">
        <f t="shared" si="118"/>
        <v>0.30917912233854156</v>
      </c>
      <c r="R297" s="94">
        <f t="shared" si="118"/>
        <v>0.35555599068932275</v>
      </c>
      <c r="S297" s="94">
        <f t="shared" si="118"/>
        <v>0.40888938929272117</v>
      </c>
      <c r="T297" s="278">
        <f t="shared" si="118"/>
        <v>0.47022279768662933</v>
      </c>
      <c r="U297" s="278">
        <f t="shared" si="118"/>
        <v>0.54075621733962365</v>
      </c>
      <c r="V297" s="278">
        <f t="shared" si="118"/>
        <v>0.62186964994056715</v>
      </c>
    </row>
    <row r="298" spans="1:22" x14ac:dyDescent="0.25">
      <c r="B298" s="276">
        <v>40</v>
      </c>
      <c r="C298" s="341">
        <f t="shared" ref="C298:V298" si="119">(C101*$K$287)/$B298</f>
        <v>5.3448440023848395E-2</v>
      </c>
      <c r="D298" s="160">
        <f t="shared" si="119"/>
        <v>6.1465706027425647E-2</v>
      </c>
      <c r="E298" s="160">
        <f t="shared" si="119"/>
        <v>7.0685561931539492E-2</v>
      </c>
      <c r="F298" s="160">
        <f t="shared" si="119"/>
        <v>8.1288396221270404E-2</v>
      </c>
      <c r="G298" s="160">
        <f t="shared" si="119"/>
        <v>9.3481655654460954E-2</v>
      </c>
      <c r="H298" s="160">
        <f t="shared" si="119"/>
        <v>0.10750390400263007</v>
      </c>
      <c r="I298" s="160">
        <f t="shared" si="119"/>
        <v>0.12362948960302458</v>
      </c>
      <c r="J298" s="160">
        <f t="shared" si="119"/>
        <v>0.14217391304347826</v>
      </c>
      <c r="K298" s="98">
        <f t="shared" si="119"/>
        <v>0.16350000000000001</v>
      </c>
      <c r="L298" s="94">
        <f t="shared" si="119"/>
        <v>0.18802499999999997</v>
      </c>
      <c r="M298" s="94">
        <f t="shared" si="119"/>
        <v>0.21622874999999997</v>
      </c>
      <c r="N298" s="94">
        <f t="shared" si="119"/>
        <v>0.24866306249999998</v>
      </c>
      <c r="O298" s="94">
        <f t="shared" si="119"/>
        <v>0.28596252187499993</v>
      </c>
      <c r="P298" s="94">
        <f t="shared" si="119"/>
        <v>0.32885690015624991</v>
      </c>
      <c r="Q298" s="94">
        <f t="shared" si="119"/>
        <v>0.37818543517968733</v>
      </c>
      <c r="R298" s="94">
        <f t="shared" si="119"/>
        <v>0.43491325045664037</v>
      </c>
      <c r="S298" s="94">
        <f t="shared" si="119"/>
        <v>0.50015023802513636</v>
      </c>
      <c r="T298" s="278">
        <f t="shared" si="119"/>
        <v>0.57517277372890674</v>
      </c>
      <c r="U298" s="278">
        <f t="shared" si="119"/>
        <v>0.66144868978824278</v>
      </c>
      <c r="V298" s="278">
        <f t="shared" si="119"/>
        <v>0.7606659932564791</v>
      </c>
    </row>
    <row r="299" spans="1:22" x14ac:dyDescent="0.25">
      <c r="B299" s="276">
        <v>50</v>
      </c>
      <c r="C299" s="341">
        <f t="shared" ref="C299:V299" si="120">(C102*$K$287)/$B299</f>
        <v>6.1522913837848719E-2</v>
      </c>
      <c r="D299" s="160">
        <f t="shared" si="120"/>
        <v>7.0751350913526023E-2</v>
      </c>
      <c r="E299" s="160">
        <f t="shared" si="120"/>
        <v>8.1364053550554927E-2</v>
      </c>
      <c r="F299" s="160">
        <f t="shared" si="120"/>
        <v>9.356866158313816E-2</v>
      </c>
      <c r="G299" s="160">
        <f t="shared" si="120"/>
        <v>0.10760396082060888</v>
      </c>
      <c r="H299" s="160">
        <f t="shared" si="120"/>
        <v>0.12374455494370019</v>
      </c>
      <c r="I299" s="160">
        <f t="shared" si="120"/>
        <v>0.1423062381852552</v>
      </c>
      <c r="J299" s="160">
        <f t="shared" si="120"/>
        <v>0.16365217391304349</v>
      </c>
      <c r="K299" s="98">
        <f t="shared" si="120"/>
        <v>0.18820000000000001</v>
      </c>
      <c r="L299" s="94">
        <f t="shared" si="120"/>
        <v>0.21642999999999998</v>
      </c>
      <c r="M299" s="94">
        <f t="shared" si="120"/>
        <v>0.24889449999999996</v>
      </c>
      <c r="N299" s="94">
        <f t="shared" si="120"/>
        <v>0.28622867499999993</v>
      </c>
      <c r="O299" s="94">
        <f t="shared" si="120"/>
        <v>0.32916297624999991</v>
      </c>
      <c r="P299" s="94">
        <f t="shared" si="120"/>
        <v>0.3785374226874999</v>
      </c>
      <c r="Q299" s="94">
        <f t="shared" si="120"/>
        <v>0.43531803609062486</v>
      </c>
      <c r="R299" s="94">
        <f t="shared" si="120"/>
        <v>0.5006157415042185</v>
      </c>
      <c r="S299" s="94">
        <f t="shared" si="120"/>
        <v>0.57570810272985129</v>
      </c>
      <c r="T299" s="278">
        <f t="shared" si="120"/>
        <v>0.66206431813932898</v>
      </c>
      <c r="U299" s="278">
        <f t="shared" si="120"/>
        <v>0.76137396586022821</v>
      </c>
      <c r="V299" s="278">
        <f t="shared" si="120"/>
        <v>0.87558006073926231</v>
      </c>
    </row>
    <row r="300" spans="1:22" x14ac:dyDescent="0.25">
      <c r="B300" s="276">
        <v>60</v>
      </c>
      <c r="C300" s="341">
        <f t="shared" ref="C300:V300" si="121">(C103*$K$287)/$B300</f>
        <v>7.1972873875131238E-2</v>
      </c>
      <c r="D300" s="160">
        <f t="shared" si="121"/>
        <v>8.2768804956400904E-2</v>
      </c>
      <c r="E300" s="160">
        <f t="shared" si="121"/>
        <v>9.5184125699861039E-2</v>
      </c>
      <c r="F300" s="160">
        <f t="shared" si="121"/>
        <v>0.10946174455484019</v>
      </c>
      <c r="G300" s="160">
        <f t="shared" si="121"/>
        <v>0.1258810062380662</v>
      </c>
      <c r="H300" s="160">
        <f t="shared" si="121"/>
        <v>0.14476315717377611</v>
      </c>
      <c r="I300" s="160">
        <f t="shared" si="121"/>
        <v>0.16647763074984251</v>
      </c>
      <c r="J300" s="160">
        <f t="shared" si="121"/>
        <v>0.19144927536231884</v>
      </c>
      <c r="K300" s="98">
        <f t="shared" si="121"/>
        <v>0.22016666666666668</v>
      </c>
      <c r="L300" s="94">
        <f t="shared" si="121"/>
        <v>0.25319166666666665</v>
      </c>
      <c r="M300" s="94">
        <f t="shared" si="121"/>
        <v>0.29117041666666665</v>
      </c>
      <c r="N300" s="94">
        <f t="shared" si="121"/>
        <v>0.33484597916666664</v>
      </c>
      <c r="O300" s="94">
        <f t="shared" si="121"/>
        <v>0.38507287604166662</v>
      </c>
      <c r="P300" s="94">
        <f t="shared" si="121"/>
        <v>0.44283380744791656</v>
      </c>
      <c r="Q300" s="94">
        <f t="shared" si="121"/>
        <v>0.50925887856510399</v>
      </c>
      <c r="R300" s="94">
        <f t="shared" si="121"/>
        <v>0.58564771034986951</v>
      </c>
      <c r="S300" s="94">
        <f t="shared" si="121"/>
        <v>0.67349486690234994</v>
      </c>
      <c r="T300" s="278">
        <f t="shared" si="121"/>
        <v>0.77451909693770227</v>
      </c>
      <c r="U300" s="278">
        <f t="shared" si="121"/>
        <v>0.89069696147835764</v>
      </c>
      <c r="V300" s="278">
        <f t="shared" si="121"/>
        <v>1.0243015057001112</v>
      </c>
    </row>
    <row r="301" spans="1:22" x14ac:dyDescent="0.25">
      <c r="B301" s="276">
        <v>70</v>
      </c>
      <c r="C301" s="342">
        <f t="shared" ref="C301:V301" si="122">(C104*$K$287)/$B301</f>
        <v>7.9670632311651682E-2</v>
      </c>
      <c r="D301" s="163">
        <f t="shared" ref="D301" si="123">(D104*$K$287)/$B301</f>
        <v>9.1621227158399418E-2</v>
      </c>
      <c r="E301" s="163">
        <f t="shared" ref="E301" si="124">(E104*$K$287)/$B301</f>
        <v>0.10536441123215932</v>
      </c>
      <c r="F301" s="163">
        <f t="shared" ref="F301" si="125">(F104*$K$287)/$B301</f>
        <v>0.12116907291698321</v>
      </c>
      <c r="G301" s="163">
        <f t="shared" ref="G301" si="126">(G104*$K$287)/$B301</f>
        <v>0.13934443385453069</v>
      </c>
      <c r="H301" s="163">
        <f t="shared" ref="H301" si="127">(H104*$K$287)/$B301</f>
        <v>0.16024609893271027</v>
      </c>
      <c r="I301" s="163">
        <f t="shared" si="122"/>
        <v>0.1842830137726168</v>
      </c>
      <c r="J301" s="163">
        <f t="shared" si="122"/>
        <v>0.21192546583850932</v>
      </c>
      <c r="K301" s="105">
        <f t="shared" si="122"/>
        <v>0.24371428571428569</v>
      </c>
      <c r="L301" s="146">
        <f t="shared" si="122"/>
        <v>0.2802714285714285</v>
      </c>
      <c r="M301" s="146">
        <f t="shared" si="122"/>
        <v>0.32231214285714277</v>
      </c>
      <c r="N301" s="146">
        <f t="shared" si="122"/>
        <v>0.3706589642857141</v>
      </c>
      <c r="O301" s="146">
        <f t="shared" si="122"/>
        <v>0.42625780892857124</v>
      </c>
      <c r="P301" s="146">
        <f t="shared" ref="P301:S301" si="128">(P104*$K$287)/$B301</f>
        <v>0.49019648026785695</v>
      </c>
      <c r="Q301" s="146">
        <f t="shared" si="128"/>
        <v>0.56372595230803546</v>
      </c>
      <c r="R301" s="146">
        <f t="shared" si="128"/>
        <v>0.64828484515424079</v>
      </c>
      <c r="S301" s="146">
        <f t="shared" si="128"/>
        <v>0.74552757192737673</v>
      </c>
      <c r="T301" s="279">
        <f t="shared" si="122"/>
        <v>0.8573567077164832</v>
      </c>
      <c r="U301" s="279">
        <f t="shared" si="122"/>
        <v>0.98596021387395549</v>
      </c>
      <c r="V301" s="279">
        <f t="shared" si="122"/>
        <v>1.1338542459550487</v>
      </c>
    </row>
    <row r="302" spans="1:22" x14ac:dyDescent="0.25">
      <c r="B302" s="276">
        <v>80</v>
      </c>
      <c r="C302" s="518"/>
      <c r="D302" s="241">
        <f t="shared" ref="D302" si="129">(D105*$K$287)/$B302</f>
        <v>0.10112706373931193</v>
      </c>
      <c r="E302" s="241">
        <f t="shared" ref="E302" si="130">(E105*$K$287)/$B302</f>
        <v>0.11629612330020871</v>
      </c>
      <c r="F302" s="241">
        <f t="shared" ref="F302" si="131">(F105*$K$287)/$B302</f>
        <v>0.13374054179524</v>
      </c>
      <c r="G302" s="241">
        <f t="shared" ref="G302" si="132">(G105*$K$287)/$B302</f>
        <v>0.15380162306452599</v>
      </c>
      <c r="H302" s="241">
        <f t="shared" ref="H302" si="133">(H105*$K$287)/$B302</f>
        <v>0.17687186652420486</v>
      </c>
      <c r="I302" s="241">
        <f t="shared" ref="I302:O302" si="134">(I105*$K$287)/$B302</f>
        <v>0.20340264650283557</v>
      </c>
      <c r="J302" s="241">
        <f t="shared" si="134"/>
        <v>0.23391304347826089</v>
      </c>
      <c r="K302" s="165">
        <f t="shared" si="134"/>
        <v>0.26900000000000002</v>
      </c>
      <c r="L302" s="144">
        <f t="shared" si="134"/>
        <v>0.30934999999999996</v>
      </c>
      <c r="M302" s="144">
        <f t="shared" si="134"/>
        <v>0.35575249999999992</v>
      </c>
      <c r="N302" s="144">
        <f t="shared" si="134"/>
        <v>0.40911537499999984</v>
      </c>
      <c r="O302" s="144">
        <f t="shared" si="134"/>
        <v>0.47048268124999976</v>
      </c>
      <c r="P302" s="144">
        <f t="shared" ref="P302:S302" si="135">(P105*$K$287)/$B302</f>
        <v>0.54105508343749975</v>
      </c>
      <c r="Q302" s="144">
        <f t="shared" si="135"/>
        <v>0.62221334595312461</v>
      </c>
      <c r="R302" s="144">
        <f t="shared" si="135"/>
        <v>0.71554534784609325</v>
      </c>
      <c r="S302" s="144">
        <f t="shared" si="135"/>
        <v>0.82287715002300721</v>
      </c>
      <c r="T302" s="519"/>
      <c r="U302" s="519"/>
      <c r="V302" s="519"/>
    </row>
    <row r="303" spans="1:22" x14ac:dyDescent="0.25">
      <c r="B303" s="276">
        <v>90</v>
      </c>
      <c r="C303" s="518"/>
      <c r="D303" s="241">
        <f t="shared" ref="D303" si="136">(D106*$K$287)/$B303</f>
        <v>0.10918882470655157</v>
      </c>
      <c r="E303" s="241">
        <f t="shared" ref="E303" si="137">(E106*$K$287)/$B303</f>
        <v>0.1255671484125343</v>
      </c>
      <c r="F303" s="241">
        <f t="shared" ref="F303" si="138">(F106*$K$287)/$B303</f>
        <v>0.14440222067441444</v>
      </c>
      <c r="G303" s="241">
        <f t="shared" ref="G303" si="139">(G106*$K$287)/$B303</f>
        <v>0.16606255377557658</v>
      </c>
      <c r="H303" s="241">
        <f t="shared" ref="H303" si="140">(H106*$K$287)/$B303</f>
        <v>0.19097193684191305</v>
      </c>
      <c r="I303" s="241">
        <f t="shared" ref="I303:O303" si="141">(I106*$K$287)/$B303</f>
        <v>0.21961772736819998</v>
      </c>
      <c r="J303" s="241">
        <f t="shared" si="141"/>
        <v>0.25256038647342999</v>
      </c>
      <c r="K303" s="165">
        <f t="shared" si="141"/>
        <v>0.29044444444444445</v>
      </c>
      <c r="L303" s="144">
        <f t="shared" si="141"/>
        <v>0.33401111111111109</v>
      </c>
      <c r="M303" s="144">
        <f t="shared" si="141"/>
        <v>0.38411277777777775</v>
      </c>
      <c r="N303" s="144">
        <f t="shared" si="141"/>
        <v>0.44172969444444438</v>
      </c>
      <c r="O303" s="144">
        <f t="shared" si="141"/>
        <v>0.507989148611111</v>
      </c>
      <c r="P303" s="144">
        <f t="shared" ref="P303:S303" si="142">(P106*$K$287)/$B303</f>
        <v>0.58418752090277759</v>
      </c>
      <c r="Q303" s="144">
        <f t="shared" si="142"/>
        <v>0.67181564903819424</v>
      </c>
      <c r="R303" s="144">
        <f t="shared" si="142"/>
        <v>0.77258799639392317</v>
      </c>
      <c r="S303" s="144">
        <f t="shared" si="142"/>
        <v>0.88847619585301152</v>
      </c>
      <c r="T303" s="519"/>
      <c r="U303" s="519"/>
      <c r="V303" s="519"/>
    </row>
    <row r="304" spans="1:22" x14ac:dyDescent="0.25">
      <c r="B304" s="276">
        <v>100</v>
      </c>
      <c r="C304" s="342"/>
      <c r="D304" s="163">
        <f t="shared" ref="D304" si="143">(D107*$K$287)/$B304</f>
        <v>0.11623973274422024</v>
      </c>
      <c r="E304" s="163">
        <f t="shared" ref="E304" si="144">(E107*$K$287)/$B304</f>
        <v>0.13367569265585325</v>
      </c>
      <c r="F304" s="163">
        <f t="shared" ref="F304" si="145">(F107*$K$287)/$B304</f>
        <v>0.15372704655423125</v>
      </c>
      <c r="G304" s="163">
        <f t="shared" ref="G304" si="146">(G107*$K$287)/$B304</f>
        <v>0.1767861035373659</v>
      </c>
      <c r="H304" s="163">
        <f t="shared" ref="H304" si="147">(H107*$K$287)/$B304</f>
        <v>0.2033040190679708</v>
      </c>
      <c r="I304" s="163">
        <f t="shared" ref="I304:O304" si="148">(I107*$K$287)/$B304</f>
        <v>0.23379962192816639</v>
      </c>
      <c r="J304" s="163">
        <f t="shared" si="148"/>
        <v>0.26886956521739136</v>
      </c>
      <c r="K304" s="105">
        <f t="shared" si="148"/>
        <v>0.30920000000000003</v>
      </c>
      <c r="L304" s="146">
        <f t="shared" si="148"/>
        <v>0.35558000000000001</v>
      </c>
      <c r="M304" s="146">
        <f t="shared" si="148"/>
        <v>0.40891699999999997</v>
      </c>
      <c r="N304" s="146">
        <f t="shared" si="148"/>
        <v>0.47025454999999994</v>
      </c>
      <c r="O304" s="146">
        <f t="shared" si="148"/>
        <v>0.54079273249999982</v>
      </c>
      <c r="P304" s="146">
        <f t="shared" ref="P304:S304" si="149">(P107*$K$287)/$B304</f>
        <v>0.62191164237499974</v>
      </c>
      <c r="Q304" s="146">
        <f t="shared" si="149"/>
        <v>0.71519838873124963</v>
      </c>
      <c r="R304" s="146">
        <f t="shared" si="149"/>
        <v>0.82247814704093714</v>
      </c>
      <c r="S304" s="146">
        <f t="shared" si="149"/>
        <v>0.94584986909707769</v>
      </c>
      <c r="T304" s="279"/>
      <c r="U304" s="279"/>
      <c r="V304" s="279"/>
    </row>
    <row r="310" spans="1:22" x14ac:dyDescent="0.25">
      <c r="B310" s="552">
        <v>0.9</v>
      </c>
      <c r="C310" s="41" t="s">
        <v>42</v>
      </c>
      <c r="D310" s="47"/>
      <c r="E310" s="47"/>
      <c r="F310" s="47"/>
      <c r="G310" s="47"/>
      <c r="H310" s="47"/>
      <c r="I310" s="47"/>
      <c r="J310" s="47"/>
      <c r="K310" s="553"/>
      <c r="L310" s="47"/>
      <c r="M310" s="47"/>
      <c r="N310" s="47"/>
      <c r="O310" s="47"/>
      <c r="P310" s="47"/>
    </row>
    <row r="311" spans="1:22" x14ac:dyDescent="0.25">
      <c r="B311" s="44">
        <v>0.96</v>
      </c>
      <c r="C311" s="47" t="s">
        <v>43</v>
      </c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</row>
    <row r="312" spans="1:22" x14ac:dyDescent="0.25">
      <c r="B312" s="552">
        <v>85</v>
      </c>
      <c r="C312" s="41" t="s">
        <v>44</v>
      </c>
      <c r="D312" s="47"/>
      <c r="E312" s="47"/>
      <c r="F312" s="47"/>
      <c r="G312" s="47"/>
      <c r="H312" s="41" t="s">
        <v>121</v>
      </c>
      <c r="I312" s="47"/>
      <c r="J312" s="47"/>
      <c r="K312" s="47"/>
      <c r="L312" s="47"/>
      <c r="M312" s="47"/>
      <c r="N312" s="47"/>
      <c r="O312" s="47"/>
      <c r="P312" s="47"/>
    </row>
    <row r="313" spans="1:22" x14ac:dyDescent="0.25">
      <c r="B313" s="44"/>
      <c r="C313" s="41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</row>
    <row r="314" spans="1:22" x14ac:dyDescent="0.25">
      <c r="B314" s="554" t="s">
        <v>75</v>
      </c>
      <c r="C314" s="41"/>
      <c r="D314" s="47"/>
      <c r="E314" s="47"/>
      <c r="F314" s="47"/>
      <c r="G314" s="47"/>
      <c r="H314" s="47"/>
      <c r="I314" s="47"/>
      <c r="J314" s="47"/>
      <c r="K314" s="343" t="s">
        <v>79</v>
      </c>
      <c r="L314" s="47"/>
      <c r="M314" s="47"/>
      <c r="N314" s="47"/>
      <c r="O314" s="47"/>
      <c r="P314" s="47"/>
    </row>
    <row r="315" spans="1:22" x14ac:dyDescent="0.25">
      <c r="B315" s="44"/>
      <c r="C315" s="41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</row>
    <row r="316" spans="1:22" x14ac:dyDescent="0.25">
      <c r="B316" s="363"/>
      <c r="C316" s="47"/>
      <c r="D316" s="202"/>
      <c r="E316" s="202"/>
      <c r="F316" s="202"/>
      <c r="G316" s="202"/>
      <c r="H316" s="202"/>
      <c r="I316" s="202"/>
      <c r="J316" s="202"/>
      <c r="K316" s="202"/>
      <c r="L316" s="202"/>
      <c r="M316" s="202"/>
      <c r="N316" s="202"/>
      <c r="O316" s="202"/>
      <c r="P316" s="202"/>
    </row>
    <row r="317" spans="1:22" x14ac:dyDescent="0.25">
      <c r="A317" s="217" t="s">
        <v>27</v>
      </c>
      <c r="B317" s="292"/>
      <c r="C317" s="292"/>
      <c r="D317" s="293"/>
      <c r="E317" s="293" t="s">
        <v>16</v>
      </c>
      <c r="F317" s="293" t="s">
        <v>15</v>
      </c>
      <c r="G317" s="294" t="s">
        <v>14</v>
      </c>
      <c r="H317" s="294" t="s">
        <v>13</v>
      </c>
      <c r="I317" s="294" t="s">
        <v>3</v>
      </c>
      <c r="J317" s="294" t="s">
        <v>4</v>
      </c>
      <c r="K317" s="586" t="s">
        <v>5</v>
      </c>
      <c r="L317" s="294" t="s">
        <v>6</v>
      </c>
      <c r="M317" s="294" t="s">
        <v>20</v>
      </c>
      <c r="N317" s="294" t="s">
        <v>21</v>
      </c>
      <c r="O317" s="294" t="s">
        <v>22</v>
      </c>
      <c r="P317" s="294" t="s">
        <v>23</v>
      </c>
      <c r="Q317" s="276" t="s">
        <v>24</v>
      </c>
      <c r="R317" s="608" t="s">
        <v>25</v>
      </c>
      <c r="S317" s="608" t="s">
        <v>35</v>
      </c>
      <c r="T317" s="274"/>
      <c r="U317" s="274"/>
      <c r="V317" s="274"/>
    </row>
    <row r="318" spans="1:22" x14ac:dyDescent="0.25">
      <c r="B318" s="294" t="s">
        <v>2</v>
      </c>
      <c r="C318" s="297" t="s">
        <v>41</v>
      </c>
      <c r="D318" s="294" t="s">
        <v>41</v>
      </c>
      <c r="E318" s="294" t="s">
        <v>41</v>
      </c>
      <c r="F318" s="294" t="s">
        <v>41</v>
      </c>
      <c r="G318" s="294" t="s">
        <v>41</v>
      </c>
      <c r="H318" s="294" t="s">
        <v>41</v>
      </c>
      <c r="I318" s="294" t="s">
        <v>41</v>
      </c>
      <c r="J318" s="294" t="s">
        <v>40</v>
      </c>
      <c r="K318" s="294" t="s">
        <v>40</v>
      </c>
      <c r="L318" s="294" t="s">
        <v>40</v>
      </c>
      <c r="M318" s="294" t="s">
        <v>40</v>
      </c>
      <c r="N318" s="294" t="s">
        <v>40</v>
      </c>
      <c r="O318" s="294" t="s">
        <v>40</v>
      </c>
      <c r="P318" s="294" t="s">
        <v>40</v>
      </c>
      <c r="Q318" s="298" t="s">
        <v>40</v>
      </c>
      <c r="R318" s="298" t="s">
        <v>40</v>
      </c>
      <c r="S318" s="298" t="s">
        <v>40</v>
      </c>
      <c r="T318" s="298" t="s">
        <v>40</v>
      </c>
      <c r="U318" s="298" t="s">
        <v>40</v>
      </c>
      <c r="V318" s="298" t="s">
        <v>40</v>
      </c>
    </row>
    <row r="319" spans="1:22" x14ac:dyDescent="0.25">
      <c r="B319" s="294">
        <v>1</v>
      </c>
      <c r="C319" s="299">
        <f t="shared" ref="C319:V319" si="150">SQRT(12*32.2*C290^2/(4*$B$312*($B$311*56)*$B$310^2))</f>
        <v>5.2810981386668711E-3</v>
      </c>
      <c r="D319" s="300">
        <f t="shared" si="150"/>
        <v>6.0732628594669024E-3</v>
      </c>
      <c r="E319" s="300">
        <f t="shared" si="150"/>
        <v>6.9842522883869365E-3</v>
      </c>
      <c r="F319" s="300">
        <f t="shared" si="150"/>
        <v>8.031890131644976E-3</v>
      </c>
      <c r="G319" s="300">
        <f t="shared" si="150"/>
        <v>9.2366736513917209E-3</v>
      </c>
      <c r="H319" s="300">
        <f t="shared" si="150"/>
        <v>1.0622174699100479E-2</v>
      </c>
      <c r="I319" s="300">
        <f t="shared" si="150"/>
        <v>1.2215500903965551E-2</v>
      </c>
      <c r="J319" s="300">
        <f t="shared" si="150"/>
        <v>1.404782603956038E-2</v>
      </c>
      <c r="K319" s="301">
        <f t="shared" si="150"/>
        <v>1.6154999945494439E-2</v>
      </c>
      <c r="L319" s="300">
        <f t="shared" si="150"/>
        <v>1.8578249937318599E-2</v>
      </c>
      <c r="M319" s="300">
        <f t="shared" si="150"/>
        <v>2.1364987427916388E-2</v>
      </c>
      <c r="N319" s="300">
        <f t="shared" si="150"/>
        <v>2.4569735542103843E-2</v>
      </c>
      <c r="O319" s="300">
        <f t="shared" si="150"/>
        <v>2.825519587341942E-2</v>
      </c>
      <c r="P319" s="300">
        <f t="shared" si="150"/>
        <v>3.249347525443233E-2</v>
      </c>
      <c r="Q319" s="300">
        <f t="shared" si="150"/>
        <v>3.7367496542597176E-2</v>
      </c>
      <c r="R319" s="300">
        <f t="shared" si="150"/>
        <v>4.2972621023986746E-2</v>
      </c>
      <c r="S319" s="300">
        <f t="shared" si="150"/>
        <v>4.9418514177584763E-2</v>
      </c>
      <c r="T319" s="303">
        <f t="shared" si="150"/>
        <v>5.6831291304222473E-2</v>
      </c>
      <c r="U319" s="303">
        <f t="shared" si="150"/>
        <v>6.5355984999855843E-2</v>
      </c>
      <c r="V319" s="303">
        <f t="shared" si="150"/>
        <v>7.5159382749834205E-2</v>
      </c>
    </row>
    <row r="320" spans="1:22" x14ac:dyDescent="0.25">
      <c r="B320" s="294">
        <v>2</v>
      </c>
      <c r="C320" s="299">
        <f t="shared" ref="C320:V320" si="151">SQRT(12*32.2*C291^2/(4*$B$312*($B$311*56)*$B$310^2))</f>
        <v>2.6405490693334355E-3</v>
      </c>
      <c r="D320" s="300">
        <f t="shared" si="151"/>
        <v>3.0366314297334512E-3</v>
      </c>
      <c r="E320" s="300">
        <f t="shared" si="151"/>
        <v>3.4921261441934683E-3</v>
      </c>
      <c r="F320" s="300">
        <f t="shared" si="151"/>
        <v>4.015945065822488E-3</v>
      </c>
      <c r="G320" s="300">
        <f t="shared" si="151"/>
        <v>4.6183368256958604E-3</v>
      </c>
      <c r="H320" s="300">
        <f t="shared" si="151"/>
        <v>5.3110873495502394E-3</v>
      </c>
      <c r="I320" s="300">
        <f t="shared" si="151"/>
        <v>6.1077504519827753E-3</v>
      </c>
      <c r="J320" s="300">
        <f t="shared" si="151"/>
        <v>7.0239130197801902E-3</v>
      </c>
      <c r="K320" s="301">
        <f t="shared" si="151"/>
        <v>8.0774999727472197E-3</v>
      </c>
      <c r="L320" s="300">
        <f t="shared" si="151"/>
        <v>9.2891249686592996E-3</v>
      </c>
      <c r="M320" s="300">
        <f t="shared" si="151"/>
        <v>1.0682493713958194E-2</v>
      </c>
      <c r="N320" s="300">
        <f t="shared" si="151"/>
        <v>1.2284867771051922E-2</v>
      </c>
      <c r="O320" s="300">
        <f t="shared" si="151"/>
        <v>1.412759793670971E-2</v>
      </c>
      <c r="P320" s="300">
        <f t="shared" si="151"/>
        <v>1.6246737627216165E-2</v>
      </c>
      <c r="Q320" s="300">
        <f t="shared" si="151"/>
        <v>1.8683748271298588E-2</v>
      </c>
      <c r="R320" s="300">
        <f t="shared" si="151"/>
        <v>2.1486310511993373E-2</v>
      </c>
      <c r="S320" s="300">
        <f t="shared" si="151"/>
        <v>2.4709257088792382E-2</v>
      </c>
      <c r="T320" s="303">
        <f t="shared" si="151"/>
        <v>2.8415645652111236E-2</v>
      </c>
      <c r="U320" s="303">
        <f t="shared" si="151"/>
        <v>3.2677992499927921E-2</v>
      </c>
      <c r="V320" s="303">
        <f t="shared" si="151"/>
        <v>3.7579691374917103E-2</v>
      </c>
    </row>
    <row r="321" spans="2:22" x14ac:dyDescent="0.25">
      <c r="B321" s="294">
        <v>3</v>
      </c>
      <c r="C321" s="305">
        <f t="shared" ref="C321:V321" si="152">SQRT(12*32.2*C292^2/(4*$B$312*($B$311*56)*$B$310^2))</f>
        <v>1.7603660462222905E-3</v>
      </c>
      <c r="D321" s="306">
        <f t="shared" si="152"/>
        <v>2.0244209531556337E-3</v>
      </c>
      <c r="E321" s="306">
        <f t="shared" si="152"/>
        <v>2.3280840961289787E-3</v>
      </c>
      <c r="F321" s="306">
        <f t="shared" si="152"/>
        <v>2.6772967105483255E-3</v>
      </c>
      <c r="G321" s="306">
        <f t="shared" si="152"/>
        <v>3.0788912171305742E-3</v>
      </c>
      <c r="H321" s="306">
        <f t="shared" si="152"/>
        <v>3.5407248997001593E-3</v>
      </c>
      <c r="I321" s="306">
        <f t="shared" si="152"/>
        <v>4.071833634655183E-3</v>
      </c>
      <c r="J321" s="306">
        <f t="shared" si="152"/>
        <v>4.6826086798534604E-3</v>
      </c>
      <c r="K321" s="307">
        <f t="shared" si="152"/>
        <v>5.3849999818314787E-3</v>
      </c>
      <c r="L321" s="306">
        <f t="shared" si="152"/>
        <v>6.1927499791061998E-3</v>
      </c>
      <c r="M321" s="306">
        <f t="shared" si="152"/>
        <v>7.1216624759721297E-3</v>
      </c>
      <c r="N321" s="306">
        <f t="shared" si="152"/>
        <v>8.1899118473679478E-3</v>
      </c>
      <c r="O321" s="306">
        <f t="shared" si="152"/>
        <v>9.4183986244731396E-3</v>
      </c>
      <c r="P321" s="306">
        <f t="shared" si="152"/>
        <v>1.0831158418144108E-2</v>
      </c>
      <c r="Q321" s="306">
        <f t="shared" si="152"/>
        <v>1.2455832180865725E-2</v>
      </c>
      <c r="R321" s="306">
        <f t="shared" si="152"/>
        <v>1.4324207007995582E-2</v>
      </c>
      <c r="S321" s="306">
        <f t="shared" si="152"/>
        <v>1.6472838059194923E-2</v>
      </c>
      <c r="T321" s="309">
        <f t="shared" si="152"/>
        <v>1.8943763768074155E-2</v>
      </c>
      <c r="U321" s="309">
        <f t="shared" si="152"/>
        <v>2.1785328333285284E-2</v>
      </c>
      <c r="V321" s="309">
        <f t="shared" si="152"/>
        <v>2.5053127583278073E-2</v>
      </c>
    </row>
    <row r="322" spans="2:22" x14ac:dyDescent="0.25">
      <c r="B322" s="294">
        <v>4</v>
      </c>
      <c r="C322" s="299">
        <f t="shared" ref="C322:V322" si="153">SQRT(12*32.2*C293^2/(4*$B$312*($B$311*56)*$B$310^2))</f>
        <v>1.5843294416000612E-3</v>
      </c>
      <c r="D322" s="300">
        <f t="shared" si="153"/>
        <v>1.8219788578400706E-3</v>
      </c>
      <c r="E322" s="300">
        <f t="shared" si="153"/>
        <v>2.0952756865160807E-3</v>
      </c>
      <c r="F322" s="300">
        <f t="shared" si="153"/>
        <v>2.4095670394934927E-3</v>
      </c>
      <c r="G322" s="300">
        <f t="shared" si="153"/>
        <v>2.7710020954175166E-3</v>
      </c>
      <c r="H322" s="300">
        <f t="shared" si="153"/>
        <v>3.1866524097301438E-3</v>
      </c>
      <c r="I322" s="300">
        <f t="shared" si="153"/>
        <v>3.6646502711896647E-3</v>
      </c>
      <c r="J322" s="300">
        <f t="shared" si="153"/>
        <v>4.2143478118681146E-3</v>
      </c>
      <c r="K322" s="301">
        <f t="shared" si="153"/>
        <v>4.846499983648331E-3</v>
      </c>
      <c r="L322" s="300">
        <f t="shared" si="153"/>
        <v>5.5734749811955798E-3</v>
      </c>
      <c r="M322" s="300">
        <f t="shared" si="153"/>
        <v>6.4094962283749168E-3</v>
      </c>
      <c r="N322" s="300">
        <f t="shared" si="153"/>
        <v>7.3709206626311535E-3</v>
      </c>
      <c r="O322" s="300">
        <f t="shared" si="153"/>
        <v>8.4765587620258265E-3</v>
      </c>
      <c r="P322" s="300">
        <f t="shared" si="153"/>
        <v>9.7480425763296994E-3</v>
      </c>
      <c r="Q322" s="300">
        <f t="shared" si="153"/>
        <v>1.1210248962779154E-2</v>
      </c>
      <c r="R322" s="300">
        <f t="shared" si="153"/>
        <v>1.2891786307196026E-2</v>
      </c>
      <c r="S322" s="300">
        <f t="shared" si="153"/>
        <v>1.4825554253275431E-2</v>
      </c>
      <c r="T322" s="303">
        <f t="shared" si="153"/>
        <v>1.7049387391266744E-2</v>
      </c>
      <c r="U322" s="303">
        <f t="shared" si="153"/>
        <v>1.9606795499956753E-2</v>
      </c>
      <c r="V322" s="303">
        <f t="shared" si="153"/>
        <v>2.2547814824950267E-2</v>
      </c>
    </row>
    <row r="323" spans="2:22" x14ac:dyDescent="0.25">
      <c r="B323" s="294">
        <v>5</v>
      </c>
      <c r="C323" s="299">
        <f t="shared" ref="C323:V323" si="154">SQRT(12*32.2*C294^2/(4*$B$312*($B$311*56)*$B$310^2))</f>
        <v>1.9011953299200737E-3</v>
      </c>
      <c r="D323" s="300">
        <f t="shared" si="154"/>
        <v>2.1863746294080847E-3</v>
      </c>
      <c r="E323" s="300">
        <f t="shared" si="154"/>
        <v>2.514330823819297E-3</v>
      </c>
      <c r="F323" s="300">
        <f t="shared" si="154"/>
        <v>2.8914804473921915E-3</v>
      </c>
      <c r="G323" s="300">
        <f t="shared" si="154"/>
        <v>3.3252025145010201E-3</v>
      </c>
      <c r="H323" s="300">
        <f t="shared" si="154"/>
        <v>3.8239828916761726E-3</v>
      </c>
      <c r="I323" s="300">
        <f t="shared" si="154"/>
        <v>4.397580325427598E-3</v>
      </c>
      <c r="J323" s="300">
        <f t="shared" si="154"/>
        <v>5.0572173742417367E-3</v>
      </c>
      <c r="K323" s="301">
        <f t="shared" si="154"/>
        <v>5.8157999803779966E-3</v>
      </c>
      <c r="L323" s="300">
        <f t="shared" si="154"/>
        <v>6.6881699774346964E-3</v>
      </c>
      <c r="M323" s="300">
        <f t="shared" si="154"/>
        <v>7.6913954740499002E-3</v>
      </c>
      <c r="N323" s="300">
        <f t="shared" si="154"/>
        <v>8.8451047951573838E-3</v>
      </c>
      <c r="O323" s="300">
        <f t="shared" si="154"/>
        <v>1.0171870514430992E-2</v>
      </c>
      <c r="P323" s="300">
        <f t="shared" si="154"/>
        <v>1.1697651091595639E-2</v>
      </c>
      <c r="Q323" s="300">
        <f t="shared" si="154"/>
        <v>1.3452298755334983E-2</v>
      </c>
      <c r="R323" s="300">
        <f t="shared" si="154"/>
        <v>1.547014356863523E-2</v>
      </c>
      <c r="S323" s="300">
        <f t="shared" si="154"/>
        <v>1.7790665103930511E-2</v>
      </c>
      <c r="T323" s="303">
        <f t="shared" si="154"/>
        <v>2.0459264869520089E-2</v>
      </c>
      <c r="U323" s="303">
        <f t="shared" si="154"/>
        <v>2.3528154599948101E-2</v>
      </c>
      <c r="V323" s="303">
        <f t="shared" si="154"/>
        <v>2.7057377789940315E-2</v>
      </c>
    </row>
    <row r="324" spans="2:22" x14ac:dyDescent="0.25">
      <c r="B324" s="294">
        <v>10</v>
      </c>
      <c r="C324" s="305">
        <f t="shared" ref="C324:V324" si="155">SQRT(12*32.2*C295^2/(4*$B$312*($B$311*56)*$B$310^2))</f>
        <v>4.3305004737068343E-3</v>
      </c>
      <c r="D324" s="306">
        <f t="shared" si="155"/>
        <v>4.9800755447628594E-3</v>
      </c>
      <c r="E324" s="306">
        <f t="shared" si="155"/>
        <v>5.7270868764772876E-3</v>
      </c>
      <c r="F324" s="306">
        <f t="shared" si="155"/>
        <v>6.5861499079488796E-3</v>
      </c>
      <c r="G324" s="306">
        <f t="shared" si="155"/>
        <v>7.5740723941412104E-3</v>
      </c>
      <c r="H324" s="306">
        <f t="shared" si="155"/>
        <v>8.7101832532623918E-3</v>
      </c>
      <c r="I324" s="306">
        <f t="shared" si="155"/>
        <v>1.0016710741251749E-2</v>
      </c>
      <c r="J324" s="306">
        <f t="shared" si="155"/>
        <v>1.151921735243951E-2</v>
      </c>
      <c r="K324" s="307">
        <f t="shared" si="155"/>
        <v>1.3247099955305435E-2</v>
      </c>
      <c r="L324" s="306">
        <f t="shared" si="155"/>
        <v>1.5234164948601251E-2</v>
      </c>
      <c r="M324" s="306">
        <f t="shared" si="155"/>
        <v>1.7519289690891438E-2</v>
      </c>
      <c r="N324" s="306">
        <f t="shared" si="155"/>
        <v>2.0147183144525151E-2</v>
      </c>
      <c r="O324" s="306">
        <f t="shared" si="155"/>
        <v>2.3169260616203925E-2</v>
      </c>
      <c r="P324" s="306">
        <f t="shared" si="155"/>
        <v>2.6644649708634508E-2</v>
      </c>
      <c r="Q324" s="306">
        <f t="shared" si="155"/>
        <v>3.0641347164929684E-2</v>
      </c>
      <c r="R324" s="306">
        <f t="shared" si="155"/>
        <v>3.5237549239669132E-2</v>
      </c>
      <c r="S324" s="306">
        <f t="shared" si="155"/>
        <v>4.0523181625619492E-2</v>
      </c>
      <c r="T324" s="309">
        <f t="shared" si="155"/>
        <v>4.6601658869462409E-2</v>
      </c>
      <c r="U324" s="309">
        <f t="shared" si="155"/>
        <v>5.3591907699881779E-2</v>
      </c>
      <c r="V324" s="309">
        <f t="shared" si="155"/>
        <v>6.1630693854864034E-2</v>
      </c>
    </row>
    <row r="325" spans="2:22" x14ac:dyDescent="0.25">
      <c r="B325" s="294">
        <v>20</v>
      </c>
      <c r="C325" s="299">
        <f t="shared" ref="C325:V325" si="156">SQRT(12*32.2*C296^2/(4*$B$312*($B$311*56)*$B$310^2))</f>
        <v>5.1754761758935324E-3</v>
      </c>
      <c r="D325" s="300">
        <f t="shared" si="156"/>
        <v>5.9517976022775629E-3</v>
      </c>
      <c r="E325" s="300">
        <f t="shared" si="156"/>
        <v>6.8445672426191966E-3</v>
      </c>
      <c r="F325" s="300">
        <f t="shared" si="156"/>
        <v>7.871252329012075E-3</v>
      </c>
      <c r="G325" s="300">
        <f t="shared" si="156"/>
        <v>9.0519401783638858E-3</v>
      </c>
      <c r="H325" s="300">
        <f t="shared" si="156"/>
        <v>1.0409731205118469E-2</v>
      </c>
      <c r="I325" s="300">
        <f t="shared" si="156"/>
        <v>1.1971190885886239E-2</v>
      </c>
      <c r="J325" s="300">
        <f t="shared" si="156"/>
        <v>1.3766869518769173E-2</v>
      </c>
      <c r="K325" s="301">
        <f t="shared" si="156"/>
        <v>1.5831899946584547E-2</v>
      </c>
      <c r="L325" s="300">
        <f t="shared" si="156"/>
        <v>1.8206684938572228E-2</v>
      </c>
      <c r="M325" s="300">
        <f t="shared" si="156"/>
        <v>2.0937687679358066E-2</v>
      </c>
      <c r="N325" s="300">
        <f t="shared" si="156"/>
        <v>2.4078340831261768E-2</v>
      </c>
      <c r="O325" s="300">
        <f t="shared" si="156"/>
        <v>2.769009195595103E-2</v>
      </c>
      <c r="P325" s="300">
        <f t="shared" si="156"/>
        <v>3.1843605749343681E-2</v>
      </c>
      <c r="Q325" s="300">
        <f t="shared" si="156"/>
        <v>3.662014661174523E-2</v>
      </c>
      <c r="R325" s="300">
        <f t="shared" si="156"/>
        <v>4.2113168603507022E-2</v>
      </c>
      <c r="S325" s="300">
        <f t="shared" si="156"/>
        <v>4.8430143894033058E-2</v>
      </c>
      <c r="T325" s="303">
        <f t="shared" si="156"/>
        <v>5.569466547813802E-2</v>
      </c>
      <c r="U325" s="303">
        <f t="shared" si="156"/>
        <v>6.4048865299858718E-2</v>
      </c>
      <c r="V325" s="303">
        <f t="shared" si="156"/>
        <v>7.365619509483752E-2</v>
      </c>
    </row>
    <row r="326" spans="2:22" x14ac:dyDescent="0.25">
      <c r="B326" s="294">
        <v>30</v>
      </c>
      <c r="C326" s="299">
        <f t="shared" ref="C326:V326" si="157">SQRT(12*32.2*C297^2/(4*$B$312*($B$311*56)*$B$310^2))</f>
        <v>7.059067845351384E-3</v>
      </c>
      <c r="D326" s="300">
        <f t="shared" si="157"/>
        <v>8.117928022154091E-3</v>
      </c>
      <c r="E326" s="300">
        <f t="shared" si="157"/>
        <v>9.3356172254772055E-3</v>
      </c>
      <c r="F326" s="300">
        <f t="shared" si="157"/>
        <v>1.0735959809298786E-2</v>
      </c>
      <c r="G326" s="300">
        <f t="shared" si="157"/>
        <v>1.2346353780693601E-2</v>
      </c>
      <c r="H326" s="300">
        <f t="shared" si="157"/>
        <v>1.4198306847797638E-2</v>
      </c>
      <c r="I326" s="300">
        <f t="shared" si="157"/>
        <v>1.6328052874967285E-2</v>
      </c>
      <c r="J326" s="300">
        <f t="shared" si="157"/>
        <v>1.8777260806212375E-2</v>
      </c>
      <c r="K326" s="301">
        <f t="shared" si="157"/>
        <v>2.1593849927144231E-2</v>
      </c>
      <c r="L326" s="300">
        <f t="shared" si="157"/>
        <v>2.4832927416215862E-2</v>
      </c>
      <c r="M326" s="300">
        <f t="shared" si="157"/>
        <v>2.8557866528648241E-2</v>
      </c>
      <c r="N326" s="300">
        <f t="shared" si="157"/>
        <v>3.2841546507945477E-2</v>
      </c>
      <c r="O326" s="300">
        <f t="shared" si="157"/>
        <v>3.7767778484137302E-2</v>
      </c>
      <c r="P326" s="300">
        <f t="shared" si="157"/>
        <v>4.3432945256757893E-2</v>
      </c>
      <c r="Q326" s="300">
        <f t="shared" si="157"/>
        <v>4.9947887045271568E-2</v>
      </c>
      <c r="R326" s="300">
        <f t="shared" si="157"/>
        <v>5.7440070102062292E-2</v>
      </c>
      <c r="S326" s="300">
        <f t="shared" si="157"/>
        <v>6.6056080617371629E-2</v>
      </c>
      <c r="T326" s="303">
        <f t="shared" si="157"/>
        <v>7.5964492709977391E-2</v>
      </c>
      <c r="U326" s="303">
        <f t="shared" si="157"/>
        <v>8.7359166616473971E-2</v>
      </c>
      <c r="V326" s="303">
        <f t="shared" si="157"/>
        <v>0.10046304160894506</v>
      </c>
    </row>
    <row r="327" spans="2:22" x14ac:dyDescent="0.25">
      <c r="B327" s="294">
        <v>40</v>
      </c>
      <c r="C327" s="299">
        <f t="shared" ref="C327:V327" si="158">SQRT(12*32.2*C298^2/(4*$B$312*($B$311*56)*$B$310^2))</f>
        <v>8.6345954567203353E-3</v>
      </c>
      <c r="D327" s="300">
        <f t="shared" si="158"/>
        <v>9.9297847752283838E-3</v>
      </c>
      <c r="E327" s="300">
        <f t="shared" si="158"/>
        <v>1.1419252491512641E-2</v>
      </c>
      <c r="F327" s="300">
        <f t="shared" si="158"/>
        <v>1.3132140365239535E-2</v>
      </c>
      <c r="G327" s="300">
        <f t="shared" si="158"/>
        <v>1.5101961420025465E-2</v>
      </c>
      <c r="H327" s="300">
        <f t="shared" si="158"/>
        <v>1.736725563302928E-2</v>
      </c>
      <c r="I327" s="300">
        <f t="shared" si="158"/>
        <v>1.9972343977983673E-2</v>
      </c>
      <c r="J327" s="300">
        <f t="shared" si="158"/>
        <v>2.296819557468122E-2</v>
      </c>
      <c r="K327" s="301">
        <f t="shared" si="158"/>
        <v>2.6413424910883405E-2</v>
      </c>
      <c r="L327" s="300">
        <f t="shared" si="158"/>
        <v>3.037543864751591E-2</v>
      </c>
      <c r="M327" s="300">
        <f t="shared" si="158"/>
        <v>3.4931754444643297E-2</v>
      </c>
      <c r="N327" s="300">
        <f t="shared" si="158"/>
        <v>4.0171517611339795E-2</v>
      </c>
      <c r="O327" s="300">
        <f t="shared" si="158"/>
        <v>4.6197245253040753E-2</v>
      </c>
      <c r="P327" s="300">
        <f t="shared" si="158"/>
        <v>5.3126832040996864E-2</v>
      </c>
      <c r="Q327" s="300">
        <f t="shared" si="158"/>
        <v>6.1095856847146385E-2</v>
      </c>
      <c r="R327" s="300">
        <f t="shared" si="158"/>
        <v>7.0260235374218327E-2</v>
      </c>
      <c r="S327" s="300">
        <f t="shared" si="158"/>
        <v>8.0799270680351074E-2</v>
      </c>
      <c r="T327" s="303">
        <f t="shared" si="158"/>
        <v>9.2919161282403726E-2</v>
      </c>
      <c r="U327" s="303">
        <f t="shared" si="158"/>
        <v>0.10685703547476427</v>
      </c>
      <c r="V327" s="303">
        <f t="shared" si="158"/>
        <v>0.12288559079597891</v>
      </c>
    </row>
    <row r="328" spans="2:22" x14ac:dyDescent="0.25">
      <c r="B328" s="294">
        <v>50</v>
      </c>
      <c r="C328" s="299">
        <f t="shared" ref="C328:V328" si="159">SQRT(12*32.2*C299^2/(4*$B$312*($B$311*56)*$B$310^2))</f>
        <v>9.9390266969710487E-3</v>
      </c>
      <c r="D328" s="300">
        <f t="shared" si="159"/>
        <v>1.1429880701516706E-2</v>
      </c>
      <c r="E328" s="300">
        <f t="shared" si="159"/>
        <v>1.3144362806744211E-2</v>
      </c>
      <c r="F328" s="300">
        <f t="shared" si="159"/>
        <v>1.5116017227755843E-2</v>
      </c>
      <c r="G328" s="300">
        <f t="shared" si="159"/>
        <v>1.738341981191922E-2</v>
      </c>
      <c r="H328" s="300">
        <f t="shared" si="159"/>
        <v>1.9990932783707099E-2</v>
      </c>
      <c r="I328" s="300">
        <f t="shared" si="159"/>
        <v>2.2989572701263158E-2</v>
      </c>
      <c r="J328" s="300">
        <f t="shared" si="159"/>
        <v>2.6438008606452637E-2</v>
      </c>
      <c r="K328" s="301">
        <f t="shared" si="159"/>
        <v>3.0403709897420531E-2</v>
      </c>
      <c r="L328" s="300">
        <f t="shared" si="159"/>
        <v>3.4964266382033607E-2</v>
      </c>
      <c r="M328" s="300">
        <f t="shared" si="159"/>
        <v>4.0208906339338643E-2</v>
      </c>
      <c r="N328" s="300">
        <f t="shared" si="159"/>
        <v>4.6240242290239437E-2</v>
      </c>
      <c r="O328" s="300">
        <f t="shared" si="159"/>
        <v>5.3176278633775352E-2</v>
      </c>
      <c r="P328" s="300">
        <f t="shared" si="159"/>
        <v>6.1152720428841657E-2</v>
      </c>
      <c r="Q328" s="300">
        <f t="shared" si="159"/>
        <v>7.0325628493167897E-2</v>
      </c>
      <c r="R328" s="300">
        <f t="shared" si="159"/>
        <v>8.0874472767143074E-2</v>
      </c>
      <c r="S328" s="300">
        <f t="shared" si="159"/>
        <v>9.3005643682214534E-2</v>
      </c>
      <c r="T328" s="303">
        <f t="shared" si="159"/>
        <v>0.10695649023454672</v>
      </c>
      <c r="U328" s="303">
        <f t="shared" si="159"/>
        <v>0.12299996376972869</v>
      </c>
      <c r="V328" s="303">
        <f t="shared" si="159"/>
        <v>0.14144995833518798</v>
      </c>
    </row>
    <row r="329" spans="2:22" x14ac:dyDescent="0.25">
      <c r="B329" s="294">
        <v>60</v>
      </c>
      <c r="C329" s="299">
        <f t="shared" ref="C329:V329" si="160">SQRT(12*32.2*C300^2/(4*$B$312*($B$311*56)*$B$310^2))</f>
        <v>1.1627217735298231E-2</v>
      </c>
      <c r="D329" s="300">
        <f t="shared" si="160"/>
        <v>1.3371300395592962E-2</v>
      </c>
      <c r="E329" s="300">
        <f t="shared" si="160"/>
        <v>1.5376995454931907E-2</v>
      </c>
      <c r="F329" s="300">
        <f t="shared" si="160"/>
        <v>1.7683544773171692E-2</v>
      </c>
      <c r="G329" s="300">
        <f t="shared" si="160"/>
        <v>2.0336076489147443E-2</v>
      </c>
      <c r="H329" s="300">
        <f t="shared" si="160"/>
        <v>2.3386487962519555E-2</v>
      </c>
      <c r="I329" s="300">
        <f t="shared" si="160"/>
        <v>2.6894461156897486E-2</v>
      </c>
      <c r="J329" s="300">
        <f t="shared" si="160"/>
        <v>3.0928630330432104E-2</v>
      </c>
      <c r="K329" s="301">
        <f t="shared" si="160"/>
        <v>3.5567924879996916E-2</v>
      </c>
      <c r="L329" s="300">
        <f t="shared" si="160"/>
        <v>4.0903113611996451E-2</v>
      </c>
      <c r="M329" s="300">
        <f t="shared" si="160"/>
        <v>4.7038580653795924E-2</v>
      </c>
      <c r="N329" s="300">
        <f t="shared" si="160"/>
        <v>5.4094367751865303E-2</v>
      </c>
      <c r="O329" s="300">
        <f t="shared" si="160"/>
        <v>6.2208522914645098E-2</v>
      </c>
      <c r="P329" s="300">
        <f t="shared" si="160"/>
        <v>7.1539801351841861E-2</v>
      </c>
      <c r="Q329" s="300">
        <f t="shared" si="160"/>
        <v>8.2270771554618136E-2</v>
      </c>
      <c r="R329" s="300">
        <f t="shared" si="160"/>
        <v>9.4611387287810822E-2</v>
      </c>
      <c r="S329" s="300">
        <f t="shared" si="160"/>
        <v>0.10880309538098246</v>
      </c>
      <c r="T329" s="303">
        <f t="shared" si="160"/>
        <v>0.1251235596881298</v>
      </c>
      <c r="U329" s="303">
        <f t="shared" si="160"/>
        <v>0.14389209364134928</v>
      </c>
      <c r="V329" s="303">
        <f t="shared" si="160"/>
        <v>0.16547590768755166</v>
      </c>
    </row>
    <row r="330" spans="2:22" x14ac:dyDescent="0.25">
      <c r="B330" s="294">
        <v>70</v>
      </c>
      <c r="C330" s="305">
        <f t="shared" ref="C330:V330" si="161">SQRT(12*32.2*C301^2/(4*$B$312*($B$311*56)*$B$310^2))</f>
        <v>1.2870790606522402E-2</v>
      </c>
      <c r="D330" s="306">
        <f t="shared" ref="D330" si="162">SQRT(12*32.2*D301^2/(4*$B$312*($B$311*56)*$B$310^2))</f>
        <v>1.480140919750076E-2</v>
      </c>
      <c r="E330" s="306">
        <f t="shared" ref="E330" si="163">SQRT(12*32.2*E301^2/(4*$B$312*($B$311*56)*$B$310^2))</f>
        <v>1.7021620577125873E-2</v>
      </c>
      <c r="F330" s="306">
        <f t="shared" ref="F330" si="164">SQRT(12*32.2*F301^2/(4*$B$312*($B$311*56)*$B$310^2))</f>
        <v>1.9574863663694753E-2</v>
      </c>
      <c r="G330" s="306">
        <f t="shared" ref="G330" si="165">SQRT(12*32.2*G301^2/(4*$B$312*($B$311*56)*$B$310^2))</f>
        <v>2.2511093213248963E-2</v>
      </c>
      <c r="H330" s="306">
        <f t="shared" ref="H330" si="166">SQRT(12*32.2*H301^2/(4*$B$312*($B$311*56)*$B$310^2))</f>
        <v>2.5887757195236304E-2</v>
      </c>
      <c r="I330" s="306">
        <f t="shared" si="161"/>
        <v>2.9770920774521748E-2</v>
      </c>
      <c r="J330" s="306">
        <f t="shared" si="161"/>
        <v>3.4236558890700014E-2</v>
      </c>
      <c r="K330" s="307">
        <f t="shared" si="161"/>
        <v>3.9372042724305008E-2</v>
      </c>
      <c r="L330" s="306">
        <f t="shared" si="161"/>
        <v>4.527784913295075E-2</v>
      </c>
      <c r="M330" s="306">
        <f t="shared" si="161"/>
        <v>5.2069526502893364E-2</v>
      </c>
      <c r="N330" s="306">
        <f t="shared" si="161"/>
        <v>5.9879955478327355E-2</v>
      </c>
      <c r="O330" s="306">
        <f t="shared" si="161"/>
        <v>6.886194880007647E-2</v>
      </c>
      <c r="P330" s="306">
        <f t="shared" ref="P330:S330" si="167">SQRT(12*32.2*P301^2/(4*$B$312*($B$311*56)*$B$310^2))</f>
        <v>7.9191241120087935E-2</v>
      </c>
      <c r="Q330" s="306">
        <f t="shared" si="167"/>
        <v>9.1069927288101121E-2</v>
      </c>
      <c r="R330" s="306">
        <f t="shared" si="167"/>
        <v>0.10473041638131629</v>
      </c>
      <c r="S330" s="306">
        <f t="shared" si="167"/>
        <v>0.12043997883851371</v>
      </c>
      <c r="T330" s="309">
        <f t="shared" si="161"/>
        <v>0.13850597566429076</v>
      </c>
      <c r="U330" s="309">
        <f t="shared" si="161"/>
        <v>0.15928187201393434</v>
      </c>
      <c r="V330" s="309">
        <f t="shared" si="161"/>
        <v>0.18317415281602445</v>
      </c>
    </row>
    <row r="331" spans="2:22" x14ac:dyDescent="0.25">
      <c r="B331" s="294">
        <v>80</v>
      </c>
      <c r="C331" s="555"/>
      <c r="D331" s="556">
        <f t="shared" ref="D331" si="168">SQRT(12*32.2*D302^2/(4*$B$312*($B$311*56)*$B$310^2))</f>
        <v>1.6337077091965965E-2</v>
      </c>
      <c r="E331" s="556">
        <f t="shared" ref="E331" si="169">SQRT(12*32.2*E302^2/(4*$B$312*($B$311*56)*$B$310^2))</f>
        <v>1.8787638655760858E-2</v>
      </c>
      <c r="F331" s="556">
        <f t="shared" ref="F331" si="170">SQRT(12*32.2*F302^2/(4*$B$312*($B$311*56)*$B$310^2))</f>
        <v>2.1605784454124987E-2</v>
      </c>
      <c r="G331" s="556">
        <f t="shared" ref="G331" si="171">SQRT(12*32.2*G302^2/(4*$B$312*($B$311*56)*$B$310^2))</f>
        <v>2.4846652122243733E-2</v>
      </c>
      <c r="H331" s="556">
        <f t="shared" ref="H331" si="172">SQRT(12*32.2*H302^2/(4*$B$312*($B$311*56)*$B$310^2))</f>
        <v>2.8573649940580287E-2</v>
      </c>
      <c r="I331" s="556">
        <f t="shared" ref="I331:O331" si="173">SQRT(12*32.2*I302^2/(4*$B$312*($B$311*56)*$B$310^2))</f>
        <v>3.2859697431667327E-2</v>
      </c>
      <c r="J331" s="556">
        <f t="shared" si="173"/>
        <v>3.7788652046417424E-2</v>
      </c>
      <c r="K331" s="557">
        <f t="shared" si="173"/>
        <v>4.3456949853380035E-2</v>
      </c>
      <c r="L331" s="556">
        <f t="shared" si="173"/>
        <v>4.9975492331387032E-2</v>
      </c>
      <c r="M331" s="556">
        <f t="shared" si="173"/>
        <v>5.7471816181095078E-2</v>
      </c>
      <c r="N331" s="556">
        <f t="shared" si="173"/>
        <v>6.6092588608259326E-2</v>
      </c>
      <c r="O331" s="556">
        <f t="shared" si="173"/>
        <v>7.6006476899498229E-2</v>
      </c>
      <c r="P331" s="556">
        <f t="shared" ref="P331:S331" si="174">SQRT(12*32.2*P302^2/(4*$B$312*($B$311*56)*$B$310^2))</f>
        <v>8.7407448434422969E-2</v>
      </c>
      <c r="Q331" s="556">
        <f t="shared" si="174"/>
        <v>0.10051856569958639</v>
      </c>
      <c r="R331" s="556">
        <f t="shared" si="174"/>
        <v>0.11559635055452433</v>
      </c>
      <c r="S331" s="556">
        <f t="shared" si="174"/>
        <v>0.13293580313770298</v>
      </c>
      <c r="T331" s="558"/>
      <c r="U331" s="558"/>
      <c r="V331" s="558"/>
    </row>
    <row r="332" spans="2:22" x14ac:dyDescent="0.25">
      <c r="B332" s="294">
        <v>90</v>
      </c>
      <c r="C332" s="555"/>
      <c r="D332" s="556">
        <f t="shared" ref="D332" si="175">SQRT(12*32.2*D303^2/(4*$B$312*($B$311*56)*$B$310^2))</f>
        <v>1.7639454571829423E-2</v>
      </c>
      <c r="E332" s="556">
        <f t="shared" ref="E332" si="176">SQRT(12*32.2*E303^2/(4*$B$312*($B$311*56)*$B$310^2))</f>
        <v>2.0285372757603833E-2</v>
      </c>
      <c r="F332" s="556">
        <f t="shared" ref="F332" si="177">SQRT(12*32.2*F303^2/(4*$B$312*($B$311*56)*$B$310^2))</f>
        <v>2.3328178671244409E-2</v>
      </c>
      <c r="G332" s="556">
        <f t="shared" ref="G332" si="178">SQRT(12*32.2*G303^2/(4*$B$312*($B$311*56)*$B$310^2))</f>
        <v>2.6827405471931066E-2</v>
      </c>
      <c r="H332" s="556">
        <f t="shared" ref="H332" si="179">SQRT(12*32.2*H303^2/(4*$B$312*($B$311*56)*$B$310^2))</f>
        <v>3.0851516292720725E-2</v>
      </c>
      <c r="I332" s="556">
        <f t="shared" ref="I332:O332" si="180">SQRT(12*32.2*I303^2/(4*$B$312*($B$311*56)*$B$310^2))</f>
        <v>3.5479243736628821E-2</v>
      </c>
      <c r="J332" s="556">
        <f t="shared" si="180"/>
        <v>4.080113029712315E-2</v>
      </c>
      <c r="K332" s="557">
        <f t="shared" si="180"/>
        <v>4.6921299841691619E-2</v>
      </c>
      <c r="L332" s="556">
        <f t="shared" si="180"/>
        <v>5.3959494817945354E-2</v>
      </c>
      <c r="M332" s="556">
        <f t="shared" si="180"/>
        <v>6.2053419040637159E-2</v>
      </c>
      <c r="N332" s="556">
        <f t="shared" si="180"/>
        <v>7.1361431896732733E-2</v>
      </c>
      <c r="O332" s="556">
        <f t="shared" si="180"/>
        <v>8.2065646681242638E-2</v>
      </c>
      <c r="P332" s="556">
        <f t="shared" ref="P332:S332" si="181">SQRT(12*32.2*P303^2/(4*$B$312*($B$311*56)*$B$310^2))</f>
        <v>9.4375493683429013E-2</v>
      </c>
      <c r="Q332" s="556">
        <f t="shared" si="181"/>
        <v>0.10853181773594338</v>
      </c>
      <c r="R332" s="556">
        <f t="shared" si="181"/>
        <v>0.12481159039633484</v>
      </c>
      <c r="S332" s="556">
        <f t="shared" si="181"/>
        <v>0.14353332895578505</v>
      </c>
      <c r="T332" s="558"/>
      <c r="U332" s="558"/>
      <c r="V332" s="558"/>
    </row>
    <row r="333" spans="2:22" x14ac:dyDescent="0.25">
      <c r="B333" s="294">
        <v>100</v>
      </c>
      <c r="C333" s="305"/>
      <c r="D333" s="306">
        <f t="shared" ref="D333" si="182">SQRT(12*32.2*D304^2/(4*$B$312*($B$311*56)*$B$310^2))</f>
        <v>1.8778528761471659E-2</v>
      </c>
      <c r="E333" s="306">
        <f t="shared" ref="E333" si="183">SQRT(12*32.2*E304^2/(4*$B$312*($B$311*56)*$B$310^2))</f>
        <v>2.1595308075692401E-2</v>
      </c>
      <c r="F333" s="306">
        <f t="shared" ref="F333" si="184">SQRT(12*32.2*F304^2/(4*$B$312*($B$311*56)*$B$310^2))</f>
        <v>2.4834604287046265E-2</v>
      </c>
      <c r="G333" s="306">
        <f t="shared" ref="G333" si="185">SQRT(12*32.2*G304^2/(4*$B$312*($B$311*56)*$B$310^2))</f>
        <v>2.8559794930103202E-2</v>
      </c>
      <c r="H333" s="306">
        <f>SQRT(12*32.2*H304^2/(4*$B$312*($B$311*56)*$B$310^2))</f>
        <v>3.2843764169618678E-2</v>
      </c>
      <c r="I333" s="306">
        <f t="shared" ref="I333:O333" si="186">SQRT(12*32.2*I304^2/(4*$B$312*($B$311*56)*$B$310^2))</f>
        <v>3.7770328795061481E-2</v>
      </c>
      <c r="J333" s="306">
        <f t="shared" si="186"/>
        <v>4.3435878114320703E-2</v>
      </c>
      <c r="K333" s="307">
        <f t="shared" si="186"/>
        <v>4.9951259831468801E-2</v>
      </c>
      <c r="L333" s="306">
        <f t="shared" si="186"/>
        <v>5.7443948806189117E-2</v>
      </c>
      <c r="M333" s="306">
        <f t="shared" si="186"/>
        <v>6.6060541127117484E-2</v>
      </c>
      <c r="N333" s="306">
        <f t="shared" si="186"/>
        <v>7.5969622296185091E-2</v>
      </c>
      <c r="O333" s="306">
        <f t="shared" si="186"/>
        <v>8.7365065640612846E-2</v>
      </c>
      <c r="P333" s="306">
        <f>SQRT(12*32.2*P304^2/(4*$B$312*($B$311*56)*$B$310^2))</f>
        <v>0.10046982548670476</v>
      </c>
      <c r="Q333" s="306">
        <f t="shared" ref="Q333:S333" si="187">SQRT(12*32.2*Q304^2/(4*$B$312*($B$311*56)*$B$310^2))</f>
        <v>0.11554029930971046</v>
      </c>
      <c r="R333" s="306">
        <f t="shared" si="187"/>
        <v>0.13287134420616703</v>
      </c>
      <c r="S333" s="306">
        <f t="shared" si="187"/>
        <v>0.15280204583709209</v>
      </c>
      <c r="T333" s="309"/>
      <c r="U333" s="309"/>
      <c r="V333" s="309"/>
    </row>
    <row r="335" spans="2:22" x14ac:dyDescent="0.25">
      <c r="D335" s="87"/>
      <c r="E335" s="87"/>
      <c r="F335" s="87"/>
      <c r="G335" s="87"/>
      <c r="H335" s="87"/>
      <c r="I335" s="87"/>
      <c r="J335" s="87"/>
      <c r="K335" s="315"/>
    </row>
    <row r="336" spans="2:22" x14ac:dyDescent="0.25">
      <c r="D336" s="87"/>
      <c r="E336" s="87"/>
      <c r="F336" s="87"/>
      <c r="G336" s="87"/>
      <c r="H336" s="87"/>
      <c r="I336" s="87"/>
      <c r="J336" s="87"/>
      <c r="K336" s="315"/>
      <c r="Q336" s="316"/>
    </row>
    <row r="337" spans="1:18" x14ac:dyDescent="0.25">
      <c r="D337" s="87"/>
      <c r="E337" s="87"/>
      <c r="F337" s="87"/>
      <c r="G337" s="87"/>
      <c r="H337" s="87"/>
      <c r="I337" s="87"/>
      <c r="J337" s="87"/>
      <c r="Q337" s="316"/>
    </row>
    <row r="338" spans="1:18" x14ac:dyDescent="0.25">
      <c r="B338" s="47"/>
      <c r="C338" s="47"/>
      <c r="D338" s="87"/>
      <c r="E338" s="87"/>
      <c r="F338" s="87"/>
      <c r="G338" s="87"/>
      <c r="H338" s="87"/>
      <c r="I338" s="87"/>
      <c r="J338" s="87"/>
      <c r="Q338" s="316"/>
    </row>
    <row r="339" spans="1:18" x14ac:dyDescent="0.25">
      <c r="A339" s="217" t="s">
        <v>27</v>
      </c>
      <c r="B339" s="317" t="s">
        <v>62</v>
      </c>
      <c r="C339" s="318">
        <v>0.9</v>
      </c>
      <c r="D339" s="87"/>
      <c r="E339" s="87"/>
      <c r="F339" s="87"/>
      <c r="G339" s="87"/>
      <c r="H339" s="87"/>
      <c r="I339" s="319" t="s">
        <v>64</v>
      </c>
      <c r="J339" s="320" t="s">
        <v>65</v>
      </c>
      <c r="K339" s="282"/>
      <c r="L339" s="67"/>
      <c r="N339" s="319" t="s">
        <v>66</v>
      </c>
      <c r="O339" s="320" t="s">
        <v>67</v>
      </c>
      <c r="P339" s="67"/>
      <c r="Q339" s="466" t="s">
        <v>261</v>
      </c>
    </row>
    <row r="340" spans="1:18" x14ac:dyDescent="0.25">
      <c r="B340" s="321" t="s">
        <v>43</v>
      </c>
      <c r="C340" s="322">
        <v>0.96</v>
      </c>
      <c r="D340" s="87"/>
      <c r="E340" s="76" t="s">
        <v>2</v>
      </c>
      <c r="F340" s="74"/>
      <c r="G340" s="74"/>
      <c r="I340" s="323" t="s">
        <v>68</v>
      </c>
      <c r="J340" s="182" t="s">
        <v>69</v>
      </c>
      <c r="K340" s="47"/>
      <c r="L340" s="70"/>
      <c r="N340" s="323" t="s">
        <v>70</v>
      </c>
      <c r="O340" s="182" t="s">
        <v>71</v>
      </c>
      <c r="P340" s="78"/>
      <c r="Q340" s="76"/>
      <c r="R340" s="365" t="s">
        <v>82</v>
      </c>
    </row>
    <row r="341" spans="1:18" x14ac:dyDescent="0.25">
      <c r="B341" s="317" t="s">
        <v>44</v>
      </c>
      <c r="C341" s="318">
        <v>85</v>
      </c>
      <c r="D341" s="87"/>
      <c r="E341" s="76">
        <v>1</v>
      </c>
      <c r="F341" s="234" t="s">
        <v>63</v>
      </c>
      <c r="G341" s="325">
        <f t="shared" ref="G341:G352" si="188">K319</f>
        <v>1.6154999945494439E-2</v>
      </c>
      <c r="H341" s="345"/>
      <c r="I341" s="327">
        <f>C340*2.20462*25.4*12</f>
        <v>645.0894489599998</v>
      </c>
      <c r="J341" s="289">
        <f>(G341*C$339*SQRT(4*C$341*I$341/32.2)/12)</f>
        <v>9.9997632114822751E-2</v>
      </c>
      <c r="K341" s="47"/>
      <c r="L341" s="70"/>
      <c r="N341" s="328">
        <v>1</v>
      </c>
      <c r="O341" s="329">
        <f t="shared" ref="O341:O352" si="189">N341*J341</f>
        <v>9.9997632114822751E-2</v>
      </c>
      <c r="P341" s="330"/>
      <c r="Q341" s="84">
        <f t="shared" ref="Q341:Q355" si="190">K93</f>
        <v>0.1</v>
      </c>
      <c r="R341" s="501">
        <f>Q341/O341</f>
        <v>1.0000236794124739</v>
      </c>
    </row>
    <row r="342" spans="1:18" x14ac:dyDescent="0.25">
      <c r="B342" s="47"/>
      <c r="C342" s="47"/>
      <c r="D342" s="87"/>
      <c r="E342" s="76">
        <v>2</v>
      </c>
      <c r="F342" s="234" t="s">
        <v>63</v>
      </c>
      <c r="G342" s="289">
        <f t="shared" si="188"/>
        <v>8.0774999727472197E-3</v>
      </c>
      <c r="I342" s="255"/>
      <c r="J342" s="289">
        <f t="shared" ref="J342:J352" si="191">(G342*C$339*SQRT(4*C$341*I$341/32.2)/12)</f>
        <v>4.9998816057411376E-2</v>
      </c>
      <c r="K342" s="47"/>
      <c r="L342" s="70"/>
      <c r="N342" s="332">
        <v>2</v>
      </c>
      <c r="O342" s="193">
        <f t="shared" si="189"/>
        <v>9.9997632114822751E-2</v>
      </c>
      <c r="P342" s="330"/>
      <c r="Q342" s="98">
        <f t="shared" si="190"/>
        <v>0.1</v>
      </c>
      <c r="R342" s="501">
        <f t="shared" ref="R342:R352" si="192">Q342/O342</f>
        <v>1.0000236794124739</v>
      </c>
    </row>
    <row r="343" spans="1:18" x14ac:dyDescent="0.25">
      <c r="B343" s="47"/>
      <c r="D343" s="87"/>
      <c r="E343" s="76">
        <v>3</v>
      </c>
      <c r="F343" s="234" t="s">
        <v>63</v>
      </c>
      <c r="G343" s="333">
        <f t="shared" si="188"/>
        <v>5.3849999818314787E-3</v>
      </c>
      <c r="I343" s="255"/>
      <c r="J343" s="289">
        <f t="shared" si="191"/>
        <v>3.3332544038274244E-2</v>
      </c>
      <c r="K343" s="47"/>
      <c r="L343" s="70"/>
      <c r="N343" s="334">
        <v>3</v>
      </c>
      <c r="O343" s="335">
        <f t="shared" si="189"/>
        <v>9.9997632114822738E-2</v>
      </c>
      <c r="P343" s="330"/>
      <c r="Q343" s="105">
        <f t="shared" si="190"/>
        <v>0.1</v>
      </c>
      <c r="R343" s="501">
        <f t="shared" si="192"/>
        <v>1.0000236794124739</v>
      </c>
    </row>
    <row r="344" spans="1:18" x14ac:dyDescent="0.25">
      <c r="B344" s="47"/>
      <c r="E344" s="76">
        <v>4</v>
      </c>
      <c r="F344" s="234" t="s">
        <v>63</v>
      </c>
      <c r="G344" s="289">
        <f t="shared" si="188"/>
        <v>4.846499983648331E-3</v>
      </c>
      <c r="I344" s="255"/>
      <c r="J344" s="289">
        <f t="shared" si="191"/>
        <v>2.9999289634446823E-2</v>
      </c>
      <c r="K344" s="47"/>
      <c r="L344" s="70"/>
      <c r="N344" s="332">
        <v>4</v>
      </c>
      <c r="O344" s="193">
        <f t="shared" si="189"/>
        <v>0.11999715853778729</v>
      </c>
      <c r="P344" s="330"/>
      <c r="Q344" s="98">
        <f t="shared" si="190"/>
        <v>0.12</v>
      </c>
      <c r="R344" s="501">
        <f t="shared" si="192"/>
        <v>1.0000236794124737</v>
      </c>
    </row>
    <row r="345" spans="1:18" x14ac:dyDescent="0.25">
      <c r="B345" s="47"/>
      <c r="E345" s="76">
        <v>5</v>
      </c>
      <c r="F345" s="234" t="s">
        <v>63</v>
      </c>
      <c r="G345" s="289">
        <f t="shared" si="188"/>
        <v>5.8157999803779966E-3</v>
      </c>
      <c r="I345" s="255"/>
      <c r="J345" s="289">
        <f t="shared" si="191"/>
        <v>3.5999147561336181E-2</v>
      </c>
      <c r="K345" s="47"/>
      <c r="L345" s="70"/>
      <c r="N345" s="332">
        <v>5</v>
      </c>
      <c r="O345" s="193">
        <f t="shared" si="189"/>
        <v>0.17999573780668091</v>
      </c>
      <c r="P345" s="330"/>
      <c r="Q345" s="98">
        <f t="shared" si="190"/>
        <v>0.18</v>
      </c>
      <c r="R345" s="501">
        <f t="shared" si="192"/>
        <v>1.0000236794124739</v>
      </c>
    </row>
    <row r="346" spans="1:18" x14ac:dyDescent="0.25">
      <c r="B346" s="47"/>
      <c r="C346" s="235"/>
      <c r="E346" s="76">
        <v>10</v>
      </c>
      <c r="F346" s="234" t="s">
        <v>63</v>
      </c>
      <c r="G346" s="333">
        <f t="shared" si="188"/>
        <v>1.3247099955305435E-2</v>
      </c>
      <c r="I346" s="255"/>
      <c r="J346" s="289">
        <f t="shared" si="191"/>
        <v>8.1998058334154619E-2</v>
      </c>
      <c r="K346" s="47"/>
      <c r="L346" s="70"/>
      <c r="N346" s="334">
        <v>10</v>
      </c>
      <c r="O346" s="335">
        <f t="shared" si="189"/>
        <v>0.81998058334154622</v>
      </c>
      <c r="P346" s="330"/>
      <c r="Q346" s="105">
        <f t="shared" si="190"/>
        <v>0.82</v>
      </c>
      <c r="R346" s="501">
        <f t="shared" si="192"/>
        <v>1.0000236794124742</v>
      </c>
    </row>
    <row r="347" spans="1:18" x14ac:dyDescent="0.25">
      <c r="B347" s="47"/>
      <c r="C347" s="47"/>
      <c r="E347" s="76">
        <v>20</v>
      </c>
      <c r="F347" s="234" t="s">
        <v>63</v>
      </c>
      <c r="G347" s="289">
        <f t="shared" si="188"/>
        <v>1.5831899946584547E-2</v>
      </c>
      <c r="I347" s="255"/>
      <c r="J347" s="289">
        <f t="shared" si="191"/>
        <v>9.7997679472526258E-2</v>
      </c>
      <c r="K347" s="47"/>
      <c r="L347" s="70"/>
      <c r="N347" s="332">
        <v>20</v>
      </c>
      <c r="O347" s="193">
        <f t="shared" si="189"/>
        <v>1.9599535894505251</v>
      </c>
      <c r="P347" s="330"/>
      <c r="Q347" s="98">
        <f t="shared" si="190"/>
        <v>1.96</v>
      </c>
      <c r="R347" s="501">
        <f t="shared" si="192"/>
        <v>1.0000236794124742</v>
      </c>
    </row>
    <row r="348" spans="1:18" x14ac:dyDescent="0.25">
      <c r="E348" s="76">
        <v>30</v>
      </c>
      <c r="F348" s="234" t="s">
        <v>63</v>
      </c>
      <c r="G348" s="289">
        <f t="shared" si="188"/>
        <v>2.1593849927144231E-2</v>
      </c>
      <c r="I348" s="255"/>
      <c r="J348" s="289">
        <f t="shared" si="191"/>
        <v>0.13366350159347973</v>
      </c>
      <c r="K348" s="47"/>
      <c r="L348" s="70"/>
      <c r="N348" s="332">
        <v>30</v>
      </c>
      <c r="O348" s="193">
        <f t="shared" si="189"/>
        <v>4.0099050478043914</v>
      </c>
      <c r="P348" s="330"/>
      <c r="Q348" s="98">
        <f t="shared" si="190"/>
        <v>4.01</v>
      </c>
      <c r="R348" s="501">
        <f t="shared" si="192"/>
        <v>1.0000236794124739</v>
      </c>
    </row>
    <row r="349" spans="1:18" x14ac:dyDescent="0.25">
      <c r="E349" s="76">
        <v>40</v>
      </c>
      <c r="F349" s="234" t="s">
        <v>63</v>
      </c>
      <c r="G349" s="289">
        <f t="shared" si="188"/>
        <v>2.6413424910883405E-2</v>
      </c>
      <c r="I349" s="255"/>
      <c r="J349" s="289">
        <f t="shared" si="191"/>
        <v>0.16349612850773518</v>
      </c>
      <c r="K349" s="47"/>
      <c r="L349" s="70"/>
      <c r="N349" s="332">
        <v>40</v>
      </c>
      <c r="O349" s="193">
        <f t="shared" si="189"/>
        <v>6.5398451403094073</v>
      </c>
      <c r="P349" s="330"/>
      <c r="Q349" s="98">
        <f t="shared" si="190"/>
        <v>6.54</v>
      </c>
      <c r="R349" s="501">
        <f t="shared" si="192"/>
        <v>1.0000236794124739</v>
      </c>
    </row>
    <row r="350" spans="1:18" x14ac:dyDescent="0.25">
      <c r="E350" s="76">
        <v>50</v>
      </c>
      <c r="F350" s="234" t="s">
        <v>63</v>
      </c>
      <c r="G350" s="289">
        <f t="shared" si="188"/>
        <v>3.0403709897420531E-2</v>
      </c>
      <c r="I350" s="255"/>
      <c r="J350" s="289">
        <f t="shared" si="191"/>
        <v>0.18819554364009639</v>
      </c>
      <c r="K350" s="47"/>
      <c r="L350" s="70"/>
      <c r="N350" s="332">
        <v>50</v>
      </c>
      <c r="O350" s="193">
        <f t="shared" si="189"/>
        <v>9.4097771820048202</v>
      </c>
      <c r="P350" s="330"/>
      <c r="Q350" s="98">
        <f t="shared" si="190"/>
        <v>9.41</v>
      </c>
      <c r="R350" s="501">
        <f t="shared" si="192"/>
        <v>1.0000236794124739</v>
      </c>
    </row>
    <row r="351" spans="1:18" x14ac:dyDescent="0.25">
      <c r="E351" s="76">
        <v>60</v>
      </c>
      <c r="F351" s="234" t="s">
        <v>63</v>
      </c>
      <c r="G351" s="289">
        <f t="shared" si="188"/>
        <v>3.5567924879996916E-2</v>
      </c>
      <c r="I351" s="255"/>
      <c r="J351" s="289">
        <f t="shared" si="191"/>
        <v>0.22016145337280135</v>
      </c>
      <c r="K351" s="47"/>
      <c r="L351" s="70"/>
      <c r="N351" s="332">
        <v>60</v>
      </c>
      <c r="O351" s="193">
        <f t="shared" si="189"/>
        <v>13.20968720236808</v>
      </c>
      <c r="P351" s="330"/>
      <c r="Q351" s="98">
        <f t="shared" si="190"/>
        <v>13.21</v>
      </c>
      <c r="R351" s="501">
        <f t="shared" si="192"/>
        <v>1.0000236794124742</v>
      </c>
    </row>
    <row r="352" spans="1:18" x14ac:dyDescent="0.25">
      <c r="E352" s="76">
        <v>70</v>
      </c>
      <c r="F352" s="234" t="s">
        <v>63</v>
      </c>
      <c r="G352" s="333">
        <f t="shared" si="188"/>
        <v>3.9372042724305008E-2</v>
      </c>
      <c r="I352" s="255"/>
      <c r="J352" s="289">
        <f t="shared" si="191"/>
        <v>0.24370851483983935</v>
      </c>
      <c r="K352" s="47"/>
      <c r="L352" s="70"/>
      <c r="N352" s="334">
        <v>70</v>
      </c>
      <c r="O352" s="335">
        <f t="shared" si="189"/>
        <v>17.059596038788754</v>
      </c>
      <c r="P352" s="330"/>
      <c r="Q352" s="105">
        <f t="shared" si="190"/>
        <v>17.059999999999999</v>
      </c>
      <c r="R352" s="501">
        <f t="shared" si="192"/>
        <v>1.0000236794124742</v>
      </c>
    </row>
    <row r="353" spans="1:22" x14ac:dyDescent="0.25">
      <c r="E353" s="76">
        <v>80</v>
      </c>
      <c r="F353" s="234" t="s">
        <v>63</v>
      </c>
      <c r="G353" s="560">
        <f t="shared" ref="G353:G355" si="193">K331</f>
        <v>4.3456949853380035E-2</v>
      </c>
      <c r="H353" s="345"/>
      <c r="I353" s="563"/>
      <c r="J353" s="560">
        <f t="shared" ref="J353:J355" si="194">(G353*C$339*SQRT(4*C$341*I$341/32.2)/12)</f>
        <v>0.26899363038887314</v>
      </c>
      <c r="K353" s="49"/>
      <c r="L353" s="564"/>
      <c r="M353" s="345"/>
      <c r="N353" s="565">
        <v>80</v>
      </c>
      <c r="O353" s="561">
        <f t="shared" ref="O353:O355" si="195">N353*J353</f>
        <v>21.519490431109851</v>
      </c>
      <c r="P353" s="566"/>
      <c r="Q353" s="165">
        <f t="shared" si="190"/>
        <v>21.52</v>
      </c>
      <c r="R353" s="501">
        <f t="shared" ref="R353:R355" si="196">Q353/O353</f>
        <v>1.0000236794124739</v>
      </c>
    </row>
    <row r="354" spans="1:22" x14ac:dyDescent="0.25">
      <c r="E354" s="76">
        <v>90</v>
      </c>
      <c r="F354" s="234" t="s">
        <v>63</v>
      </c>
      <c r="G354" s="560">
        <f t="shared" si="193"/>
        <v>4.6921299841691619E-2</v>
      </c>
      <c r="H354" s="345"/>
      <c r="I354" s="563"/>
      <c r="J354" s="560">
        <f t="shared" si="194"/>
        <v>0.29043756705349627</v>
      </c>
      <c r="K354" s="49"/>
      <c r="L354" s="564"/>
      <c r="M354" s="345"/>
      <c r="N354" s="565">
        <v>90</v>
      </c>
      <c r="O354" s="561">
        <f t="shared" si="195"/>
        <v>26.139381034814665</v>
      </c>
      <c r="P354" s="566"/>
      <c r="Q354" s="165">
        <f t="shared" si="190"/>
        <v>26.14</v>
      </c>
      <c r="R354" s="501">
        <f t="shared" si="196"/>
        <v>1.0000236794124739</v>
      </c>
    </row>
    <row r="355" spans="1:22" x14ac:dyDescent="0.25">
      <c r="E355" s="76">
        <v>100</v>
      </c>
      <c r="F355" s="234" t="s">
        <v>63</v>
      </c>
      <c r="G355" s="333">
        <f t="shared" si="193"/>
        <v>4.9951259831468801E-2</v>
      </c>
      <c r="I355" s="260"/>
      <c r="J355" s="336">
        <f t="shared" si="194"/>
        <v>0.30919267849903193</v>
      </c>
      <c r="K355" s="145"/>
      <c r="L355" s="337"/>
      <c r="N355" s="338">
        <v>100</v>
      </c>
      <c r="O355" s="339">
        <f t="shared" si="195"/>
        <v>30.919267849903193</v>
      </c>
      <c r="P355" s="340"/>
      <c r="Q355" s="105">
        <f t="shared" si="190"/>
        <v>30.92</v>
      </c>
      <c r="R355" s="501">
        <f t="shared" si="196"/>
        <v>1.0000236794124739</v>
      </c>
    </row>
    <row r="356" spans="1:22" x14ac:dyDescent="0.25">
      <c r="Q356" s="98"/>
    </row>
    <row r="357" spans="1:22" x14ac:dyDescent="0.25">
      <c r="Q357" s="98"/>
    </row>
    <row r="358" spans="1:22" ht="15.75" thickBot="1" x14ac:dyDescent="0.3">
      <c r="A358" s="268"/>
      <c r="B358" s="268"/>
      <c r="C358" s="268"/>
      <c r="D358" s="268"/>
      <c r="E358" s="268"/>
      <c r="F358" s="268"/>
      <c r="G358" s="268"/>
      <c r="H358" s="268"/>
      <c r="I358" s="268"/>
      <c r="J358" s="268"/>
      <c r="K358" s="268"/>
      <c r="L358" s="268"/>
      <c r="M358" s="268"/>
      <c r="N358" s="268"/>
      <c r="O358" s="268"/>
      <c r="P358" s="268"/>
      <c r="Q358" s="268"/>
      <c r="R358" s="268"/>
      <c r="S358" s="268"/>
      <c r="T358" s="268"/>
      <c r="U358" s="268"/>
      <c r="V358" s="268"/>
    </row>
    <row r="359" spans="1:22" ht="15.75" thickTop="1" x14ac:dyDescent="0.25"/>
    <row r="360" spans="1:22" x14ac:dyDescent="0.25">
      <c r="B360" s="423" t="s">
        <v>262</v>
      </c>
    </row>
    <row r="361" spans="1:22" x14ac:dyDescent="0.25">
      <c r="K361" s="272" t="s">
        <v>78</v>
      </c>
    </row>
    <row r="362" spans="1:22" x14ac:dyDescent="0.25">
      <c r="B362" s="273" t="s">
        <v>73</v>
      </c>
      <c r="F362" s="244"/>
      <c r="L362" s="244"/>
      <c r="N362" s="244"/>
      <c r="Q362" s="244"/>
      <c r="R362" s="244"/>
      <c r="S362" s="244"/>
      <c r="T362" s="244"/>
      <c r="U362" s="244"/>
      <c r="V362" s="244"/>
    </row>
    <row r="363" spans="1:22" x14ac:dyDescent="0.25">
      <c r="J363" s="148" t="s">
        <v>60</v>
      </c>
      <c r="K363" s="93">
        <v>1</v>
      </c>
    </row>
    <row r="364" spans="1:22" x14ac:dyDescent="0.25">
      <c r="A364" s="346" t="s">
        <v>28</v>
      </c>
      <c r="B364" s="274" t="s">
        <v>74</v>
      </c>
      <c r="C364" s="274"/>
      <c r="D364" s="275"/>
      <c r="E364" s="275" t="s">
        <v>16</v>
      </c>
      <c r="F364" s="275" t="s">
        <v>15</v>
      </c>
      <c r="G364" s="276" t="s">
        <v>14</v>
      </c>
      <c r="H364" s="276" t="s">
        <v>13</v>
      </c>
      <c r="I364" s="276" t="s">
        <v>3</v>
      </c>
      <c r="J364" s="276" t="s">
        <v>4</v>
      </c>
      <c r="K364" s="521" t="s">
        <v>5</v>
      </c>
      <c r="L364" s="276" t="s">
        <v>6</v>
      </c>
      <c r="M364" s="276" t="s">
        <v>20</v>
      </c>
      <c r="N364" s="276" t="s">
        <v>21</v>
      </c>
      <c r="O364" s="276" t="s">
        <v>22</v>
      </c>
      <c r="P364" s="276" t="s">
        <v>23</v>
      </c>
      <c r="Q364" s="276" t="s">
        <v>24</v>
      </c>
      <c r="R364" s="608" t="s">
        <v>25</v>
      </c>
      <c r="S364" s="608" t="s">
        <v>35</v>
      </c>
      <c r="T364" s="274"/>
      <c r="U364" s="274"/>
      <c r="V364" s="274"/>
    </row>
    <row r="365" spans="1:22" x14ac:dyDescent="0.25">
      <c r="B365" s="276" t="s">
        <v>2</v>
      </c>
      <c r="C365" s="277" t="s">
        <v>41</v>
      </c>
      <c r="D365" s="276" t="s">
        <v>41</v>
      </c>
      <c r="E365" s="276" t="s">
        <v>41</v>
      </c>
      <c r="F365" s="276" t="s">
        <v>41</v>
      </c>
      <c r="G365" s="276" t="s">
        <v>41</v>
      </c>
      <c r="H365" s="276" t="s">
        <v>41</v>
      </c>
      <c r="I365" s="276" t="s">
        <v>41</v>
      </c>
      <c r="J365" s="276" t="s">
        <v>41</v>
      </c>
      <c r="K365" s="276" t="s">
        <v>41</v>
      </c>
      <c r="L365" s="276" t="s">
        <v>41</v>
      </c>
      <c r="M365" s="276" t="s">
        <v>41</v>
      </c>
      <c r="N365" s="276" t="s">
        <v>41</v>
      </c>
      <c r="O365" s="276" t="s">
        <v>41</v>
      </c>
      <c r="P365" s="276" t="s">
        <v>41</v>
      </c>
      <c r="Q365" s="277" t="s">
        <v>41</v>
      </c>
      <c r="R365" s="277" t="s">
        <v>41</v>
      </c>
      <c r="S365" s="277" t="s">
        <v>41</v>
      </c>
      <c r="T365" s="277" t="s">
        <v>41</v>
      </c>
      <c r="U365" s="277" t="s">
        <v>41</v>
      </c>
      <c r="V365" s="277" t="s">
        <v>41</v>
      </c>
    </row>
    <row r="366" spans="1:22" x14ac:dyDescent="0.25">
      <c r="B366" s="276">
        <v>1</v>
      </c>
      <c r="C366" s="341">
        <f t="shared" ref="C366:V366" si="197">(C113*$K$363)/$B366</f>
        <v>0.22556222395385556</v>
      </c>
      <c r="D366" s="156">
        <f t="shared" si="197"/>
        <v>0.25939655754693386</v>
      </c>
      <c r="E366" s="156">
        <f t="shared" si="197"/>
        <v>0.29830604117897391</v>
      </c>
      <c r="F366" s="156">
        <f t="shared" si="197"/>
        <v>0.34305194735581995</v>
      </c>
      <c r="G366" s="156">
        <f t="shared" si="197"/>
        <v>0.39450973945919293</v>
      </c>
      <c r="H366" s="156">
        <f t="shared" si="197"/>
        <v>0.45368620037807184</v>
      </c>
      <c r="I366" s="156">
        <f t="shared" si="197"/>
        <v>0.52173913043478259</v>
      </c>
      <c r="J366" s="156">
        <f t="shared" si="197"/>
        <v>0.6</v>
      </c>
      <c r="K366" s="84">
        <f t="shared" si="197"/>
        <v>0.69</v>
      </c>
      <c r="L366" s="143">
        <f t="shared" si="197"/>
        <v>0.79349999999999987</v>
      </c>
      <c r="M366" s="143">
        <f t="shared" si="197"/>
        <v>0.91252499999999981</v>
      </c>
      <c r="N366" s="143">
        <f t="shared" si="197"/>
        <v>1.0494037499999997</v>
      </c>
      <c r="O366" s="143">
        <f t="shared" si="197"/>
        <v>1.2068143124999997</v>
      </c>
      <c r="P366" s="143">
        <f t="shared" si="197"/>
        <v>1.3878364593749997</v>
      </c>
      <c r="Q366" s="143">
        <f t="shared" si="197"/>
        <v>1.5960119282812495</v>
      </c>
      <c r="R366" s="143">
        <f t="shared" si="197"/>
        <v>1.8354137175234368</v>
      </c>
      <c r="S366" s="143">
        <f t="shared" si="197"/>
        <v>2.1107257751519524</v>
      </c>
      <c r="T366" s="278">
        <f t="shared" si="197"/>
        <v>2.427334641424745</v>
      </c>
      <c r="U366" s="278">
        <f t="shared" si="197"/>
        <v>2.7914348376384566</v>
      </c>
      <c r="V366" s="278">
        <f t="shared" si="197"/>
        <v>3.2101500632842246</v>
      </c>
    </row>
    <row r="367" spans="1:22" x14ac:dyDescent="0.25">
      <c r="B367" s="276">
        <v>2</v>
      </c>
      <c r="C367" s="341">
        <f t="shared" ref="C367:V367" si="198">(C114*$K$363)/$B367</f>
        <v>0.21575517073847056</v>
      </c>
      <c r="D367" s="160">
        <f t="shared" si="198"/>
        <v>0.24811844634924113</v>
      </c>
      <c r="E367" s="160">
        <f t="shared" si="198"/>
        <v>0.28533621330162728</v>
      </c>
      <c r="F367" s="160">
        <f t="shared" si="198"/>
        <v>0.32813664529687137</v>
      </c>
      <c r="G367" s="160">
        <f t="shared" si="198"/>
        <v>0.37735714209140203</v>
      </c>
      <c r="H367" s="160">
        <f t="shared" si="198"/>
        <v>0.43396071340511227</v>
      </c>
      <c r="I367" s="160">
        <f t="shared" si="198"/>
        <v>0.49905482041587906</v>
      </c>
      <c r="J367" s="160">
        <f t="shared" si="198"/>
        <v>0.57391304347826089</v>
      </c>
      <c r="K367" s="98">
        <f t="shared" si="198"/>
        <v>0.66</v>
      </c>
      <c r="L367" s="94">
        <f t="shared" si="198"/>
        <v>0.75900000000000001</v>
      </c>
      <c r="M367" s="94">
        <f t="shared" si="198"/>
        <v>0.8728499999999999</v>
      </c>
      <c r="N367" s="94">
        <f t="shared" si="198"/>
        <v>1.0037774999999998</v>
      </c>
      <c r="O367" s="94">
        <f t="shared" si="198"/>
        <v>1.1543441249999997</v>
      </c>
      <c r="P367" s="94">
        <f t="shared" si="198"/>
        <v>1.3274957437499997</v>
      </c>
      <c r="Q367" s="94">
        <f t="shared" si="198"/>
        <v>1.5266201053124995</v>
      </c>
      <c r="R367" s="94">
        <f t="shared" si="198"/>
        <v>1.7556131211093742</v>
      </c>
      <c r="S367" s="94">
        <f t="shared" si="198"/>
        <v>2.0189550892757802</v>
      </c>
      <c r="T367" s="278">
        <f t="shared" si="198"/>
        <v>2.3217983526671468</v>
      </c>
      <c r="U367" s="278">
        <f t="shared" si="198"/>
        <v>2.6700681055672186</v>
      </c>
      <c r="V367" s="278">
        <f t="shared" si="198"/>
        <v>3.070578321402301</v>
      </c>
    </row>
    <row r="368" spans="1:22" x14ac:dyDescent="0.25">
      <c r="B368" s="276">
        <v>3</v>
      </c>
      <c r="C368" s="342">
        <f t="shared" ref="C368:V368" si="199">(C115*$K$363)/$B368</f>
        <v>0.19614106430770051</v>
      </c>
      <c r="D368" s="163">
        <f t="shared" si="199"/>
        <v>0.22556222395385558</v>
      </c>
      <c r="E368" s="163">
        <f t="shared" si="199"/>
        <v>0.25939655754693386</v>
      </c>
      <c r="F368" s="163">
        <f t="shared" si="199"/>
        <v>0.29830604117897391</v>
      </c>
      <c r="G368" s="163">
        <f t="shared" si="199"/>
        <v>0.34305194735582001</v>
      </c>
      <c r="H368" s="163">
        <f t="shared" si="199"/>
        <v>0.39450973945919299</v>
      </c>
      <c r="I368" s="163">
        <f t="shared" si="199"/>
        <v>0.45368620037807189</v>
      </c>
      <c r="J368" s="163">
        <f t="shared" si="199"/>
        <v>0.52173913043478259</v>
      </c>
      <c r="K368" s="105">
        <f t="shared" si="199"/>
        <v>0.6</v>
      </c>
      <c r="L368" s="146">
        <f t="shared" si="199"/>
        <v>0.69</v>
      </c>
      <c r="M368" s="146">
        <f t="shared" si="199"/>
        <v>0.79349999999999987</v>
      </c>
      <c r="N368" s="146">
        <f t="shared" si="199"/>
        <v>0.9125249999999997</v>
      </c>
      <c r="O368" s="146">
        <f t="shared" si="199"/>
        <v>1.0494037499999995</v>
      </c>
      <c r="P368" s="146">
        <f t="shared" si="199"/>
        <v>1.2068143124999995</v>
      </c>
      <c r="Q368" s="146">
        <f t="shared" si="199"/>
        <v>1.3878364593749992</v>
      </c>
      <c r="R368" s="146">
        <f t="shared" si="199"/>
        <v>1.5960119282812488</v>
      </c>
      <c r="S368" s="146">
        <f t="shared" si="199"/>
        <v>1.835413717523436</v>
      </c>
      <c r="T368" s="279">
        <f t="shared" si="199"/>
        <v>2.110725775151951</v>
      </c>
      <c r="U368" s="279">
        <f t="shared" si="199"/>
        <v>2.4273346414247436</v>
      </c>
      <c r="V368" s="279">
        <f t="shared" si="199"/>
        <v>2.7914348376384552</v>
      </c>
    </row>
    <row r="369" spans="2:22" x14ac:dyDescent="0.25">
      <c r="B369" s="276">
        <v>4</v>
      </c>
      <c r="C369" s="341">
        <f t="shared" ref="C369:V369" si="200">(C116*$K$363)/$B369</f>
        <v>0.19450655543846967</v>
      </c>
      <c r="D369" s="160">
        <f t="shared" si="200"/>
        <v>0.2236825387542401</v>
      </c>
      <c r="E369" s="160">
        <f t="shared" si="200"/>
        <v>0.2572349195673761</v>
      </c>
      <c r="F369" s="160">
        <f t="shared" si="200"/>
        <v>0.29582015750248247</v>
      </c>
      <c r="G369" s="160">
        <f t="shared" si="200"/>
        <v>0.34019318112785479</v>
      </c>
      <c r="H369" s="160">
        <f t="shared" si="200"/>
        <v>0.391222158297033</v>
      </c>
      <c r="I369" s="160">
        <f t="shared" si="200"/>
        <v>0.44990548204158792</v>
      </c>
      <c r="J369" s="160">
        <f t="shared" si="200"/>
        <v>0.5173913043478261</v>
      </c>
      <c r="K369" s="98">
        <f t="shared" si="200"/>
        <v>0.59499999999999997</v>
      </c>
      <c r="L369" s="94">
        <f t="shared" si="200"/>
        <v>0.68424999999999991</v>
      </c>
      <c r="M369" s="94">
        <f t="shared" si="200"/>
        <v>0.78688749999999985</v>
      </c>
      <c r="N369" s="94">
        <f t="shared" si="200"/>
        <v>0.90492062499999981</v>
      </c>
      <c r="O369" s="94">
        <f t="shared" si="200"/>
        <v>1.0406587187499996</v>
      </c>
      <c r="P369" s="94">
        <f t="shared" si="200"/>
        <v>1.1967575265624995</v>
      </c>
      <c r="Q369" s="94">
        <f t="shared" si="200"/>
        <v>1.3762711555468743</v>
      </c>
      <c r="R369" s="94">
        <f t="shared" si="200"/>
        <v>1.5827118288789053</v>
      </c>
      <c r="S369" s="94">
        <f t="shared" si="200"/>
        <v>1.8201186032107408</v>
      </c>
      <c r="T369" s="278">
        <f t="shared" si="200"/>
        <v>2.0931363936923519</v>
      </c>
      <c r="U369" s="278">
        <f t="shared" si="200"/>
        <v>2.4071068527462045</v>
      </c>
      <c r="V369" s="278">
        <f t="shared" si="200"/>
        <v>2.7681728806581352</v>
      </c>
    </row>
    <row r="370" spans="2:22" x14ac:dyDescent="0.25">
      <c r="B370" s="276">
        <v>5</v>
      </c>
      <c r="C370" s="341">
        <f t="shared" ref="C370:V370" si="201">(C117*$K$363)/$B370</f>
        <v>0.18960302883077712</v>
      </c>
      <c r="D370" s="160">
        <f t="shared" si="201"/>
        <v>0.21804348315539368</v>
      </c>
      <c r="E370" s="160">
        <f t="shared" si="201"/>
        <v>0.2507500056287027</v>
      </c>
      <c r="F370" s="160">
        <f t="shared" si="201"/>
        <v>0.2883625064730081</v>
      </c>
      <c r="G370" s="160">
        <f t="shared" si="201"/>
        <v>0.33161688244395926</v>
      </c>
      <c r="H370" s="160">
        <f t="shared" si="201"/>
        <v>0.38135941481055313</v>
      </c>
      <c r="I370" s="160">
        <f t="shared" si="201"/>
        <v>0.43856332703213613</v>
      </c>
      <c r="J370" s="160">
        <f t="shared" si="201"/>
        <v>0.5043478260869565</v>
      </c>
      <c r="K370" s="98">
        <f t="shared" si="201"/>
        <v>0.57999999999999996</v>
      </c>
      <c r="L370" s="94">
        <f t="shared" si="201"/>
        <v>0.66699999999999993</v>
      </c>
      <c r="M370" s="94">
        <f t="shared" si="201"/>
        <v>0.76704999999999979</v>
      </c>
      <c r="N370" s="94">
        <f t="shared" si="201"/>
        <v>0.88210749999999971</v>
      </c>
      <c r="O370" s="94">
        <f t="shared" si="201"/>
        <v>1.0144236249999996</v>
      </c>
      <c r="P370" s="94">
        <f t="shared" si="201"/>
        <v>1.1665871687499993</v>
      </c>
      <c r="Q370" s="94">
        <f t="shared" si="201"/>
        <v>1.3415752440624993</v>
      </c>
      <c r="R370" s="94">
        <f t="shared" si="201"/>
        <v>1.5428115306718739</v>
      </c>
      <c r="S370" s="94">
        <f t="shared" si="201"/>
        <v>1.7742332602726549</v>
      </c>
      <c r="T370" s="278">
        <f t="shared" si="201"/>
        <v>2.0403682493135529</v>
      </c>
      <c r="U370" s="278">
        <f t="shared" si="201"/>
        <v>2.3464234867105858</v>
      </c>
      <c r="V370" s="278">
        <f t="shared" si="201"/>
        <v>2.6983870097171736</v>
      </c>
    </row>
    <row r="371" spans="2:22" x14ac:dyDescent="0.25">
      <c r="B371" s="276">
        <v>10</v>
      </c>
      <c r="C371" s="342">
        <f t="shared" ref="C371:V371" si="202">(C118*$K$363)/$B371</f>
        <v>0.16018186918462207</v>
      </c>
      <c r="D371" s="163">
        <f t="shared" si="202"/>
        <v>0.18420914956231538</v>
      </c>
      <c r="E371" s="163">
        <f t="shared" si="202"/>
        <v>0.21184052199666267</v>
      </c>
      <c r="F371" s="163">
        <f t="shared" si="202"/>
        <v>0.24361660029616208</v>
      </c>
      <c r="G371" s="163">
        <f t="shared" si="202"/>
        <v>0.28015909034058634</v>
      </c>
      <c r="H371" s="163">
        <f t="shared" si="202"/>
        <v>0.32218295389167428</v>
      </c>
      <c r="I371" s="163">
        <f t="shared" si="202"/>
        <v>0.37051039697542543</v>
      </c>
      <c r="J371" s="163">
        <f t="shared" si="202"/>
        <v>0.42608695652173917</v>
      </c>
      <c r="K371" s="105">
        <f t="shared" si="202"/>
        <v>0.49000000000000005</v>
      </c>
      <c r="L371" s="146">
        <f t="shared" si="202"/>
        <v>0.5635</v>
      </c>
      <c r="M371" s="146">
        <f t="shared" si="202"/>
        <v>0.64802499999999985</v>
      </c>
      <c r="N371" s="146">
        <f t="shared" si="202"/>
        <v>0.74522874999999977</v>
      </c>
      <c r="O371" s="146">
        <f t="shared" si="202"/>
        <v>0.85701306249999976</v>
      </c>
      <c r="P371" s="146">
        <f t="shared" si="202"/>
        <v>0.98556502187499961</v>
      </c>
      <c r="Q371" s="146">
        <f t="shared" si="202"/>
        <v>1.1333997751562497</v>
      </c>
      <c r="R371" s="146">
        <f t="shared" si="202"/>
        <v>1.303409741429687</v>
      </c>
      <c r="S371" s="146">
        <f t="shared" si="202"/>
        <v>1.4989212026441399</v>
      </c>
      <c r="T371" s="279">
        <f t="shared" si="202"/>
        <v>1.7237593830407607</v>
      </c>
      <c r="U371" s="279">
        <f t="shared" si="202"/>
        <v>1.9823232904968748</v>
      </c>
      <c r="V371" s="279">
        <f t="shared" si="202"/>
        <v>2.279671784071406</v>
      </c>
    </row>
    <row r="372" spans="2:22" x14ac:dyDescent="0.25">
      <c r="B372" s="276">
        <v>20</v>
      </c>
      <c r="C372" s="341">
        <f t="shared" ref="C372:V372" si="203">(C119*$K$363)/$B372</f>
        <v>0.12046330366231273</v>
      </c>
      <c r="D372" s="160">
        <f t="shared" si="203"/>
        <v>0.13853279921165962</v>
      </c>
      <c r="E372" s="160">
        <f t="shared" si="203"/>
        <v>0.15931271909340855</v>
      </c>
      <c r="F372" s="160">
        <f t="shared" si="203"/>
        <v>0.18320962695741982</v>
      </c>
      <c r="G372" s="160">
        <f t="shared" si="203"/>
        <v>0.21069107100103279</v>
      </c>
      <c r="H372" s="160">
        <f t="shared" si="203"/>
        <v>0.2422947316511877</v>
      </c>
      <c r="I372" s="160">
        <f t="shared" si="203"/>
        <v>0.2786389413988658</v>
      </c>
      <c r="J372" s="160">
        <f t="shared" si="203"/>
        <v>0.32043478260869568</v>
      </c>
      <c r="K372" s="98">
        <f t="shared" si="203"/>
        <v>0.36849999999999999</v>
      </c>
      <c r="L372" s="94">
        <f t="shared" si="203"/>
        <v>0.42377500000000001</v>
      </c>
      <c r="M372" s="94">
        <f t="shared" si="203"/>
        <v>0.48734124999999995</v>
      </c>
      <c r="N372" s="94">
        <f t="shared" si="203"/>
        <v>0.56044243749999989</v>
      </c>
      <c r="O372" s="94">
        <f t="shared" si="203"/>
        <v>0.64450880312499981</v>
      </c>
      <c r="P372" s="94">
        <f t="shared" si="203"/>
        <v>0.74118512359374977</v>
      </c>
      <c r="Q372" s="94">
        <f t="shared" si="203"/>
        <v>0.85236289213281213</v>
      </c>
      <c r="R372" s="94">
        <f t="shared" si="203"/>
        <v>0.98021732595273403</v>
      </c>
      <c r="S372" s="94">
        <f t="shared" si="203"/>
        <v>1.127249924845644</v>
      </c>
      <c r="T372" s="278">
        <f t="shared" si="203"/>
        <v>1.2963374135724903</v>
      </c>
      <c r="U372" s="278">
        <f t="shared" si="203"/>
        <v>1.4907880256083639</v>
      </c>
      <c r="V372" s="278">
        <f t="shared" si="203"/>
        <v>1.7144062294496183</v>
      </c>
    </row>
    <row r="373" spans="2:22" x14ac:dyDescent="0.25">
      <c r="B373" s="276">
        <v>30</v>
      </c>
      <c r="C373" s="341">
        <f t="shared" ref="C373:V373" si="204">(C120*$K$363)/$B373</f>
        <v>9.9705041023081087E-2</v>
      </c>
      <c r="D373" s="160">
        <f t="shared" si="204"/>
        <v>0.11466079717654323</v>
      </c>
      <c r="E373" s="160">
        <f t="shared" si="204"/>
        <v>0.13185991675302472</v>
      </c>
      <c r="F373" s="160">
        <f t="shared" si="204"/>
        <v>0.1516389042659784</v>
      </c>
      <c r="G373" s="160">
        <f t="shared" si="204"/>
        <v>0.17438473990587516</v>
      </c>
      <c r="H373" s="160">
        <f t="shared" si="204"/>
        <v>0.20054245089175643</v>
      </c>
      <c r="I373" s="160">
        <f t="shared" si="204"/>
        <v>0.23062381852551989</v>
      </c>
      <c r="J373" s="160">
        <f t="shared" si="204"/>
        <v>0.26521739130434785</v>
      </c>
      <c r="K373" s="98">
        <f t="shared" si="204"/>
        <v>0.30499999999999999</v>
      </c>
      <c r="L373" s="94">
        <f t="shared" si="204"/>
        <v>0.35074999999999995</v>
      </c>
      <c r="M373" s="94">
        <f t="shared" si="204"/>
        <v>0.40336249999999996</v>
      </c>
      <c r="N373" s="94">
        <f t="shared" si="204"/>
        <v>0.4638668749999999</v>
      </c>
      <c r="O373" s="94">
        <f t="shared" si="204"/>
        <v>0.5334469062499998</v>
      </c>
      <c r="P373" s="94">
        <f t="shared" si="204"/>
        <v>0.61346394218749978</v>
      </c>
      <c r="Q373" s="94">
        <f t="shared" si="204"/>
        <v>0.70548353351562476</v>
      </c>
      <c r="R373" s="94">
        <f t="shared" si="204"/>
        <v>0.8113060635429683</v>
      </c>
      <c r="S373" s="94">
        <f t="shared" si="204"/>
        <v>0.93300197307441346</v>
      </c>
      <c r="T373" s="278">
        <f t="shared" si="204"/>
        <v>1.0729522690355755</v>
      </c>
      <c r="U373" s="278">
        <f t="shared" si="204"/>
        <v>1.2338951093909116</v>
      </c>
      <c r="V373" s="278">
        <f t="shared" si="204"/>
        <v>1.4189793757995484</v>
      </c>
    </row>
    <row r="374" spans="2:22" x14ac:dyDescent="0.25">
      <c r="B374" s="276">
        <v>40</v>
      </c>
      <c r="C374" s="341">
        <f t="shared" ref="C374:V374" si="205">(C121*$K$363)/$B374</f>
        <v>8.6874146399619059E-2</v>
      </c>
      <c r="D374" s="160">
        <f t="shared" si="205"/>
        <v>9.99052683595619E-2</v>
      </c>
      <c r="E374" s="160">
        <f t="shared" si="205"/>
        <v>0.11489105861349617</v>
      </c>
      <c r="F374" s="160">
        <f t="shared" si="205"/>
        <v>0.13212471740552059</v>
      </c>
      <c r="G374" s="160">
        <f t="shared" si="205"/>
        <v>0.15194342501634867</v>
      </c>
      <c r="H374" s="160">
        <f t="shared" si="205"/>
        <v>0.17473493876880092</v>
      </c>
      <c r="I374" s="160">
        <f t="shared" si="205"/>
        <v>0.20094517958412106</v>
      </c>
      <c r="J374" s="160">
        <f t="shared" si="205"/>
        <v>0.23108695652173919</v>
      </c>
      <c r="K374" s="98">
        <f t="shared" si="205"/>
        <v>0.26575000000000004</v>
      </c>
      <c r="L374" s="94">
        <f t="shared" si="205"/>
        <v>0.30561250000000001</v>
      </c>
      <c r="M374" s="94">
        <f t="shared" si="205"/>
        <v>0.35145437499999999</v>
      </c>
      <c r="N374" s="94">
        <f t="shared" si="205"/>
        <v>0.40417253124999997</v>
      </c>
      <c r="O374" s="94">
        <f t="shared" si="205"/>
        <v>0.46479841093749991</v>
      </c>
      <c r="P374" s="94">
        <f t="shared" si="205"/>
        <v>0.53451817257812484</v>
      </c>
      <c r="Q374" s="94">
        <f t="shared" si="205"/>
        <v>0.61469589846484352</v>
      </c>
      <c r="R374" s="94">
        <f t="shared" si="205"/>
        <v>0.70690028323456999</v>
      </c>
      <c r="S374" s="94">
        <f t="shared" si="205"/>
        <v>0.81293532571975535</v>
      </c>
      <c r="T374" s="278">
        <f t="shared" si="205"/>
        <v>0.93487562457771867</v>
      </c>
      <c r="U374" s="278">
        <f t="shared" si="205"/>
        <v>1.0751069682643766</v>
      </c>
      <c r="V374" s="278">
        <f t="shared" si="205"/>
        <v>1.2363730135040329</v>
      </c>
    </row>
    <row r="375" spans="2:22" x14ac:dyDescent="0.25">
      <c r="B375" s="276">
        <v>50</v>
      </c>
      <c r="C375" s="341">
        <f t="shared" ref="C375:V375" si="206">(C122*$K$363)/$B375</f>
        <v>7.858718643261868E-2</v>
      </c>
      <c r="D375" s="160">
        <f t="shared" si="206"/>
        <v>9.0375264397511479E-2</v>
      </c>
      <c r="E375" s="160">
        <f t="shared" si="206"/>
        <v>0.10393155405713818</v>
      </c>
      <c r="F375" s="160">
        <f t="shared" si="206"/>
        <v>0.11952128716570889</v>
      </c>
      <c r="G375" s="160">
        <f t="shared" si="206"/>
        <v>0.13744948024056522</v>
      </c>
      <c r="H375" s="160">
        <f t="shared" si="206"/>
        <v>0.15806690227664999</v>
      </c>
      <c r="I375" s="160">
        <f t="shared" si="206"/>
        <v>0.18177693761814748</v>
      </c>
      <c r="J375" s="160">
        <f t="shared" si="206"/>
        <v>0.20904347826086958</v>
      </c>
      <c r="K375" s="98">
        <f t="shared" si="206"/>
        <v>0.2404</v>
      </c>
      <c r="L375" s="94">
        <f t="shared" si="206"/>
        <v>0.27645999999999998</v>
      </c>
      <c r="M375" s="94">
        <f t="shared" si="206"/>
        <v>0.31792899999999996</v>
      </c>
      <c r="N375" s="94">
        <f t="shared" si="206"/>
        <v>0.36561834999999993</v>
      </c>
      <c r="O375" s="94">
        <f t="shared" si="206"/>
        <v>0.42046110249999991</v>
      </c>
      <c r="P375" s="94">
        <f t="shared" si="206"/>
        <v>0.48353026787499986</v>
      </c>
      <c r="Q375" s="94">
        <f t="shared" si="206"/>
        <v>0.55605980805624977</v>
      </c>
      <c r="R375" s="94">
        <f t="shared" si="206"/>
        <v>0.63946877926468726</v>
      </c>
      <c r="S375" s="94">
        <f t="shared" si="206"/>
        <v>0.7353890961543903</v>
      </c>
      <c r="T375" s="278">
        <f t="shared" si="206"/>
        <v>0.84569746057754869</v>
      </c>
      <c r="U375" s="278">
        <f t="shared" si="206"/>
        <v>0.972552079664181</v>
      </c>
      <c r="V375" s="278">
        <f t="shared" si="206"/>
        <v>1.118434891613808</v>
      </c>
    </row>
    <row r="376" spans="2:22" x14ac:dyDescent="0.25">
      <c r="B376" s="276">
        <v>60</v>
      </c>
      <c r="C376" s="341">
        <f t="shared" ref="C376:V376" si="207">(C123*$K$363)/$B376</f>
        <v>7.3443931857438971E-2</v>
      </c>
      <c r="D376" s="160">
        <f t="shared" si="207"/>
        <v>8.4460521636054817E-2</v>
      </c>
      <c r="E376" s="160">
        <f t="shared" si="207"/>
        <v>9.7129599881463025E-2</v>
      </c>
      <c r="F376" s="160">
        <f t="shared" si="207"/>
        <v>0.11169903986368247</v>
      </c>
      <c r="G376" s="160">
        <f t="shared" si="207"/>
        <v>0.12845389584323483</v>
      </c>
      <c r="H376" s="160">
        <f t="shared" si="207"/>
        <v>0.14772198021972002</v>
      </c>
      <c r="I376" s="160">
        <f t="shared" si="207"/>
        <v>0.16988027725267804</v>
      </c>
      <c r="J376" s="160">
        <f t="shared" si="207"/>
        <v>0.19536231884057972</v>
      </c>
      <c r="K376" s="98">
        <f t="shared" si="207"/>
        <v>0.22466666666666668</v>
      </c>
      <c r="L376" s="94">
        <f t="shared" si="207"/>
        <v>0.25836666666666663</v>
      </c>
      <c r="M376" s="94">
        <f t="shared" si="207"/>
        <v>0.29712166666666662</v>
      </c>
      <c r="N376" s="94">
        <f t="shared" si="207"/>
        <v>0.34168991666666659</v>
      </c>
      <c r="O376" s="94">
        <f t="shared" si="207"/>
        <v>0.39294340416666651</v>
      </c>
      <c r="P376" s="94">
        <f t="shared" si="207"/>
        <v>0.45188491479166648</v>
      </c>
      <c r="Q376" s="94">
        <f t="shared" si="207"/>
        <v>0.51966765201041643</v>
      </c>
      <c r="R376" s="94">
        <f t="shared" si="207"/>
        <v>0.59761779981197882</v>
      </c>
      <c r="S376" s="94">
        <f t="shared" si="207"/>
        <v>0.68726046978377575</v>
      </c>
      <c r="T376" s="278">
        <f t="shared" si="207"/>
        <v>0.79034954025134196</v>
      </c>
      <c r="U376" s="278">
        <f t="shared" si="207"/>
        <v>0.90890197128904326</v>
      </c>
      <c r="V376" s="278">
        <f t="shared" si="207"/>
        <v>1.0452372669823997</v>
      </c>
    </row>
    <row r="377" spans="2:22" x14ac:dyDescent="0.25">
      <c r="B377" s="276">
        <v>70</v>
      </c>
      <c r="C377" s="342">
        <f t="shared" ref="C377:V377" si="208">(C124*$K$363)/$B377</f>
        <v>6.860267225428858E-2</v>
      </c>
      <c r="D377" s="163">
        <f t="shared" ref="D377" si="209">(D124*$K$363)/$B377</f>
        <v>7.8893073092431848E-2</v>
      </c>
      <c r="E377" s="163">
        <f t="shared" ref="E377" si="210">(E124*$K$363)/$B377</f>
        <v>9.0727034056296618E-2</v>
      </c>
      <c r="F377" s="163">
        <f t="shared" ref="F377" si="211">(F124*$K$363)/$B377</f>
        <v>0.10433608916474112</v>
      </c>
      <c r="G377" s="163">
        <f t="shared" ref="G377" si="212">(G124*$K$363)/$B377</f>
        <v>0.11998650253945227</v>
      </c>
      <c r="H377" s="163">
        <f t="shared" ref="H377" si="213">(H124*$K$363)/$B377</f>
        <v>0.13798447792037011</v>
      </c>
      <c r="I377" s="163">
        <f t="shared" si="208"/>
        <v>0.15868214960842561</v>
      </c>
      <c r="J377" s="163">
        <f t="shared" si="208"/>
        <v>0.18248447204968946</v>
      </c>
      <c r="K377" s="105">
        <f t="shared" si="208"/>
        <v>0.20985714285714285</v>
      </c>
      <c r="L377" s="146">
        <f t="shared" si="208"/>
        <v>0.24133571428571429</v>
      </c>
      <c r="M377" s="146">
        <f t="shared" si="208"/>
        <v>0.2775360714285714</v>
      </c>
      <c r="N377" s="146">
        <f t="shared" si="208"/>
        <v>0.31916648214285714</v>
      </c>
      <c r="O377" s="146">
        <f t="shared" si="208"/>
        <v>0.36704145446428565</v>
      </c>
      <c r="P377" s="146">
        <f t="shared" ref="P377:R377" si="214">(P124*$K$363)/$B377</f>
        <v>0.4220976726339285</v>
      </c>
      <c r="Q377" s="146">
        <f t="shared" si="214"/>
        <v>0.48541232352901775</v>
      </c>
      <c r="R377" s="146">
        <f t="shared" si="214"/>
        <v>0.55822417205837038</v>
      </c>
      <c r="S377" s="146">
        <f t="shared" ref="S377" si="215">(S124*$K$363)/$B377</f>
        <v>0.64195779786712581</v>
      </c>
      <c r="T377" s="279">
        <f t="shared" si="208"/>
        <v>0.73825146754719462</v>
      </c>
      <c r="U377" s="279">
        <f t="shared" si="208"/>
        <v>0.84898918767927378</v>
      </c>
      <c r="V377" s="279">
        <f t="shared" si="208"/>
        <v>0.97633756583116471</v>
      </c>
    </row>
    <row r="378" spans="2:22" x14ac:dyDescent="0.25">
      <c r="B378" s="276">
        <v>80</v>
      </c>
      <c r="C378" s="518"/>
      <c r="D378" s="241">
        <f t="shared" ref="D378" si="216">(D125*$K$363)/$B378</f>
        <v>7.4059596864849225E-2</v>
      </c>
      <c r="E378" s="241">
        <f t="shared" ref="E378" si="217">(E125*$K$363)/$B378</f>
        <v>8.5168536394576611E-2</v>
      </c>
      <c r="F378" s="241">
        <f t="shared" ref="F378" si="218">(F125*$K$363)/$B378</f>
        <v>9.7943816853763105E-2</v>
      </c>
      <c r="G378" s="241">
        <f t="shared" ref="G378" si="219">(G125*$K$363)/$B378</f>
        <v>0.11263538938182756</v>
      </c>
      <c r="H378" s="241">
        <f t="shared" ref="H378" si="220">(H125*$K$363)/$B378</f>
        <v>0.1295306977891017</v>
      </c>
      <c r="I378" s="241">
        <f t="shared" ref="I378:O378" si="221">(I125*$K$363)/$B378</f>
        <v>0.14896030245746694</v>
      </c>
      <c r="J378" s="241">
        <f t="shared" si="221"/>
        <v>0.17130434782608697</v>
      </c>
      <c r="K378" s="165">
        <f t="shared" si="221"/>
        <v>0.19700000000000001</v>
      </c>
      <c r="L378" s="144">
        <f t="shared" si="221"/>
        <v>0.22654999999999997</v>
      </c>
      <c r="M378" s="144">
        <f t="shared" si="221"/>
        <v>0.26053249999999994</v>
      </c>
      <c r="N378" s="144">
        <f t="shared" si="221"/>
        <v>0.29961237499999993</v>
      </c>
      <c r="O378" s="144">
        <f t="shared" si="221"/>
        <v>0.3445542312499999</v>
      </c>
      <c r="P378" s="144">
        <f t="shared" ref="P378:R378" si="222">(P125*$K$363)/$B378</f>
        <v>0.39623736593749986</v>
      </c>
      <c r="Q378" s="144">
        <f t="shared" si="222"/>
        <v>0.45567297082812475</v>
      </c>
      <c r="R378" s="144">
        <f t="shared" si="222"/>
        <v>0.52402391645234347</v>
      </c>
      <c r="S378" s="144">
        <f t="shared" ref="S378" si="223">(S125*$K$363)/$B378</f>
        <v>0.60262750392019493</v>
      </c>
      <c r="T378" s="519"/>
      <c r="U378" s="519"/>
      <c r="V378" s="519"/>
    </row>
    <row r="379" spans="2:22" x14ac:dyDescent="0.25">
      <c r="B379" s="276">
        <v>90</v>
      </c>
      <c r="C379" s="518"/>
      <c r="D379" s="241">
        <f t="shared" ref="D379" si="224">(D126*$K$363)/$B379</f>
        <v>7.1469808367601251E-2</v>
      </c>
      <c r="E379" s="241">
        <f t="shared" ref="E379" si="225">(E126*$K$363)/$B379</f>
        <v>8.2190279622741433E-2</v>
      </c>
      <c r="F379" s="241">
        <f t="shared" ref="F379" si="226">(F126*$K$363)/$B379</f>
        <v>9.4518821566152642E-2</v>
      </c>
      <c r="G379" s="241">
        <f t="shared" ref="G379" si="227">(G126*$K$363)/$B379</f>
        <v>0.10869664480107553</v>
      </c>
      <c r="H379" s="241">
        <f t="shared" ref="H379" si="228">(H126*$K$363)/$B379</f>
        <v>0.12500114152123687</v>
      </c>
      <c r="I379" s="241">
        <f t="shared" ref="I379:O379" si="229">(I126*$K$363)/$B379</f>
        <v>0.14375131274942238</v>
      </c>
      <c r="J379" s="241">
        <f t="shared" si="229"/>
        <v>0.16531400966183574</v>
      </c>
      <c r="K379" s="165">
        <f t="shared" si="229"/>
        <v>0.19011111111111109</v>
      </c>
      <c r="L379" s="144">
        <f t="shared" si="229"/>
        <v>0.21862777777777775</v>
      </c>
      <c r="M379" s="144">
        <f t="shared" si="229"/>
        <v>0.25142194444444438</v>
      </c>
      <c r="N379" s="144">
        <f t="shared" si="229"/>
        <v>0.28913523611111103</v>
      </c>
      <c r="O379" s="144">
        <f t="shared" si="229"/>
        <v>0.33250552152777768</v>
      </c>
      <c r="P379" s="144">
        <f t="shared" ref="P379:R379" si="230">(P126*$K$363)/$B379</f>
        <v>0.38238134975694427</v>
      </c>
      <c r="Q379" s="144">
        <f t="shared" si="230"/>
        <v>0.43973855222048586</v>
      </c>
      <c r="R379" s="144">
        <f t="shared" si="230"/>
        <v>0.50569933505355869</v>
      </c>
      <c r="S379" s="144">
        <f t="shared" ref="S379" si="231">(S126*$K$363)/$B379</f>
        <v>0.58155423531159245</v>
      </c>
      <c r="T379" s="519"/>
      <c r="U379" s="519"/>
      <c r="V379" s="519"/>
    </row>
    <row r="380" spans="2:22" x14ac:dyDescent="0.25">
      <c r="B380" s="276">
        <v>100</v>
      </c>
      <c r="C380" s="342"/>
      <c r="D380" s="163">
        <f t="shared" ref="D380" si="232">(D127*$K$363)/$B380</f>
        <v>6.9172415345849031E-2</v>
      </c>
      <c r="E380" s="163">
        <f t="shared" ref="E380" si="233">(E127*$K$363)/$B380</f>
        <v>7.9548277647726373E-2</v>
      </c>
      <c r="F380" s="163">
        <f t="shared" ref="F380" si="234">(F127*$K$363)/$B380</f>
        <v>9.1480519294885335E-2</v>
      </c>
      <c r="G380" s="163">
        <f t="shared" ref="G380" si="235">(G127*$K$363)/$B380</f>
        <v>0.10520259718911813</v>
      </c>
      <c r="H380" s="163">
        <f t="shared" ref="H380" si="236">(H127*$K$363)/$B380</f>
        <v>0.12098298676748584</v>
      </c>
      <c r="I380" s="163">
        <f t="shared" ref="I380:O380" si="237">(I127*$K$363)/$B380</f>
        <v>0.1391304347826087</v>
      </c>
      <c r="J380" s="163">
        <f t="shared" si="237"/>
        <v>0.16</v>
      </c>
      <c r="K380" s="105">
        <f t="shared" si="237"/>
        <v>0.184</v>
      </c>
      <c r="L380" s="146">
        <f t="shared" si="237"/>
        <v>0.21159999999999995</v>
      </c>
      <c r="M380" s="146">
        <f t="shared" si="237"/>
        <v>0.24333999999999992</v>
      </c>
      <c r="N380" s="146">
        <f t="shared" si="237"/>
        <v>0.2798409999999999</v>
      </c>
      <c r="O380" s="146">
        <f t="shared" si="237"/>
        <v>0.32181714999999989</v>
      </c>
      <c r="P380" s="146">
        <f t="shared" ref="P380:R380" si="238">(P127*$K$363)/$B380</f>
        <v>0.37008972249999983</v>
      </c>
      <c r="Q380" s="146">
        <f t="shared" si="238"/>
        <v>0.42560318087499982</v>
      </c>
      <c r="R380" s="146">
        <f t="shared" si="238"/>
        <v>0.48944365800624973</v>
      </c>
      <c r="S380" s="146">
        <f t="shared" ref="S380" si="239">(S127*$K$363)/$B380</f>
        <v>0.56286020670718717</v>
      </c>
      <c r="T380" s="279"/>
      <c r="U380" s="279"/>
      <c r="V380" s="279"/>
    </row>
    <row r="386" spans="1:22" x14ac:dyDescent="0.25">
      <c r="B386" s="44">
        <v>0.9</v>
      </c>
      <c r="C386" s="41" t="s">
        <v>42</v>
      </c>
      <c r="D386" s="47"/>
      <c r="E386" s="47"/>
      <c r="F386" s="47"/>
      <c r="G386" s="47"/>
      <c r="H386" s="47"/>
      <c r="I386" s="47"/>
      <c r="J386" s="47"/>
      <c r="K386" s="553"/>
      <c r="L386" s="47"/>
      <c r="M386" s="47"/>
      <c r="N386" s="47"/>
      <c r="O386" s="47"/>
      <c r="P386" s="47"/>
    </row>
    <row r="387" spans="1:22" x14ac:dyDescent="0.25">
      <c r="B387" s="44">
        <v>0.96</v>
      </c>
      <c r="C387" s="47" t="s">
        <v>43</v>
      </c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</row>
    <row r="388" spans="1:22" x14ac:dyDescent="0.25">
      <c r="B388" s="44">
        <v>85</v>
      </c>
      <c r="C388" s="41" t="s">
        <v>44</v>
      </c>
      <c r="D388" s="47"/>
      <c r="E388" s="47"/>
      <c r="F388" s="47"/>
      <c r="G388" s="47"/>
      <c r="H388" s="41" t="s">
        <v>121</v>
      </c>
      <c r="I388" s="47"/>
      <c r="J388" s="47"/>
      <c r="K388" s="47"/>
      <c r="L388" s="47"/>
      <c r="M388" s="47"/>
      <c r="N388" s="47"/>
      <c r="O388" s="47"/>
      <c r="P388" s="47"/>
    </row>
    <row r="389" spans="1:22" x14ac:dyDescent="0.25">
      <c r="B389" s="44"/>
      <c r="C389" s="41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</row>
    <row r="390" spans="1:22" x14ac:dyDescent="0.25">
      <c r="B390" s="554" t="s">
        <v>75</v>
      </c>
      <c r="C390" s="41"/>
      <c r="D390" s="47"/>
      <c r="E390" s="47"/>
      <c r="F390" s="47"/>
      <c r="G390" s="47"/>
      <c r="H390" s="47"/>
      <c r="I390" s="47"/>
      <c r="J390" s="47"/>
      <c r="K390" s="343" t="s">
        <v>80</v>
      </c>
      <c r="L390" s="47"/>
      <c r="M390" s="47"/>
      <c r="N390" s="47"/>
      <c r="O390" s="47"/>
      <c r="P390" s="47"/>
    </row>
    <row r="391" spans="1:22" x14ac:dyDescent="0.25">
      <c r="B391" s="44"/>
      <c r="C391" s="41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</row>
    <row r="392" spans="1:22" x14ac:dyDescent="0.25">
      <c r="B392" s="363"/>
      <c r="C392" s="47"/>
      <c r="D392" s="202"/>
      <c r="E392" s="202"/>
      <c r="F392" s="202"/>
      <c r="G392" s="202"/>
      <c r="H392" s="202"/>
      <c r="I392" s="202"/>
      <c r="J392" s="202"/>
      <c r="K392" s="202"/>
      <c r="L392" s="202"/>
      <c r="M392" s="202"/>
      <c r="N392" s="202"/>
      <c r="O392" s="202"/>
      <c r="P392" s="202"/>
    </row>
    <row r="393" spans="1:22" x14ac:dyDescent="0.25">
      <c r="A393" s="346" t="s">
        <v>28</v>
      </c>
      <c r="B393" s="292"/>
      <c r="C393" s="292"/>
      <c r="D393" s="293"/>
      <c r="E393" s="293" t="s">
        <v>16</v>
      </c>
      <c r="F393" s="293" t="s">
        <v>15</v>
      </c>
      <c r="G393" s="294" t="s">
        <v>14</v>
      </c>
      <c r="H393" s="294" t="s">
        <v>13</v>
      </c>
      <c r="I393" s="294" t="s">
        <v>3</v>
      </c>
      <c r="J393" s="294" t="s">
        <v>4</v>
      </c>
      <c r="K393" s="586" t="s">
        <v>5</v>
      </c>
      <c r="L393" s="294" t="s">
        <v>6</v>
      </c>
      <c r="M393" s="294" t="s">
        <v>20</v>
      </c>
      <c r="N393" s="294" t="s">
        <v>21</v>
      </c>
      <c r="O393" s="294" t="s">
        <v>22</v>
      </c>
      <c r="P393" s="294" t="s">
        <v>23</v>
      </c>
      <c r="Q393" s="276" t="s">
        <v>24</v>
      </c>
      <c r="R393" s="608" t="s">
        <v>25</v>
      </c>
      <c r="S393" s="608" t="s">
        <v>35</v>
      </c>
      <c r="T393" s="274"/>
      <c r="U393" s="274"/>
      <c r="V393" s="274"/>
    </row>
    <row r="394" spans="1:22" x14ac:dyDescent="0.25">
      <c r="B394" s="294" t="s">
        <v>2</v>
      </c>
      <c r="C394" s="297" t="s">
        <v>41</v>
      </c>
      <c r="D394" s="294" t="s">
        <v>41</v>
      </c>
      <c r="E394" s="294" t="s">
        <v>41</v>
      </c>
      <c r="F394" s="294" t="s">
        <v>41</v>
      </c>
      <c r="G394" s="294" t="s">
        <v>41</v>
      </c>
      <c r="H394" s="294" t="s">
        <v>41</v>
      </c>
      <c r="I394" s="294" t="s">
        <v>41</v>
      </c>
      <c r="J394" s="294" t="s">
        <v>40</v>
      </c>
      <c r="K394" s="294" t="s">
        <v>40</v>
      </c>
      <c r="L394" s="294" t="s">
        <v>40</v>
      </c>
      <c r="M394" s="294" t="s">
        <v>40</v>
      </c>
      <c r="N394" s="294" t="s">
        <v>40</v>
      </c>
      <c r="O394" s="294" t="s">
        <v>40</v>
      </c>
      <c r="P394" s="294" t="s">
        <v>40</v>
      </c>
      <c r="Q394" s="298" t="s">
        <v>40</v>
      </c>
      <c r="R394" s="298" t="s">
        <v>40</v>
      </c>
      <c r="S394" s="298" t="s">
        <v>40</v>
      </c>
      <c r="T394" s="298" t="s">
        <v>40</v>
      </c>
      <c r="U394" s="298" t="s">
        <v>40</v>
      </c>
      <c r="V394" s="298" t="s">
        <v>40</v>
      </c>
    </row>
    <row r="395" spans="1:22" x14ac:dyDescent="0.25">
      <c r="B395" s="294">
        <v>1</v>
      </c>
      <c r="C395" s="299">
        <f t="shared" ref="C395:V395" si="240">SQRT(12*32.2*C366^2/(4*$B$388*($B$387*56)*$B$386^2))</f>
        <v>3.6439577156801399E-2</v>
      </c>
      <c r="D395" s="300">
        <f t="shared" si="240"/>
        <v>4.1905513730321614E-2</v>
      </c>
      <c r="E395" s="300">
        <f t="shared" si="240"/>
        <v>4.8191340789869849E-2</v>
      </c>
      <c r="F395" s="300">
        <f t="shared" si="240"/>
        <v>5.5420041908350315E-2</v>
      </c>
      <c r="G395" s="300">
        <f t="shared" si="240"/>
        <v>6.3733048194602862E-2</v>
      </c>
      <c r="H395" s="300">
        <f t="shared" si="240"/>
        <v>7.3293005423793287E-2</v>
      </c>
      <c r="I395" s="300">
        <f t="shared" si="240"/>
        <v>8.4286956237362279E-2</v>
      </c>
      <c r="J395" s="300">
        <f t="shared" si="240"/>
        <v>9.6929999672966616E-2</v>
      </c>
      <c r="K395" s="301">
        <f t="shared" si="240"/>
        <v>0.1114694996239116</v>
      </c>
      <c r="L395" s="300">
        <f t="shared" si="240"/>
        <v>0.12818992456749834</v>
      </c>
      <c r="M395" s="300">
        <f t="shared" si="240"/>
        <v>0.14741841325262309</v>
      </c>
      <c r="N395" s="300">
        <f t="shared" si="240"/>
        <v>0.16953117524051653</v>
      </c>
      <c r="O395" s="300">
        <f t="shared" si="240"/>
        <v>0.19496085152659404</v>
      </c>
      <c r="P395" s="300">
        <f t="shared" si="240"/>
        <v>0.22420497925558311</v>
      </c>
      <c r="Q395" s="300">
        <f t="shared" si="240"/>
        <v>0.25783572614392053</v>
      </c>
      <c r="R395" s="300">
        <f t="shared" si="240"/>
        <v>0.29651108506550866</v>
      </c>
      <c r="S395" s="300">
        <f t="shared" si="240"/>
        <v>0.34098774782533497</v>
      </c>
      <c r="T395" s="303">
        <f t="shared" si="240"/>
        <v>0.39213590999913511</v>
      </c>
      <c r="U395" s="303">
        <f t="shared" si="240"/>
        <v>0.45095629649900537</v>
      </c>
      <c r="V395" s="303">
        <f t="shared" si="240"/>
        <v>0.51859974097385608</v>
      </c>
    </row>
    <row r="396" spans="1:22" x14ac:dyDescent="0.25">
      <c r="B396" s="294">
        <v>2</v>
      </c>
      <c r="C396" s="299">
        <f t="shared" ref="C396:V396" si="241">SQRT(12*32.2*C367^2/(4*$B$388*($B$387*56)*$B$386^2))</f>
        <v>3.4855247715201342E-2</v>
      </c>
      <c r="D396" s="300">
        <f t="shared" si="241"/>
        <v>4.0083534872481549E-2</v>
      </c>
      <c r="E396" s="300">
        <f t="shared" si="241"/>
        <v>4.6096065103353775E-2</v>
      </c>
      <c r="F396" s="300">
        <f t="shared" si="241"/>
        <v>5.3010474868856836E-2</v>
      </c>
      <c r="G396" s="300">
        <f t="shared" si="241"/>
        <v>6.096204609918536E-2</v>
      </c>
      <c r="H396" s="300">
        <f t="shared" si="241"/>
        <v>7.010635301406315E-2</v>
      </c>
      <c r="I396" s="300">
        <f t="shared" si="241"/>
        <v>8.0622305966172619E-2</v>
      </c>
      <c r="J396" s="300">
        <f t="shared" si="241"/>
        <v>9.2715651861098508E-2</v>
      </c>
      <c r="K396" s="301">
        <f t="shared" si="241"/>
        <v>0.1066229996402633</v>
      </c>
      <c r="L396" s="300">
        <f t="shared" si="241"/>
        <v>0.12261644958630277</v>
      </c>
      <c r="M396" s="300">
        <f t="shared" si="241"/>
        <v>0.14100891702424817</v>
      </c>
      <c r="N396" s="300">
        <f t="shared" si="241"/>
        <v>0.16216025457788538</v>
      </c>
      <c r="O396" s="300">
        <f t="shared" si="241"/>
        <v>0.18648429276456818</v>
      </c>
      <c r="P396" s="300">
        <f t="shared" si="241"/>
        <v>0.21445693667925342</v>
      </c>
      <c r="Q396" s="300">
        <f t="shared" si="241"/>
        <v>0.24662547718114139</v>
      </c>
      <c r="R396" s="300">
        <f t="shared" si="241"/>
        <v>0.28361929875831254</v>
      </c>
      <c r="S396" s="300">
        <f t="shared" si="241"/>
        <v>0.32616219357205944</v>
      </c>
      <c r="T396" s="303">
        <f t="shared" si="241"/>
        <v>0.37508652260786823</v>
      </c>
      <c r="U396" s="303">
        <f t="shared" si="241"/>
        <v>0.43134950099904851</v>
      </c>
      <c r="V396" s="303">
        <f t="shared" si="241"/>
        <v>0.4960519261489057</v>
      </c>
    </row>
    <row r="397" spans="1:22" x14ac:dyDescent="0.25">
      <c r="B397" s="294">
        <v>3</v>
      </c>
      <c r="C397" s="305">
        <f t="shared" ref="C397:V397" si="242">SQRT(12*32.2*C368^2/(4*$B$388*($B$387*56)*$B$386^2))</f>
        <v>3.1686588832001227E-2</v>
      </c>
      <c r="D397" s="306">
        <f t="shared" si="242"/>
        <v>3.6439577156801413E-2</v>
      </c>
      <c r="E397" s="306">
        <f t="shared" si="242"/>
        <v>4.1905513730321614E-2</v>
      </c>
      <c r="F397" s="306">
        <f t="shared" si="242"/>
        <v>4.8191340789869849E-2</v>
      </c>
      <c r="G397" s="306">
        <f t="shared" si="242"/>
        <v>5.5420041908350322E-2</v>
      </c>
      <c r="H397" s="306">
        <f t="shared" si="242"/>
        <v>6.3733048194602862E-2</v>
      </c>
      <c r="I397" s="306">
        <f t="shared" si="242"/>
        <v>7.32930054237933E-2</v>
      </c>
      <c r="J397" s="306">
        <f t="shared" si="242"/>
        <v>8.4286956237362279E-2</v>
      </c>
      <c r="K397" s="307">
        <f t="shared" si="242"/>
        <v>9.6929999672966616E-2</v>
      </c>
      <c r="L397" s="306">
        <f t="shared" si="242"/>
        <v>0.1114694996239116</v>
      </c>
      <c r="M397" s="306">
        <f t="shared" si="242"/>
        <v>0.12818992456749834</v>
      </c>
      <c r="N397" s="306">
        <f t="shared" si="242"/>
        <v>0.14741841325262306</v>
      </c>
      <c r="O397" s="306">
        <f t="shared" si="242"/>
        <v>0.1695311752405165</v>
      </c>
      <c r="P397" s="306">
        <f t="shared" si="242"/>
        <v>0.19496085152659395</v>
      </c>
      <c r="Q397" s="306">
        <f t="shared" si="242"/>
        <v>0.22420497925558305</v>
      </c>
      <c r="R397" s="306">
        <f t="shared" si="242"/>
        <v>0.25783572614392042</v>
      </c>
      <c r="S397" s="306">
        <f t="shared" si="242"/>
        <v>0.2965110850655085</v>
      </c>
      <c r="T397" s="309">
        <f t="shared" si="242"/>
        <v>0.3409877478253347</v>
      </c>
      <c r="U397" s="309">
        <f t="shared" si="242"/>
        <v>0.39213590999913489</v>
      </c>
      <c r="V397" s="309">
        <f t="shared" si="242"/>
        <v>0.45095629649900515</v>
      </c>
    </row>
    <row r="398" spans="1:22" x14ac:dyDescent="0.25">
      <c r="B398" s="294">
        <v>4</v>
      </c>
      <c r="C398" s="299">
        <f t="shared" ref="C398:V398" si="243">SQRT(12*32.2*C369^2/(4*$B$388*($B$387*56)*$B$386^2))</f>
        <v>3.1422533925067879E-2</v>
      </c>
      <c r="D398" s="300">
        <f t="shared" si="243"/>
        <v>3.6135914013828062E-2</v>
      </c>
      <c r="E398" s="300">
        <f t="shared" si="243"/>
        <v>4.1556301115902264E-2</v>
      </c>
      <c r="F398" s="300">
        <f t="shared" si="243"/>
        <v>4.7789746283287596E-2</v>
      </c>
      <c r="G398" s="300">
        <f t="shared" si="243"/>
        <v>5.4958208225780729E-2</v>
      </c>
      <c r="H398" s="300">
        <f t="shared" si="243"/>
        <v>6.3201939459647846E-2</v>
      </c>
      <c r="I398" s="300">
        <f t="shared" si="243"/>
        <v>7.2682230378595003E-2</v>
      </c>
      <c r="J398" s="300">
        <f t="shared" si="243"/>
        <v>8.3584564935384256E-2</v>
      </c>
      <c r="K398" s="301">
        <f t="shared" si="243"/>
        <v>9.6122249675691898E-2</v>
      </c>
      <c r="L398" s="300">
        <f t="shared" si="243"/>
        <v>0.11054058712704566</v>
      </c>
      <c r="M398" s="300">
        <f t="shared" si="243"/>
        <v>0.12712167519610251</v>
      </c>
      <c r="N398" s="300">
        <f t="shared" si="243"/>
        <v>0.14618992647551787</v>
      </c>
      <c r="O398" s="300">
        <f t="shared" si="243"/>
        <v>0.16811841544684553</v>
      </c>
      <c r="P398" s="300">
        <f t="shared" si="243"/>
        <v>0.19333617776387235</v>
      </c>
      <c r="Q398" s="300">
        <f t="shared" si="243"/>
        <v>0.22233660442845318</v>
      </c>
      <c r="R398" s="300">
        <f t="shared" si="243"/>
        <v>0.25568709509272114</v>
      </c>
      <c r="S398" s="300">
        <f t="shared" si="243"/>
        <v>0.29404015935662925</v>
      </c>
      <c r="T398" s="303">
        <f t="shared" si="243"/>
        <v>0.33814618326012369</v>
      </c>
      <c r="U398" s="303">
        <f t="shared" si="243"/>
        <v>0.38886811074914218</v>
      </c>
      <c r="V398" s="303">
        <f t="shared" si="243"/>
        <v>0.44719832736151349</v>
      </c>
    </row>
    <row r="399" spans="1:22" x14ac:dyDescent="0.25">
      <c r="B399" s="294">
        <v>5</v>
      </c>
      <c r="C399" s="299">
        <f t="shared" ref="C399:V399" si="244">SQRT(12*32.2*C370^2/(4*$B$388*($B$387*56)*$B$386^2))</f>
        <v>3.0630369204267847E-2</v>
      </c>
      <c r="D399" s="300">
        <f t="shared" si="244"/>
        <v>3.5224924584908016E-2</v>
      </c>
      <c r="E399" s="300">
        <f t="shared" si="244"/>
        <v>4.050866327264422E-2</v>
      </c>
      <c r="F399" s="300">
        <f t="shared" si="244"/>
        <v>4.6584962763540849E-2</v>
      </c>
      <c r="G399" s="300">
        <f t="shared" si="244"/>
        <v>5.3572707178071964E-2</v>
      </c>
      <c r="H399" s="300">
        <f t="shared" si="244"/>
        <v>6.1608613254782757E-2</v>
      </c>
      <c r="I399" s="300">
        <f t="shared" si="244"/>
        <v>7.084990524300018E-2</v>
      </c>
      <c r="J399" s="300">
        <f t="shared" si="244"/>
        <v>8.1477391029450202E-2</v>
      </c>
      <c r="K399" s="301">
        <f t="shared" si="244"/>
        <v>9.3698999683867731E-2</v>
      </c>
      <c r="L399" s="300">
        <f t="shared" si="244"/>
        <v>0.10775384963644788</v>
      </c>
      <c r="M399" s="300">
        <f t="shared" si="244"/>
        <v>0.12391692708191504</v>
      </c>
      <c r="N399" s="300">
        <f t="shared" si="244"/>
        <v>0.14250446614420229</v>
      </c>
      <c r="O399" s="300">
        <f t="shared" si="244"/>
        <v>0.16388013606583263</v>
      </c>
      <c r="P399" s="300">
        <f t="shared" si="244"/>
        <v>0.18846215647570749</v>
      </c>
      <c r="Q399" s="300">
        <f t="shared" si="244"/>
        <v>0.2167314799470636</v>
      </c>
      <c r="R399" s="300">
        <f t="shared" si="244"/>
        <v>0.24924120193912311</v>
      </c>
      <c r="S399" s="300">
        <f t="shared" si="244"/>
        <v>0.28662738222999157</v>
      </c>
      <c r="T399" s="303">
        <f t="shared" si="244"/>
        <v>0.32962148956449028</v>
      </c>
      <c r="U399" s="303">
        <f t="shared" si="244"/>
        <v>0.37906471299916372</v>
      </c>
      <c r="V399" s="303">
        <f t="shared" si="244"/>
        <v>0.43592441994903836</v>
      </c>
    </row>
    <row r="400" spans="1:22" x14ac:dyDescent="0.25">
      <c r="B400" s="294">
        <v>10</v>
      </c>
      <c r="C400" s="305">
        <f t="shared" ref="C400:V400" si="245">SQRT(12*32.2*C371^2/(4*$B$388*($B$387*56)*$B$386^2))</f>
        <v>2.5877380879467667E-2</v>
      </c>
      <c r="D400" s="306">
        <f t="shared" si="245"/>
        <v>2.9758988011387814E-2</v>
      </c>
      <c r="E400" s="306">
        <f t="shared" si="245"/>
        <v>3.4222836213095985E-2</v>
      </c>
      <c r="F400" s="306">
        <f t="shared" si="245"/>
        <v>3.9356261645060384E-2</v>
      </c>
      <c r="G400" s="306">
        <f t="shared" si="245"/>
        <v>4.5259700891819431E-2</v>
      </c>
      <c r="H400" s="306">
        <f t="shared" si="245"/>
        <v>5.2048656025592346E-2</v>
      </c>
      <c r="I400" s="306">
        <f t="shared" si="245"/>
        <v>5.9855954429431195E-2</v>
      </c>
      <c r="J400" s="306">
        <f t="shared" si="245"/>
        <v>6.8834347593845865E-2</v>
      </c>
      <c r="K400" s="307">
        <f t="shared" si="245"/>
        <v>7.9159499732922745E-2</v>
      </c>
      <c r="L400" s="306">
        <f t="shared" si="245"/>
        <v>9.1033424692861145E-2</v>
      </c>
      <c r="M400" s="306">
        <f t="shared" si="245"/>
        <v>0.1046884383967903</v>
      </c>
      <c r="N400" s="306">
        <f t="shared" si="245"/>
        <v>0.12039170415630883</v>
      </c>
      <c r="O400" s="306">
        <f t="shared" si="245"/>
        <v>0.13845045977975515</v>
      </c>
      <c r="P400" s="306">
        <f t="shared" si="245"/>
        <v>0.15921802874671842</v>
      </c>
      <c r="Q400" s="306">
        <f t="shared" si="245"/>
        <v>0.18310073305872621</v>
      </c>
      <c r="R400" s="306">
        <f t="shared" si="245"/>
        <v>0.21056584301753511</v>
      </c>
      <c r="S400" s="306">
        <f t="shared" si="245"/>
        <v>0.24215071947016534</v>
      </c>
      <c r="T400" s="309">
        <f t="shared" si="245"/>
        <v>0.27847332739069014</v>
      </c>
      <c r="U400" s="309">
        <f t="shared" si="245"/>
        <v>0.32024432649929363</v>
      </c>
      <c r="V400" s="309">
        <f t="shared" si="245"/>
        <v>0.36828097547418764</v>
      </c>
    </row>
    <row r="401" spans="1:22" x14ac:dyDescent="0.25">
      <c r="B401" s="294">
        <v>20</v>
      </c>
      <c r="C401" s="299">
        <f t="shared" ref="C401:V401" si="246">SQRT(12*32.2*C372^2/(4*$B$388*($B$387*56)*$B$386^2))</f>
        <v>1.946084664098742E-2</v>
      </c>
      <c r="D401" s="300">
        <f t="shared" si="246"/>
        <v>2.2379973637135529E-2</v>
      </c>
      <c r="E401" s="300">
        <f t="shared" si="246"/>
        <v>2.5736969682705856E-2</v>
      </c>
      <c r="F401" s="300">
        <f t="shared" si="246"/>
        <v>2.9597515135111736E-2</v>
      </c>
      <c r="G401" s="300">
        <f t="shared" si="246"/>
        <v>3.4037142405378487E-2</v>
      </c>
      <c r="H401" s="300">
        <f t="shared" si="246"/>
        <v>3.9142713766185264E-2</v>
      </c>
      <c r="I401" s="300">
        <f t="shared" si="246"/>
        <v>4.5014120831113044E-2</v>
      </c>
      <c r="J401" s="300">
        <f t="shared" si="246"/>
        <v>5.1766238955780003E-2</v>
      </c>
      <c r="K401" s="301">
        <f t="shared" si="246"/>
        <v>5.9531174799146998E-2</v>
      </c>
      <c r="L401" s="300">
        <f t="shared" si="246"/>
        <v>6.8460851019019053E-2</v>
      </c>
      <c r="M401" s="300">
        <f t="shared" si="246"/>
        <v>7.8729978671871897E-2</v>
      </c>
      <c r="N401" s="300">
        <f t="shared" si="246"/>
        <v>9.0539475472652675E-2</v>
      </c>
      <c r="O401" s="300">
        <f t="shared" si="246"/>
        <v>0.10412039679355056</v>
      </c>
      <c r="P401" s="300">
        <f t="shared" si="246"/>
        <v>0.11973845631258315</v>
      </c>
      <c r="Q401" s="300">
        <f t="shared" si="246"/>
        <v>0.13769922475947061</v>
      </c>
      <c r="R401" s="300">
        <f t="shared" si="246"/>
        <v>0.15835410847339121</v>
      </c>
      <c r="S401" s="300">
        <f t="shared" si="246"/>
        <v>0.18210722474439986</v>
      </c>
      <c r="T401" s="303">
        <f t="shared" si="246"/>
        <v>0.2094233084560598</v>
      </c>
      <c r="U401" s="303">
        <f t="shared" si="246"/>
        <v>0.24083680472446875</v>
      </c>
      <c r="V401" s="303">
        <f t="shared" si="246"/>
        <v>0.27696232543313909</v>
      </c>
    </row>
    <row r="402" spans="1:22" x14ac:dyDescent="0.25">
      <c r="B402" s="294">
        <v>30</v>
      </c>
      <c r="C402" s="299">
        <f t="shared" ref="C402:V402" si="247">SQRT(12*32.2*C373^2/(4*$B$388*($B$387*56)*$B$386^2))</f>
        <v>1.6107349322933954E-2</v>
      </c>
      <c r="D402" s="300">
        <f t="shared" si="247"/>
        <v>1.8523451721374047E-2</v>
      </c>
      <c r="E402" s="300">
        <f t="shared" si="247"/>
        <v>2.1301969479580154E-2</v>
      </c>
      <c r="F402" s="300">
        <f t="shared" si="247"/>
        <v>2.4497264901517175E-2</v>
      </c>
      <c r="G402" s="300">
        <f t="shared" si="247"/>
        <v>2.8171854636744747E-2</v>
      </c>
      <c r="H402" s="300">
        <f t="shared" si="247"/>
        <v>3.2397632832256461E-2</v>
      </c>
      <c r="I402" s="300">
        <f t="shared" si="247"/>
        <v>3.725727775709492E-2</v>
      </c>
      <c r="J402" s="300">
        <f t="shared" si="247"/>
        <v>4.2845869420659162E-2</v>
      </c>
      <c r="K402" s="301">
        <f t="shared" si="247"/>
        <v>4.9272749833758026E-2</v>
      </c>
      <c r="L402" s="300">
        <f t="shared" si="247"/>
        <v>5.6663662308821729E-2</v>
      </c>
      <c r="M402" s="300">
        <f t="shared" si="247"/>
        <v>6.5163211655144992E-2</v>
      </c>
      <c r="N402" s="300">
        <f t="shared" si="247"/>
        <v>7.493769340341673E-2</v>
      </c>
      <c r="O402" s="300">
        <f t="shared" si="247"/>
        <v>8.6178347413929227E-2</v>
      </c>
      <c r="P402" s="300">
        <f t="shared" si="247"/>
        <v>9.910509952601862E-2</v>
      </c>
      <c r="Q402" s="300">
        <f t="shared" si="247"/>
        <v>0.1139708644549214</v>
      </c>
      <c r="R402" s="300">
        <f t="shared" si="247"/>
        <v>0.1310664941231596</v>
      </c>
      <c r="S402" s="300">
        <f t="shared" si="247"/>
        <v>0.15072646824163352</v>
      </c>
      <c r="T402" s="303">
        <f t="shared" si="247"/>
        <v>0.17333543847787855</v>
      </c>
      <c r="U402" s="303">
        <f t="shared" si="247"/>
        <v>0.19933575424956029</v>
      </c>
      <c r="V402" s="303">
        <f t="shared" si="247"/>
        <v>0.22923611738699434</v>
      </c>
    </row>
    <row r="403" spans="1:22" x14ac:dyDescent="0.25">
      <c r="B403" s="294">
        <v>40</v>
      </c>
      <c r="C403" s="299">
        <f t="shared" ref="C403:V403" si="248">SQRT(12*32.2*C374^2/(4*$B$388*($B$387*56)*$B$386^2))</f>
        <v>1.4034518303507215E-2</v>
      </c>
      <c r="D403" s="300">
        <f t="shared" si="248"/>
        <v>1.6139696049033297E-2</v>
      </c>
      <c r="E403" s="300">
        <f t="shared" si="248"/>
        <v>1.856065045638829E-2</v>
      </c>
      <c r="F403" s="300">
        <f t="shared" si="248"/>
        <v>2.1344748024846528E-2</v>
      </c>
      <c r="G403" s="300">
        <f t="shared" si="248"/>
        <v>2.4546460228573506E-2</v>
      </c>
      <c r="H403" s="300">
        <f t="shared" si="248"/>
        <v>2.8228429262859525E-2</v>
      </c>
      <c r="I403" s="300">
        <f t="shared" si="248"/>
        <v>3.2462693652288453E-2</v>
      </c>
      <c r="J403" s="300">
        <f t="shared" si="248"/>
        <v>3.7332097700131718E-2</v>
      </c>
      <c r="K403" s="301">
        <f t="shared" si="248"/>
        <v>4.2931912355151473E-2</v>
      </c>
      <c r="L403" s="300">
        <f t="shared" si="248"/>
        <v>4.9371699208424186E-2</v>
      </c>
      <c r="M403" s="300">
        <f t="shared" si="248"/>
        <v>5.6777454089687804E-2</v>
      </c>
      <c r="N403" s="300">
        <f t="shared" si="248"/>
        <v>6.5294072203140985E-2</v>
      </c>
      <c r="O403" s="300">
        <f t="shared" si="248"/>
        <v>7.5088183033612116E-2</v>
      </c>
      <c r="P403" s="300">
        <f t="shared" si="248"/>
        <v>8.6351410488653926E-2</v>
      </c>
      <c r="Q403" s="300">
        <f t="shared" si="248"/>
        <v>9.9304122061952008E-2</v>
      </c>
      <c r="R403" s="300">
        <f t="shared" si="248"/>
        <v>0.11419974037124481</v>
      </c>
      <c r="S403" s="300">
        <f t="shared" si="248"/>
        <v>0.13132970142693148</v>
      </c>
      <c r="T403" s="303">
        <f t="shared" si="248"/>
        <v>0.15102915664097122</v>
      </c>
      <c r="U403" s="303">
        <f t="shared" si="248"/>
        <v>0.17368353013711693</v>
      </c>
      <c r="V403" s="303">
        <f t="shared" si="248"/>
        <v>0.19973605965768446</v>
      </c>
    </row>
    <row r="404" spans="1:22" x14ac:dyDescent="0.25">
      <c r="B404" s="294">
        <v>50</v>
      </c>
      <c r="C404" s="299">
        <f t="shared" ref="C404:V404" si="249">SQRT(12*32.2*C375^2/(4*$B$388*($B$387*56)*$B$386^2))</f>
        <v>1.2695759925355158E-2</v>
      </c>
      <c r="D404" s="300">
        <f t="shared" si="249"/>
        <v>1.4600123914158433E-2</v>
      </c>
      <c r="E404" s="300">
        <f t="shared" si="249"/>
        <v>1.679014250128219E-2</v>
      </c>
      <c r="F404" s="300">
        <f t="shared" si="249"/>
        <v>1.9308663876474522E-2</v>
      </c>
      <c r="G404" s="300">
        <f t="shared" si="249"/>
        <v>2.2204963457945696E-2</v>
      </c>
      <c r="H404" s="300">
        <f t="shared" si="249"/>
        <v>2.553570797663755E-2</v>
      </c>
      <c r="I404" s="300">
        <f t="shared" si="249"/>
        <v>2.9366064173133179E-2</v>
      </c>
      <c r="J404" s="300">
        <f t="shared" si="249"/>
        <v>3.3770973799103154E-2</v>
      </c>
      <c r="K404" s="301">
        <f t="shared" si="249"/>
        <v>3.8836619868968622E-2</v>
      </c>
      <c r="L404" s="300">
        <f t="shared" si="249"/>
        <v>4.4662112849313915E-2</v>
      </c>
      <c r="M404" s="300">
        <f t="shared" si="249"/>
        <v>5.1361429776711001E-2</v>
      </c>
      <c r="N404" s="300">
        <f t="shared" si="249"/>
        <v>5.9065644243217641E-2</v>
      </c>
      <c r="O404" s="300">
        <f t="shared" si="249"/>
        <v>6.792549087970029E-2</v>
      </c>
      <c r="P404" s="300">
        <f t="shared" si="249"/>
        <v>7.8114314511655333E-2</v>
      </c>
      <c r="Q404" s="300">
        <f t="shared" si="249"/>
        <v>8.9831461688403613E-2</v>
      </c>
      <c r="R404" s="300">
        <f t="shared" si="249"/>
        <v>0.10330618094166416</v>
      </c>
      <c r="S404" s="300">
        <f t="shared" si="249"/>
        <v>0.11880210808291379</v>
      </c>
      <c r="T404" s="303">
        <f t="shared" si="249"/>
        <v>0.13662242429535082</v>
      </c>
      <c r="U404" s="303">
        <f t="shared" si="249"/>
        <v>0.15711578793965345</v>
      </c>
      <c r="V404" s="303">
        <f t="shared" si="249"/>
        <v>0.18068315613060143</v>
      </c>
    </row>
    <row r="405" spans="1:22" x14ac:dyDescent="0.25">
      <c r="B405" s="294">
        <v>60</v>
      </c>
      <c r="C405" s="299">
        <f t="shared" ref="C405:V405" si="250">SQRT(12*32.2*C376^2/(4*$B$388*($B$387*56)*$B$386^2))</f>
        <v>1.1864867151538236E-2</v>
      </c>
      <c r="D405" s="300">
        <f t="shared" si="250"/>
        <v>1.3644597224268973E-2</v>
      </c>
      <c r="E405" s="300">
        <f t="shared" si="250"/>
        <v>1.5691286807909315E-2</v>
      </c>
      <c r="F405" s="300">
        <f t="shared" si="250"/>
        <v>1.8044979829095711E-2</v>
      </c>
      <c r="G405" s="300">
        <f t="shared" si="250"/>
        <v>2.0751726803460067E-2</v>
      </c>
      <c r="H405" s="300">
        <f t="shared" si="250"/>
        <v>2.386448582397907E-2</v>
      </c>
      <c r="I405" s="300">
        <f t="shared" si="250"/>
        <v>2.7444158697575934E-2</v>
      </c>
      <c r="J405" s="300">
        <f t="shared" si="250"/>
        <v>3.1560782502212323E-2</v>
      </c>
      <c r="K405" s="301">
        <f t="shared" si="250"/>
        <v>3.6294899877544168E-2</v>
      </c>
      <c r="L405" s="300">
        <f t="shared" si="250"/>
        <v>4.1739134859175783E-2</v>
      </c>
      <c r="M405" s="300">
        <f t="shared" si="250"/>
        <v>4.8000005088052154E-2</v>
      </c>
      <c r="N405" s="300">
        <f t="shared" si="250"/>
        <v>5.5200005851259976E-2</v>
      </c>
      <c r="O405" s="300">
        <f t="shared" si="250"/>
        <v>6.3480006728948962E-2</v>
      </c>
      <c r="P405" s="300">
        <f t="shared" si="250"/>
        <v>7.3002007738291297E-2</v>
      </c>
      <c r="Q405" s="300">
        <f t="shared" si="250"/>
        <v>8.3952308899034989E-2</v>
      </c>
      <c r="R405" s="300">
        <f t="shared" si="250"/>
        <v>9.654515523389022E-2</v>
      </c>
      <c r="S405" s="300">
        <f t="shared" si="250"/>
        <v>0.11102692851897378</v>
      </c>
      <c r="T405" s="303">
        <f t="shared" si="250"/>
        <v>0.12768096779681981</v>
      </c>
      <c r="U405" s="303">
        <f t="shared" si="250"/>
        <v>0.1468331129663428</v>
      </c>
      <c r="V405" s="303">
        <f t="shared" si="250"/>
        <v>0.1688580799112942</v>
      </c>
    </row>
    <row r="406" spans="1:22" x14ac:dyDescent="0.25">
      <c r="B406" s="294">
        <v>70</v>
      </c>
      <c r="C406" s="305">
        <f t="shared" ref="C406:V406" si="251">SQRT(12*32.2*C377^2/(4*$B$388*($B$387*56)*$B$386^2))</f>
        <v>1.1082761665288047E-2</v>
      </c>
      <c r="D406" s="306">
        <f t="shared" ref="D406" si="252">SQRT(12*32.2*D377^2/(4*$B$388*($B$387*56)*$B$386^2))</f>
        <v>1.2745175915081251E-2</v>
      </c>
      <c r="E406" s="306">
        <f t="shared" ref="E406" si="253">SQRT(12*32.2*E377^2/(4*$B$388*($B$387*56)*$B$386^2))</f>
        <v>1.4656952302343438E-2</v>
      </c>
      <c r="F406" s="306">
        <f t="shared" ref="F406" si="254">SQRT(12*32.2*F377^2/(4*$B$388*($B$387*56)*$B$386^2))</f>
        <v>1.6855495147694955E-2</v>
      </c>
      <c r="G406" s="306">
        <f t="shared" ref="G406" si="255">SQRT(12*32.2*G377^2/(4*$B$388*($B$387*56)*$B$386^2))</f>
        <v>1.9383819419849194E-2</v>
      </c>
      <c r="H406" s="306">
        <f t="shared" ref="H406" si="256">SQRT(12*32.2*H377^2/(4*$B$388*($B$387*56)*$B$386^2))</f>
        <v>2.2291392332826572E-2</v>
      </c>
      <c r="I406" s="306">
        <f t="shared" si="251"/>
        <v>2.5635101182750558E-2</v>
      </c>
      <c r="J406" s="306">
        <f t="shared" si="251"/>
        <v>2.948036636016314E-2</v>
      </c>
      <c r="K406" s="307">
        <f t="shared" si="251"/>
        <v>3.3902421314187609E-2</v>
      </c>
      <c r="L406" s="306">
        <f t="shared" si="251"/>
        <v>3.8987784511315751E-2</v>
      </c>
      <c r="M406" s="306">
        <f t="shared" si="251"/>
        <v>4.483595218801311E-2</v>
      </c>
      <c r="N406" s="306">
        <f t="shared" si="251"/>
        <v>5.1561345016215086E-2</v>
      </c>
      <c r="O406" s="306">
        <f t="shared" si="251"/>
        <v>5.9295546768647338E-2</v>
      </c>
      <c r="P406" s="306">
        <f t="shared" ref="P406:S406" si="257">SQRT(12*32.2*P377^2/(4*$B$388*($B$387*56)*$B$386^2))</f>
        <v>6.8189878783944433E-2</v>
      </c>
      <c r="Q406" s="306">
        <f t="shared" si="257"/>
        <v>7.8418360601536091E-2</v>
      </c>
      <c r="R406" s="306">
        <f t="shared" si="257"/>
        <v>9.0181114691766498E-2</v>
      </c>
      <c r="S406" s="306">
        <f t="shared" si="257"/>
        <v>0.10370828189553145</v>
      </c>
      <c r="T406" s="309">
        <f t="shared" si="251"/>
        <v>0.11926452417986118</v>
      </c>
      <c r="U406" s="309">
        <f t="shared" si="251"/>
        <v>0.13715420280684035</v>
      </c>
      <c r="V406" s="309">
        <f t="shared" si="251"/>
        <v>0.15772733322786636</v>
      </c>
    </row>
    <row r="407" spans="1:22" x14ac:dyDescent="0.25">
      <c r="B407" s="294">
        <v>80</v>
      </c>
      <c r="C407" s="555"/>
      <c r="D407" s="556">
        <f t="shared" ref="D407" si="258">SQRT(12*32.2*D378^2/(4*$B$388*($B$387*56)*$B$386^2))</f>
        <v>1.1964327833149791E-2</v>
      </c>
      <c r="E407" s="556">
        <f t="shared" ref="E407" si="259">SQRT(12*32.2*E378^2/(4*$B$388*($B$387*56)*$B$386^2))</f>
        <v>1.375897700812226E-2</v>
      </c>
      <c r="F407" s="556">
        <f t="shared" ref="F407" si="260">SQRT(12*32.2*F378^2/(4*$B$388*($B$387*56)*$B$386^2))</f>
        <v>1.5822823559340601E-2</v>
      </c>
      <c r="G407" s="556">
        <f t="shared" ref="G407" si="261">SQRT(12*32.2*G378^2/(4*$B$388*($B$387*56)*$B$386^2))</f>
        <v>1.8196247093241687E-2</v>
      </c>
      <c r="H407" s="556">
        <f t="shared" ref="H407" si="262">SQRT(12*32.2*H378^2/(4*$B$388*($B$387*56)*$B$386^2))</f>
        <v>2.0925684157227942E-2</v>
      </c>
      <c r="I407" s="556">
        <f t="shared" ref="I407:O407" si="263">SQRT(12*32.2*I378^2/(4*$B$388*($B$387*56)*$B$386^2))</f>
        <v>2.4064536780812131E-2</v>
      </c>
      <c r="J407" s="556">
        <f t="shared" si="263"/>
        <v>2.7674217297933949E-2</v>
      </c>
      <c r="K407" s="557">
        <f t="shared" si="263"/>
        <v>3.182534989262404E-2</v>
      </c>
      <c r="L407" s="556">
        <f t="shared" si="263"/>
        <v>3.6599152376517639E-2</v>
      </c>
      <c r="M407" s="556">
        <f t="shared" si="263"/>
        <v>4.2089025232995285E-2</v>
      </c>
      <c r="N407" s="556">
        <f t="shared" si="263"/>
        <v>4.8402379017944579E-2</v>
      </c>
      <c r="O407" s="556">
        <f t="shared" si="263"/>
        <v>5.5662735870636255E-2</v>
      </c>
      <c r="P407" s="556">
        <f t="shared" ref="P407:S407" si="264">SQRT(12*32.2*P378^2/(4*$B$388*($B$387*56)*$B$386^2))</f>
        <v>6.4012146251231694E-2</v>
      </c>
      <c r="Q407" s="556">
        <f t="shared" si="264"/>
        <v>7.3613968188916426E-2</v>
      </c>
      <c r="R407" s="556">
        <f t="shared" si="264"/>
        <v>8.4656063417253902E-2</v>
      </c>
      <c r="S407" s="556">
        <f t="shared" si="264"/>
        <v>9.7354472929841979E-2</v>
      </c>
      <c r="T407" s="558"/>
      <c r="U407" s="558"/>
      <c r="V407" s="558"/>
    </row>
    <row r="408" spans="1:22" x14ac:dyDescent="0.25">
      <c r="B408" s="294">
        <v>90</v>
      </c>
      <c r="C408" s="555"/>
      <c r="D408" s="556">
        <f t="shared" ref="D408" si="265">SQRT(12*32.2*D379^2/(4*$B$388*($B$387*56)*$B$386^2))</f>
        <v>1.154594750283096E-2</v>
      </c>
      <c r="E408" s="556">
        <f t="shared" ref="E408" si="266">SQRT(12*32.2*E379^2/(4*$B$388*($B$387*56)*$B$386^2))</f>
        <v>1.3277839628255603E-2</v>
      </c>
      <c r="F408" s="556">
        <f t="shared" ref="F408" si="267">SQRT(12*32.2*F379^2/(4*$B$388*($B$387*56)*$B$386^2))</f>
        <v>1.5269515572493942E-2</v>
      </c>
      <c r="G408" s="556">
        <f t="shared" ref="G408" si="268">SQRT(12*32.2*G379^2/(4*$B$388*($B$387*56)*$B$386^2))</f>
        <v>1.7559942908368032E-2</v>
      </c>
      <c r="H408" s="556">
        <f t="shared" ref="H408" si="269">SQRT(12*32.2*H379^2/(4*$B$388*($B$387*56)*$B$386^2))</f>
        <v>2.019393434462324E-2</v>
      </c>
      <c r="I408" s="556">
        <f t="shared" ref="I408:O408" si="270">SQRT(12*32.2*I379^2/(4*$B$388*($B$387*56)*$B$386^2))</f>
        <v>2.3223024496316719E-2</v>
      </c>
      <c r="J408" s="556">
        <f t="shared" si="270"/>
        <v>2.6706478170764231E-2</v>
      </c>
      <c r="K408" s="557">
        <f t="shared" si="270"/>
        <v>3.0712449896378863E-2</v>
      </c>
      <c r="L408" s="556">
        <f t="shared" si="270"/>
        <v>3.5319317380835692E-2</v>
      </c>
      <c r="M408" s="556">
        <f t="shared" si="270"/>
        <v>4.0617214987961038E-2</v>
      </c>
      <c r="N408" s="556">
        <f t="shared" si="270"/>
        <v>4.6709797236155197E-2</v>
      </c>
      <c r="O408" s="556">
        <f t="shared" si="270"/>
        <v>5.3716266821578471E-2</v>
      </c>
      <c r="P408" s="556">
        <f t="shared" ref="P408:S408" si="271">SQRT(12*32.2*P379^2/(4*$B$388*($B$387*56)*$B$386^2))</f>
        <v>6.1773706844815236E-2</v>
      </c>
      <c r="Q408" s="556">
        <f t="shared" si="271"/>
        <v>7.1039762871537515E-2</v>
      </c>
      <c r="R408" s="556">
        <f t="shared" si="271"/>
        <v>8.1695727302268137E-2</v>
      </c>
      <c r="S408" s="556">
        <f t="shared" si="271"/>
        <v>9.3950086397608337E-2</v>
      </c>
      <c r="T408" s="558"/>
      <c r="U408" s="558"/>
      <c r="V408" s="558"/>
    </row>
    <row r="409" spans="1:22" x14ac:dyDescent="0.25">
      <c r="B409" s="294">
        <v>100</v>
      </c>
      <c r="C409" s="305"/>
      <c r="D409" s="306">
        <f t="shared" ref="D409" si="272">SQRT(12*32.2*D380^2/(4*$B$388*($B$387*56)*$B$386^2))</f>
        <v>1.1174803661419095E-2</v>
      </c>
      <c r="E409" s="306">
        <f t="shared" ref="E409" si="273">SQRT(12*32.2*E380^2/(4*$B$388*($B$387*56)*$B$386^2))</f>
        <v>1.2851024210631957E-2</v>
      </c>
      <c r="F409" s="306">
        <f t="shared" ref="F409" si="274">SQRT(12*32.2*F380^2/(4*$B$388*($B$387*56)*$B$386^2))</f>
        <v>1.4778677842226752E-2</v>
      </c>
      <c r="G409" s="306">
        <f t="shared" ref="G409" si="275">SQRT(12*32.2*G380^2/(4*$B$388*($B$387*56)*$B$386^2))</f>
        <v>1.6995479518560765E-2</v>
      </c>
      <c r="H409" s="306">
        <f>SQRT(12*32.2*H380^2/(4*$B$388*($B$387*56)*$B$386^2))</f>
        <v>1.9544801446344878E-2</v>
      </c>
      <c r="I409" s="306">
        <f t="shared" ref="I409:O409" si="276">SQRT(12*32.2*I380^2/(4*$B$388*($B$387*56)*$B$386^2))</f>
        <v>2.2476521663296608E-2</v>
      </c>
      <c r="J409" s="306">
        <f t="shared" si="276"/>
        <v>2.58479999127911E-2</v>
      </c>
      <c r="K409" s="307">
        <f t="shared" si="276"/>
        <v>2.9725199899709759E-2</v>
      </c>
      <c r="L409" s="306">
        <f t="shared" si="276"/>
        <v>3.4183979884666219E-2</v>
      </c>
      <c r="M409" s="306">
        <f t="shared" si="276"/>
        <v>3.9311576867366145E-2</v>
      </c>
      <c r="N409" s="306">
        <f t="shared" si="276"/>
        <v>4.520831339747107E-2</v>
      </c>
      <c r="O409" s="306">
        <f t="shared" si="276"/>
        <v>5.1989560407091732E-2</v>
      </c>
      <c r="P409" s="306">
        <f>SQRT(12*32.2*P380^2/(4*$B$388*($B$387*56)*$B$386^2))</f>
        <v>5.9787994468155484E-2</v>
      </c>
      <c r="Q409" s="306">
        <f t="shared" ref="Q409:S409" si="277">SQRT(12*32.2*Q380^2/(4*$B$388*($B$387*56)*$B$386^2))</f>
        <v>6.8756193638378815E-2</v>
      </c>
      <c r="R409" s="306">
        <f t="shared" si="277"/>
        <v>7.9069622684135615E-2</v>
      </c>
      <c r="S409" s="306">
        <f t="shared" si="277"/>
        <v>9.0930066086755967E-2</v>
      </c>
      <c r="T409" s="309"/>
      <c r="U409" s="309"/>
      <c r="V409" s="309"/>
    </row>
    <row r="411" spans="1:22" x14ac:dyDescent="0.25">
      <c r="D411" s="87"/>
      <c r="E411" s="87"/>
      <c r="F411" s="87"/>
      <c r="G411" s="87"/>
      <c r="H411" s="87"/>
      <c r="I411" s="87"/>
      <c r="J411" s="87"/>
      <c r="K411" s="315"/>
    </row>
    <row r="412" spans="1:22" x14ac:dyDescent="0.25">
      <c r="D412" s="87"/>
      <c r="E412" s="87"/>
      <c r="F412" s="87"/>
      <c r="G412" s="87"/>
      <c r="H412" s="87"/>
      <c r="I412" s="87"/>
      <c r="J412" s="87"/>
      <c r="K412" s="315"/>
      <c r="Q412" s="316"/>
    </row>
    <row r="413" spans="1:22" x14ac:dyDescent="0.25">
      <c r="D413" s="87"/>
      <c r="E413" s="87"/>
      <c r="F413" s="87"/>
      <c r="G413" s="87"/>
      <c r="H413" s="87"/>
      <c r="I413" s="87"/>
      <c r="J413" s="87"/>
      <c r="Q413" s="316"/>
    </row>
    <row r="414" spans="1:22" x14ac:dyDescent="0.25">
      <c r="B414" s="47"/>
      <c r="C414" s="47"/>
      <c r="D414" s="87"/>
      <c r="E414" s="87"/>
      <c r="F414" s="87"/>
      <c r="G414" s="87"/>
      <c r="H414" s="87"/>
      <c r="I414" s="87"/>
      <c r="J414" s="87"/>
      <c r="Q414" s="316"/>
    </row>
    <row r="415" spans="1:22" x14ac:dyDescent="0.25">
      <c r="A415" s="346" t="s">
        <v>28</v>
      </c>
      <c r="B415" s="317" t="s">
        <v>62</v>
      </c>
      <c r="C415" s="322">
        <v>0.9</v>
      </c>
      <c r="D415" s="87"/>
      <c r="E415" s="87"/>
      <c r="F415" s="87"/>
      <c r="G415" s="87"/>
      <c r="H415" s="87"/>
      <c r="I415" s="319" t="s">
        <v>64</v>
      </c>
      <c r="J415" s="320" t="s">
        <v>65</v>
      </c>
      <c r="K415" s="282"/>
      <c r="L415" s="67"/>
      <c r="N415" s="319" t="s">
        <v>66</v>
      </c>
      <c r="O415" s="320" t="s">
        <v>67</v>
      </c>
      <c r="P415" s="67"/>
      <c r="Q415" s="466" t="s">
        <v>263</v>
      </c>
    </row>
    <row r="416" spans="1:22" x14ac:dyDescent="0.25">
      <c r="B416" s="321" t="s">
        <v>43</v>
      </c>
      <c r="C416" s="322">
        <v>0.96</v>
      </c>
      <c r="D416" s="87"/>
      <c r="E416" s="76" t="s">
        <v>2</v>
      </c>
      <c r="F416" s="74"/>
      <c r="G416" s="74"/>
      <c r="I416" s="323" t="s">
        <v>68</v>
      </c>
      <c r="J416" s="182" t="s">
        <v>69</v>
      </c>
      <c r="K416" s="47"/>
      <c r="L416" s="70"/>
      <c r="N416" s="323" t="s">
        <v>70</v>
      </c>
      <c r="O416" s="182" t="s">
        <v>71</v>
      </c>
      <c r="P416" s="78"/>
      <c r="Q416" s="76"/>
      <c r="R416" s="365" t="s">
        <v>82</v>
      </c>
    </row>
    <row r="417" spans="2:18" x14ac:dyDescent="0.25">
      <c r="B417" s="317" t="s">
        <v>44</v>
      </c>
      <c r="C417" s="322">
        <v>85</v>
      </c>
      <c r="D417" s="87"/>
      <c r="E417" s="76">
        <v>1</v>
      </c>
      <c r="F417" s="234" t="s">
        <v>63</v>
      </c>
      <c r="G417" s="325">
        <f t="shared" ref="G417:G428" si="278">K395</f>
        <v>0.1114694996239116</v>
      </c>
      <c r="H417" s="345"/>
      <c r="I417" s="327">
        <f>C416*2.20462*25.4*12</f>
        <v>645.0894489599998</v>
      </c>
      <c r="J417" s="289">
        <f>(G417*C$415*SQRT(4*C$417*I$417/32.2)/12)</f>
        <v>0.68998366159227675</v>
      </c>
      <c r="K417" s="47"/>
      <c r="L417" s="70"/>
      <c r="N417" s="328">
        <v>1</v>
      </c>
      <c r="O417" s="329">
        <f t="shared" ref="O417:O428" si="279">N417*J417</f>
        <v>0.68998366159227675</v>
      </c>
      <c r="P417" s="330"/>
      <c r="Q417" s="84">
        <f t="shared" ref="Q417:Q431" si="280">K113</f>
        <v>0.69</v>
      </c>
      <c r="R417" s="501">
        <f>Q417/O417</f>
        <v>1.0000236794124739</v>
      </c>
    </row>
    <row r="418" spans="2:18" x14ac:dyDescent="0.25">
      <c r="B418" s="47"/>
      <c r="C418" s="47"/>
      <c r="D418" s="87"/>
      <c r="E418" s="76">
        <v>2</v>
      </c>
      <c r="F418" s="234" t="s">
        <v>63</v>
      </c>
      <c r="G418" s="289">
        <f t="shared" si="278"/>
        <v>0.1066229996402633</v>
      </c>
      <c r="I418" s="255"/>
      <c r="J418" s="289">
        <f t="shared" ref="J418:J428" si="281">(G418*C$415*SQRT(4*C$417*I$417/32.2)/12)</f>
        <v>0.65998437195783011</v>
      </c>
      <c r="K418" s="47"/>
      <c r="L418" s="70"/>
      <c r="N418" s="332">
        <v>2</v>
      </c>
      <c r="O418" s="193">
        <f t="shared" si="279"/>
        <v>1.3199687439156602</v>
      </c>
      <c r="P418" s="330"/>
      <c r="Q418" s="98">
        <f t="shared" si="280"/>
        <v>1.32</v>
      </c>
      <c r="R418" s="501">
        <f t="shared" ref="R418:R428" si="282">Q418/O418</f>
        <v>1.0000236794124739</v>
      </c>
    </row>
    <row r="419" spans="2:18" x14ac:dyDescent="0.25">
      <c r="B419" s="47"/>
      <c r="D419" s="87"/>
      <c r="E419" s="76">
        <v>3</v>
      </c>
      <c r="F419" s="234" t="s">
        <v>63</v>
      </c>
      <c r="G419" s="333">
        <f t="shared" si="278"/>
        <v>9.6929999672966616E-2</v>
      </c>
      <c r="I419" s="255"/>
      <c r="J419" s="289">
        <f t="shared" si="281"/>
        <v>0.59998579268893637</v>
      </c>
      <c r="K419" s="47"/>
      <c r="L419" s="70"/>
      <c r="N419" s="334">
        <v>3</v>
      </c>
      <c r="O419" s="335">
        <f t="shared" si="279"/>
        <v>1.799957378066809</v>
      </c>
      <c r="P419" s="330"/>
      <c r="Q419" s="105">
        <f t="shared" si="280"/>
        <v>1.8</v>
      </c>
      <c r="R419" s="501">
        <f t="shared" si="282"/>
        <v>1.0000236794124742</v>
      </c>
    </row>
    <row r="420" spans="2:18" x14ac:dyDescent="0.25">
      <c r="B420" s="47"/>
      <c r="E420" s="76">
        <v>4</v>
      </c>
      <c r="F420" s="234" t="s">
        <v>63</v>
      </c>
      <c r="G420" s="289">
        <f t="shared" si="278"/>
        <v>9.6122249675691898E-2</v>
      </c>
      <c r="I420" s="255"/>
      <c r="J420" s="289">
        <f t="shared" si="281"/>
        <v>0.59498591108319521</v>
      </c>
      <c r="K420" s="47"/>
      <c r="L420" s="70"/>
      <c r="N420" s="332">
        <v>4</v>
      </c>
      <c r="O420" s="193">
        <f t="shared" si="279"/>
        <v>2.3799436443327808</v>
      </c>
      <c r="P420" s="330"/>
      <c r="Q420" s="98">
        <f t="shared" si="280"/>
        <v>2.38</v>
      </c>
      <c r="R420" s="501">
        <f t="shared" si="282"/>
        <v>1.0000236794124739</v>
      </c>
    </row>
    <row r="421" spans="2:18" x14ac:dyDescent="0.25">
      <c r="B421" s="47"/>
      <c r="E421" s="76">
        <v>5</v>
      </c>
      <c r="F421" s="234" t="s">
        <v>63</v>
      </c>
      <c r="G421" s="289">
        <f t="shared" si="278"/>
        <v>9.3698999683867731E-2</v>
      </c>
      <c r="I421" s="255"/>
      <c r="J421" s="289">
        <f t="shared" si="281"/>
        <v>0.57998626626597183</v>
      </c>
      <c r="K421" s="47"/>
      <c r="L421" s="70"/>
      <c r="N421" s="332">
        <v>5</v>
      </c>
      <c r="O421" s="193">
        <f t="shared" si="279"/>
        <v>2.8999313313298591</v>
      </c>
      <c r="P421" s="330"/>
      <c r="Q421" s="98">
        <f t="shared" si="280"/>
        <v>2.9</v>
      </c>
      <c r="R421" s="501">
        <f t="shared" si="282"/>
        <v>1.0000236794124739</v>
      </c>
    </row>
    <row r="422" spans="2:18" x14ac:dyDescent="0.25">
      <c r="B422" s="47"/>
      <c r="C422" s="235"/>
      <c r="E422" s="76">
        <v>10</v>
      </c>
      <c r="F422" s="234" t="s">
        <v>63</v>
      </c>
      <c r="G422" s="333">
        <f t="shared" si="278"/>
        <v>7.9159499732922745E-2</v>
      </c>
      <c r="I422" s="255"/>
      <c r="J422" s="289">
        <f t="shared" si="281"/>
        <v>0.48998839736263139</v>
      </c>
      <c r="K422" s="47"/>
      <c r="L422" s="70"/>
      <c r="N422" s="334">
        <v>10</v>
      </c>
      <c r="O422" s="335">
        <f t="shared" si="279"/>
        <v>4.8998839736263138</v>
      </c>
      <c r="P422" s="330"/>
      <c r="Q422" s="105">
        <f t="shared" si="280"/>
        <v>4.9000000000000004</v>
      </c>
      <c r="R422" s="501">
        <f t="shared" si="282"/>
        <v>1.0000236794124742</v>
      </c>
    </row>
    <row r="423" spans="2:18" x14ac:dyDescent="0.25">
      <c r="B423" s="47"/>
      <c r="C423" s="47"/>
      <c r="E423" s="76">
        <v>20</v>
      </c>
      <c r="F423" s="234" t="s">
        <v>63</v>
      </c>
      <c r="G423" s="289">
        <f t="shared" si="278"/>
        <v>5.9531174799146998E-2</v>
      </c>
      <c r="I423" s="255"/>
      <c r="J423" s="289">
        <f t="shared" si="281"/>
        <v>0.36849127434312173</v>
      </c>
      <c r="K423" s="47"/>
      <c r="L423" s="70"/>
      <c r="N423" s="332">
        <v>20</v>
      </c>
      <c r="O423" s="193">
        <f t="shared" si="279"/>
        <v>7.3698254868624344</v>
      </c>
      <c r="P423" s="330"/>
      <c r="Q423" s="98">
        <f t="shared" si="280"/>
        <v>7.37</v>
      </c>
      <c r="R423" s="501">
        <f t="shared" si="282"/>
        <v>1.0000236794124742</v>
      </c>
    </row>
    <row r="424" spans="2:18" x14ac:dyDescent="0.25">
      <c r="E424" s="76">
        <v>30</v>
      </c>
      <c r="F424" s="234" t="s">
        <v>63</v>
      </c>
      <c r="G424" s="289">
        <f t="shared" si="278"/>
        <v>4.9272749833758026E-2</v>
      </c>
      <c r="I424" s="255"/>
      <c r="J424" s="289">
        <f t="shared" si="281"/>
        <v>0.30499277795020935</v>
      </c>
      <c r="K424" s="47"/>
      <c r="L424" s="70"/>
      <c r="N424" s="332">
        <v>30</v>
      </c>
      <c r="O424" s="193">
        <f t="shared" si="279"/>
        <v>9.1497833385062801</v>
      </c>
      <c r="P424" s="330"/>
      <c r="Q424" s="98">
        <f t="shared" si="280"/>
        <v>9.15</v>
      </c>
      <c r="R424" s="501">
        <f t="shared" si="282"/>
        <v>1.0000236794124739</v>
      </c>
    </row>
    <row r="425" spans="2:18" x14ac:dyDescent="0.25">
      <c r="E425" s="76">
        <v>40</v>
      </c>
      <c r="F425" s="234" t="s">
        <v>63</v>
      </c>
      <c r="G425" s="289">
        <f t="shared" si="278"/>
        <v>4.2931912355151473E-2</v>
      </c>
      <c r="I425" s="255"/>
      <c r="J425" s="289">
        <f t="shared" si="281"/>
        <v>0.26574370734514147</v>
      </c>
      <c r="K425" s="47"/>
      <c r="L425" s="70"/>
      <c r="N425" s="332">
        <v>40</v>
      </c>
      <c r="O425" s="193">
        <f t="shared" si="279"/>
        <v>10.629748293805658</v>
      </c>
      <c r="P425" s="330"/>
      <c r="Q425" s="98">
        <f t="shared" si="280"/>
        <v>10.63</v>
      </c>
      <c r="R425" s="501">
        <f t="shared" si="282"/>
        <v>1.0000236794124739</v>
      </c>
    </row>
    <row r="426" spans="2:18" x14ac:dyDescent="0.25">
      <c r="E426" s="76">
        <v>50</v>
      </c>
      <c r="F426" s="234" t="s">
        <v>63</v>
      </c>
      <c r="G426" s="289">
        <f t="shared" si="278"/>
        <v>3.8836619868968622E-2</v>
      </c>
      <c r="I426" s="255"/>
      <c r="J426" s="289">
        <f t="shared" si="281"/>
        <v>0.24039430760403382</v>
      </c>
      <c r="K426" s="47"/>
      <c r="L426" s="70"/>
      <c r="N426" s="332">
        <v>50</v>
      </c>
      <c r="O426" s="193">
        <f t="shared" si="279"/>
        <v>12.019715380201692</v>
      </c>
      <c r="P426" s="330"/>
      <c r="Q426" s="98">
        <f t="shared" si="280"/>
        <v>12.02</v>
      </c>
      <c r="R426" s="501">
        <f t="shared" si="282"/>
        <v>1.0000236794124739</v>
      </c>
    </row>
    <row r="427" spans="2:18" x14ac:dyDescent="0.25">
      <c r="E427" s="76">
        <v>60</v>
      </c>
      <c r="F427" s="234" t="s">
        <v>63</v>
      </c>
      <c r="G427" s="289">
        <f t="shared" si="278"/>
        <v>3.6294899877544168E-2</v>
      </c>
      <c r="I427" s="255"/>
      <c r="J427" s="289">
        <f t="shared" si="281"/>
        <v>0.22466134681796843</v>
      </c>
      <c r="K427" s="47"/>
      <c r="L427" s="70"/>
      <c r="N427" s="332">
        <v>60</v>
      </c>
      <c r="O427" s="193">
        <f t="shared" si="279"/>
        <v>13.479680809078106</v>
      </c>
      <c r="P427" s="330"/>
      <c r="Q427" s="98">
        <f t="shared" si="280"/>
        <v>13.48</v>
      </c>
      <c r="R427" s="501">
        <f t="shared" si="282"/>
        <v>1.0000236794124739</v>
      </c>
    </row>
    <row r="428" spans="2:18" x14ac:dyDescent="0.25">
      <c r="E428" s="76">
        <v>70</v>
      </c>
      <c r="F428" s="234" t="s">
        <v>63</v>
      </c>
      <c r="G428" s="333">
        <f t="shared" si="278"/>
        <v>3.3902421314187609E-2</v>
      </c>
      <c r="I428" s="255"/>
      <c r="J428" s="289">
        <f t="shared" si="281"/>
        <v>0.20985217368096368</v>
      </c>
      <c r="K428" s="47"/>
      <c r="L428" s="70"/>
      <c r="N428" s="334">
        <v>70</v>
      </c>
      <c r="O428" s="335">
        <f t="shared" si="279"/>
        <v>14.689652157667457</v>
      </c>
      <c r="P428" s="330"/>
      <c r="Q428" s="105">
        <f t="shared" si="280"/>
        <v>14.69</v>
      </c>
      <c r="R428" s="501">
        <f t="shared" si="282"/>
        <v>1.0000236794124742</v>
      </c>
    </row>
    <row r="429" spans="2:18" x14ac:dyDescent="0.25">
      <c r="E429" s="76">
        <v>80</v>
      </c>
      <c r="F429" s="559" t="s">
        <v>63</v>
      </c>
      <c r="G429" s="560">
        <f t="shared" ref="G429:G431" si="283">K407</f>
        <v>3.182534989262404E-2</v>
      </c>
      <c r="H429" s="345"/>
      <c r="I429" s="563"/>
      <c r="J429" s="560">
        <f t="shared" ref="J429:J431" si="284">(G429*C$415*SQRT(4*C$417*I$417/32.2)/12)</f>
        <v>0.19699533526620081</v>
      </c>
      <c r="K429" s="49"/>
      <c r="L429" s="564"/>
      <c r="M429" s="345"/>
      <c r="N429" s="565">
        <v>71</v>
      </c>
      <c r="O429" s="561">
        <f t="shared" ref="O429:O431" si="285">N429*J429</f>
        <v>13.986668803900256</v>
      </c>
      <c r="P429" s="566"/>
      <c r="Q429" s="165">
        <f t="shared" si="280"/>
        <v>15.76</v>
      </c>
      <c r="R429" s="562">
        <f t="shared" ref="R429:R431" si="286">Q429/O429</f>
        <v>1.1267872444084213</v>
      </c>
    </row>
    <row r="430" spans="2:18" x14ac:dyDescent="0.25">
      <c r="E430" s="76">
        <v>90</v>
      </c>
      <c r="F430" s="559" t="s">
        <v>63</v>
      </c>
      <c r="G430" s="560">
        <f t="shared" si="283"/>
        <v>3.0712449896378863E-2</v>
      </c>
      <c r="H430" s="345"/>
      <c r="I430" s="563"/>
      <c r="J430" s="560">
        <f t="shared" si="284"/>
        <v>0.19010660949829072</v>
      </c>
      <c r="K430" s="49"/>
      <c r="L430" s="564"/>
      <c r="M430" s="345"/>
      <c r="N430" s="565">
        <v>72</v>
      </c>
      <c r="O430" s="561">
        <f t="shared" si="285"/>
        <v>13.687675883876931</v>
      </c>
      <c r="P430" s="566"/>
      <c r="Q430" s="165">
        <f t="shared" si="280"/>
        <v>17.11</v>
      </c>
      <c r="R430" s="562">
        <f t="shared" si="286"/>
        <v>1.2500295992655928</v>
      </c>
    </row>
    <row r="431" spans="2:18" x14ac:dyDescent="0.25">
      <c r="E431" s="76">
        <v>100</v>
      </c>
      <c r="F431" s="234" t="s">
        <v>63</v>
      </c>
      <c r="G431" s="333">
        <f t="shared" si="283"/>
        <v>2.9725199899709759E-2</v>
      </c>
      <c r="I431" s="260"/>
      <c r="J431" s="336">
        <f t="shared" si="284"/>
        <v>0.18399564309127381</v>
      </c>
      <c r="K431" s="145"/>
      <c r="L431" s="337"/>
      <c r="N431" s="338">
        <v>73</v>
      </c>
      <c r="O431" s="339">
        <f t="shared" si="285"/>
        <v>13.431681945662987</v>
      </c>
      <c r="P431" s="340"/>
      <c r="Q431" s="105">
        <f t="shared" si="280"/>
        <v>18.399999999999999</v>
      </c>
      <c r="R431" s="501">
        <f t="shared" si="286"/>
        <v>1.3698954512499644</v>
      </c>
    </row>
    <row r="432" spans="2:18" x14ac:dyDescent="0.25">
      <c r="B432" s="364" t="s">
        <v>295</v>
      </c>
      <c r="C432" s="364" t="s">
        <v>296</v>
      </c>
      <c r="D432" s="417"/>
      <c r="E432" s="417"/>
      <c r="F432" s="417"/>
      <c r="Q432" s="98"/>
    </row>
    <row r="433" spans="1:22" x14ac:dyDescent="0.25">
      <c r="B433" s="364"/>
      <c r="C433" s="364" t="s">
        <v>297</v>
      </c>
      <c r="Q433" s="98"/>
    </row>
    <row r="434" spans="1:22" ht="15.75" thickBot="1" x14ac:dyDescent="0.3">
      <c r="A434" s="268"/>
      <c r="B434" s="268"/>
      <c r="C434" s="268"/>
      <c r="D434" s="268"/>
      <c r="E434" s="268"/>
      <c r="F434" s="268"/>
      <c r="G434" s="268"/>
      <c r="H434" s="268"/>
      <c r="I434" s="268"/>
      <c r="J434" s="268"/>
      <c r="K434" s="268"/>
      <c r="L434" s="268"/>
      <c r="M434" s="268"/>
      <c r="N434" s="268"/>
      <c r="O434" s="268"/>
      <c r="P434" s="268"/>
      <c r="Q434" s="268"/>
      <c r="R434" s="268"/>
      <c r="S434" s="268"/>
      <c r="T434" s="268"/>
      <c r="U434" s="268"/>
      <c r="V434" s="268"/>
    </row>
    <row r="435" spans="1:22" ht="15.75" thickTop="1" x14ac:dyDescent="0.2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</row>
    <row r="436" spans="1:22" x14ac:dyDescent="0.25">
      <c r="C436"/>
      <c r="D436"/>
      <c r="E436"/>
    </row>
    <row r="437" spans="1:22" x14ac:dyDescent="0.25">
      <c r="A437" s="390"/>
      <c r="B437" s="578"/>
      <c r="C437" s="603"/>
      <c r="D437" s="588"/>
      <c r="E437" s="603"/>
      <c r="F437" s="282"/>
      <c r="G437" s="282"/>
      <c r="H437" s="578" t="s">
        <v>275</v>
      </c>
      <c r="I437" s="282"/>
      <c r="J437" s="579" t="s">
        <v>277</v>
      </c>
      <c r="K437" s="282"/>
      <c r="L437" s="282"/>
      <c r="M437" s="589" t="s">
        <v>276</v>
      </c>
      <c r="N437" s="282"/>
      <c r="O437" s="589" t="s">
        <v>265</v>
      </c>
      <c r="P437" s="603"/>
      <c r="Q437" s="603"/>
      <c r="R437" s="282"/>
      <c r="S437" s="67"/>
    </row>
    <row r="438" spans="1:22" x14ac:dyDescent="0.25">
      <c r="A438" s="255"/>
      <c r="B438" s="47"/>
      <c r="C438" s="464"/>
      <c r="D438" s="581"/>
      <c r="E438" s="464"/>
      <c r="F438" s="47"/>
      <c r="G438" s="47"/>
      <c r="H438" s="47"/>
      <c r="I438" s="47"/>
      <c r="J438" s="47"/>
      <c r="K438" s="47"/>
      <c r="L438" s="47"/>
      <c r="M438" s="47"/>
      <c r="N438" s="47"/>
      <c r="O438" s="607" t="s">
        <v>295</v>
      </c>
      <c r="P438" s="464"/>
      <c r="Q438" s="464"/>
      <c r="R438" s="47"/>
      <c r="S438" s="70"/>
    </row>
    <row r="439" spans="1:22" x14ac:dyDescent="0.25">
      <c r="A439" s="255"/>
      <c r="B439" s="47"/>
      <c r="C439" s="464"/>
      <c r="D439" s="581"/>
      <c r="E439" s="464"/>
      <c r="F439" s="464"/>
      <c r="G439" s="464"/>
      <c r="H439" s="464"/>
      <c r="I439" s="464"/>
      <c r="J439" s="464"/>
      <c r="K439" s="464"/>
      <c r="L439" s="464"/>
      <c r="M439" s="464"/>
      <c r="N439" s="464"/>
      <c r="O439" s="464"/>
      <c r="P439" s="464"/>
      <c r="Q439" s="464"/>
      <c r="R439" s="47"/>
      <c r="S439" s="70"/>
    </row>
    <row r="440" spans="1:22" x14ac:dyDescent="0.25">
      <c r="B440" s="47"/>
      <c r="C440" s="464"/>
      <c r="D440" s="606" t="str">
        <f>A317</f>
        <v>mv</v>
      </c>
      <c r="E440" s="289" t="str">
        <f t="shared" ref="E440" si="287">E317</f>
        <v>soft-6</v>
      </c>
      <c r="F440" s="289" t="str">
        <f t="shared" ref="F440" si="288">F317</f>
        <v>soft-5</v>
      </c>
      <c r="G440" s="289" t="str">
        <f t="shared" ref="G440" si="289">G317</f>
        <v>soft-4</v>
      </c>
      <c r="H440" s="289" t="str">
        <f t="shared" ref="H440" si="290">H317</f>
        <v>soft-3</v>
      </c>
      <c r="I440" s="289" t="str">
        <f t="shared" ref="I440:J453" si="291">I317</f>
        <v>soft-2</v>
      </c>
      <c r="J440" s="289" t="str">
        <f t="shared" si="291"/>
        <v>soft-1</v>
      </c>
      <c r="K440" s="587" t="s">
        <v>5</v>
      </c>
      <c r="L440" s="289" t="str">
        <f t="shared" ref="L440:O453" si="292">L317</f>
        <v>aver</v>
      </c>
      <c r="M440" s="289" t="str">
        <f t="shared" si="292"/>
        <v xml:space="preserve"> stiff</v>
      </c>
      <c r="N440" s="289" t="str">
        <f t="shared" si="292"/>
        <v xml:space="preserve"> stiff+1</v>
      </c>
      <c r="O440" s="289" t="str">
        <f t="shared" si="292"/>
        <v xml:space="preserve"> stiff+2</v>
      </c>
      <c r="P440" s="289" t="str">
        <f t="shared" ref="P440:S440" si="293">P317</f>
        <v xml:space="preserve"> stiff+3</v>
      </c>
      <c r="Q440" s="289" t="str">
        <f t="shared" si="293"/>
        <v xml:space="preserve"> stiff+4</v>
      </c>
      <c r="R440" s="289" t="str">
        <f t="shared" si="293"/>
        <v xml:space="preserve"> stiff+5</v>
      </c>
      <c r="S440" s="290" t="str">
        <f t="shared" si="293"/>
        <v xml:space="preserve"> stiff+6</v>
      </c>
    </row>
    <row r="441" spans="1:22" x14ac:dyDescent="0.25">
      <c r="A441" s="581"/>
      <c r="B441" s="289" t="str">
        <f>B318</f>
        <v>ips</v>
      </c>
      <c r="C441" s="464"/>
      <c r="D441" s="581"/>
      <c r="E441" s="289" t="str">
        <f t="shared" ref="E441" si="294">E318</f>
        <v>c coeff</v>
      </c>
      <c r="F441" s="289" t="str">
        <f t="shared" ref="F441" si="295">F318</f>
        <v>c coeff</v>
      </c>
      <c r="G441" s="289" t="str">
        <f t="shared" ref="G441" si="296">G318</f>
        <v>c coeff</v>
      </c>
      <c r="H441" s="289" t="str">
        <f t="shared" ref="H441" si="297">H318</f>
        <v>c coeff</v>
      </c>
      <c r="I441" s="289" t="str">
        <f t="shared" si="291"/>
        <v>c coeff</v>
      </c>
      <c r="J441" s="289" t="str">
        <f t="shared" si="291"/>
        <v>c-zeta</v>
      </c>
      <c r="K441" s="289" t="str">
        <f t="shared" ref="K441:K453" si="298">K318</f>
        <v>c-zeta</v>
      </c>
      <c r="L441" s="289" t="str">
        <f t="shared" si="292"/>
        <v>c-zeta</v>
      </c>
      <c r="M441" s="289" t="str">
        <f t="shared" si="292"/>
        <v>c-zeta</v>
      </c>
      <c r="N441" s="289" t="str">
        <f t="shared" si="292"/>
        <v>c-zeta</v>
      </c>
      <c r="O441" s="289" t="str">
        <f t="shared" si="292"/>
        <v>c-zeta</v>
      </c>
      <c r="P441" s="289" t="str">
        <f t="shared" ref="P441:S441" si="299">P318</f>
        <v>c-zeta</v>
      </c>
      <c r="Q441" s="289" t="str">
        <f t="shared" si="299"/>
        <v>c-zeta</v>
      </c>
      <c r="R441" s="289" t="str">
        <f t="shared" si="299"/>
        <v>c-zeta</v>
      </c>
      <c r="S441" s="290" t="str">
        <f t="shared" si="299"/>
        <v>c-zeta</v>
      </c>
    </row>
    <row r="442" spans="1:22" x14ac:dyDescent="0.25">
      <c r="A442" s="581"/>
      <c r="B442" s="575">
        <v>1</v>
      </c>
      <c r="C442" s="464"/>
      <c r="D442" s="581"/>
      <c r="E442" s="333">
        <f t="shared" ref="E442" si="300">E319</f>
        <v>6.9842522883869365E-3</v>
      </c>
      <c r="F442" s="333">
        <f t="shared" ref="F442" si="301">F319</f>
        <v>8.031890131644976E-3</v>
      </c>
      <c r="G442" s="333">
        <f t="shared" ref="G442" si="302">G319</f>
        <v>9.2366736513917209E-3</v>
      </c>
      <c r="H442" s="333">
        <f t="shared" ref="H442" si="303">H319</f>
        <v>1.0622174699100479E-2</v>
      </c>
      <c r="I442" s="333">
        <f t="shared" si="291"/>
        <v>1.2215500903965551E-2</v>
      </c>
      <c r="J442" s="333">
        <f t="shared" si="291"/>
        <v>1.404782603956038E-2</v>
      </c>
      <c r="K442" s="333">
        <f t="shared" si="298"/>
        <v>1.6154999945494439E-2</v>
      </c>
      <c r="L442" s="333">
        <f t="shared" si="292"/>
        <v>1.8578249937318599E-2</v>
      </c>
      <c r="M442" s="333">
        <f t="shared" si="292"/>
        <v>2.1364987427916388E-2</v>
      </c>
      <c r="N442" s="333">
        <f t="shared" si="292"/>
        <v>2.4569735542103843E-2</v>
      </c>
      <c r="O442" s="333">
        <f t="shared" si="292"/>
        <v>2.825519587341942E-2</v>
      </c>
      <c r="P442" s="333">
        <f t="shared" ref="P442:S442" si="304">P319</f>
        <v>3.249347525443233E-2</v>
      </c>
      <c r="Q442" s="333">
        <f t="shared" si="304"/>
        <v>3.7367496542597176E-2</v>
      </c>
      <c r="R442" s="333">
        <f t="shared" si="304"/>
        <v>4.2972621023986746E-2</v>
      </c>
      <c r="S442" s="358">
        <f t="shared" si="304"/>
        <v>4.9418514177584763E-2</v>
      </c>
    </row>
    <row r="443" spans="1:22" x14ac:dyDescent="0.25">
      <c r="A443" s="590" t="s">
        <v>278</v>
      </c>
      <c r="B443" s="575">
        <v>2</v>
      </c>
      <c r="C443" s="464"/>
      <c r="D443" s="581"/>
      <c r="E443" s="289">
        <f t="shared" ref="E443" si="305">E320</f>
        <v>3.4921261441934683E-3</v>
      </c>
      <c r="F443" s="289">
        <f t="shared" ref="F443" si="306">F320</f>
        <v>4.015945065822488E-3</v>
      </c>
      <c r="G443" s="289">
        <f t="shared" ref="G443" si="307">G320</f>
        <v>4.6183368256958604E-3</v>
      </c>
      <c r="H443" s="289">
        <f t="shared" ref="H443" si="308">H320</f>
        <v>5.3110873495502394E-3</v>
      </c>
      <c r="I443" s="289">
        <f t="shared" si="291"/>
        <v>6.1077504519827753E-3</v>
      </c>
      <c r="J443" s="289">
        <f t="shared" si="291"/>
        <v>7.0239130197801902E-3</v>
      </c>
      <c r="K443" s="560">
        <f t="shared" si="298"/>
        <v>8.0774999727472197E-3</v>
      </c>
      <c r="L443" s="289">
        <f t="shared" si="292"/>
        <v>9.2891249686592996E-3</v>
      </c>
      <c r="M443" s="289">
        <f t="shared" si="292"/>
        <v>1.0682493713958194E-2</v>
      </c>
      <c r="N443" s="289">
        <f t="shared" si="292"/>
        <v>1.2284867771051922E-2</v>
      </c>
      <c r="O443" s="289">
        <f t="shared" si="292"/>
        <v>1.412759793670971E-2</v>
      </c>
      <c r="P443" s="289">
        <f t="shared" ref="P443:S443" si="309">P320</f>
        <v>1.6246737627216165E-2</v>
      </c>
      <c r="Q443" s="289">
        <f t="shared" si="309"/>
        <v>1.8683748271298588E-2</v>
      </c>
      <c r="R443" s="289">
        <f t="shared" si="309"/>
        <v>2.1486310511993373E-2</v>
      </c>
      <c r="S443" s="290">
        <f t="shared" si="309"/>
        <v>2.4709257088792382E-2</v>
      </c>
    </row>
    <row r="444" spans="1:22" x14ac:dyDescent="0.25">
      <c r="A444" s="581"/>
      <c r="B444" s="575">
        <v>3</v>
      </c>
      <c r="C444" s="464"/>
      <c r="D444" s="581"/>
      <c r="E444" s="289">
        <f t="shared" ref="E444" si="310">E321</f>
        <v>2.3280840961289787E-3</v>
      </c>
      <c r="F444" s="289">
        <f t="shared" ref="F444" si="311">F321</f>
        <v>2.6772967105483255E-3</v>
      </c>
      <c r="G444" s="289">
        <f t="shared" ref="G444" si="312">G321</f>
        <v>3.0788912171305742E-3</v>
      </c>
      <c r="H444" s="289">
        <f t="shared" ref="H444" si="313">H321</f>
        <v>3.5407248997001593E-3</v>
      </c>
      <c r="I444" s="289">
        <f t="shared" si="291"/>
        <v>4.071833634655183E-3</v>
      </c>
      <c r="J444" s="289">
        <f t="shared" si="291"/>
        <v>4.6826086798534604E-3</v>
      </c>
      <c r="K444" s="560">
        <f t="shared" si="298"/>
        <v>5.3849999818314787E-3</v>
      </c>
      <c r="L444" s="289">
        <f t="shared" si="292"/>
        <v>6.1927499791061998E-3</v>
      </c>
      <c r="M444" s="289">
        <f t="shared" si="292"/>
        <v>7.1216624759721297E-3</v>
      </c>
      <c r="N444" s="289">
        <f t="shared" si="292"/>
        <v>8.1899118473679478E-3</v>
      </c>
      <c r="O444" s="289">
        <f t="shared" si="292"/>
        <v>9.4183986244731396E-3</v>
      </c>
      <c r="P444" s="289">
        <f t="shared" ref="P444:S444" si="314">P321</f>
        <v>1.0831158418144108E-2</v>
      </c>
      <c r="Q444" s="289">
        <f t="shared" si="314"/>
        <v>1.2455832180865725E-2</v>
      </c>
      <c r="R444" s="289">
        <f t="shared" si="314"/>
        <v>1.4324207007995582E-2</v>
      </c>
      <c r="S444" s="290">
        <f t="shared" si="314"/>
        <v>1.6472838059194923E-2</v>
      </c>
    </row>
    <row r="445" spans="1:22" x14ac:dyDescent="0.25">
      <c r="A445" s="581"/>
      <c r="B445" s="575">
        <v>4</v>
      </c>
      <c r="C445" s="464"/>
      <c r="D445" s="581"/>
      <c r="E445" s="289">
        <f t="shared" ref="E445" si="315">E322</f>
        <v>2.0952756865160807E-3</v>
      </c>
      <c r="F445" s="289">
        <f t="shared" ref="F445" si="316">F322</f>
        <v>2.4095670394934927E-3</v>
      </c>
      <c r="G445" s="289">
        <f t="shared" ref="G445" si="317">G322</f>
        <v>2.7710020954175166E-3</v>
      </c>
      <c r="H445" s="289">
        <f t="shared" ref="H445" si="318">H322</f>
        <v>3.1866524097301438E-3</v>
      </c>
      <c r="I445" s="289">
        <f t="shared" si="291"/>
        <v>3.6646502711896647E-3</v>
      </c>
      <c r="J445" s="289">
        <f t="shared" si="291"/>
        <v>4.2143478118681146E-3</v>
      </c>
      <c r="K445" s="560">
        <f t="shared" si="298"/>
        <v>4.846499983648331E-3</v>
      </c>
      <c r="L445" s="289">
        <f t="shared" si="292"/>
        <v>5.5734749811955798E-3</v>
      </c>
      <c r="M445" s="289">
        <f t="shared" si="292"/>
        <v>6.4094962283749168E-3</v>
      </c>
      <c r="N445" s="289">
        <f t="shared" si="292"/>
        <v>7.3709206626311535E-3</v>
      </c>
      <c r="O445" s="289">
        <f t="shared" si="292"/>
        <v>8.4765587620258265E-3</v>
      </c>
      <c r="P445" s="289">
        <f t="shared" ref="P445:S445" si="319">P322</f>
        <v>9.7480425763296994E-3</v>
      </c>
      <c r="Q445" s="289">
        <f t="shared" si="319"/>
        <v>1.1210248962779154E-2</v>
      </c>
      <c r="R445" s="289">
        <f t="shared" si="319"/>
        <v>1.2891786307196026E-2</v>
      </c>
      <c r="S445" s="290">
        <f t="shared" si="319"/>
        <v>1.4825554253275431E-2</v>
      </c>
    </row>
    <row r="446" spans="1:22" x14ac:dyDescent="0.25">
      <c r="A446" s="581"/>
      <c r="B446" s="575">
        <v>5</v>
      </c>
      <c r="C446" s="464"/>
      <c r="D446" s="581"/>
      <c r="E446" s="289">
        <f t="shared" ref="E446" si="320">E323</f>
        <v>2.514330823819297E-3</v>
      </c>
      <c r="F446" s="289">
        <f t="shared" ref="F446" si="321">F323</f>
        <v>2.8914804473921915E-3</v>
      </c>
      <c r="G446" s="289">
        <f t="shared" ref="G446" si="322">G323</f>
        <v>3.3252025145010201E-3</v>
      </c>
      <c r="H446" s="289">
        <f t="shared" ref="H446" si="323">H323</f>
        <v>3.8239828916761726E-3</v>
      </c>
      <c r="I446" s="289">
        <f t="shared" si="291"/>
        <v>4.397580325427598E-3</v>
      </c>
      <c r="J446" s="289">
        <f t="shared" si="291"/>
        <v>5.0572173742417367E-3</v>
      </c>
      <c r="K446" s="560">
        <f t="shared" si="298"/>
        <v>5.8157999803779966E-3</v>
      </c>
      <c r="L446" s="289">
        <f t="shared" si="292"/>
        <v>6.6881699774346964E-3</v>
      </c>
      <c r="M446" s="289">
        <f t="shared" si="292"/>
        <v>7.6913954740499002E-3</v>
      </c>
      <c r="N446" s="289">
        <f t="shared" si="292"/>
        <v>8.8451047951573838E-3</v>
      </c>
      <c r="O446" s="289">
        <f t="shared" si="292"/>
        <v>1.0171870514430992E-2</v>
      </c>
      <c r="P446" s="289">
        <f t="shared" ref="P446:S446" si="324">P323</f>
        <v>1.1697651091595639E-2</v>
      </c>
      <c r="Q446" s="289">
        <f t="shared" si="324"/>
        <v>1.3452298755334983E-2</v>
      </c>
      <c r="R446" s="289">
        <f t="shared" si="324"/>
        <v>1.547014356863523E-2</v>
      </c>
      <c r="S446" s="290">
        <f t="shared" si="324"/>
        <v>1.7790665103930511E-2</v>
      </c>
    </row>
    <row r="447" spans="1:22" x14ac:dyDescent="0.25">
      <c r="A447" s="581"/>
      <c r="B447" s="575">
        <v>10</v>
      </c>
      <c r="C447" s="464"/>
      <c r="D447" s="581"/>
      <c r="E447" s="333">
        <f t="shared" ref="E447" si="325">E324</f>
        <v>5.7270868764772876E-3</v>
      </c>
      <c r="F447" s="333">
        <f t="shared" ref="F447" si="326">F324</f>
        <v>6.5861499079488796E-3</v>
      </c>
      <c r="G447" s="333">
        <f t="shared" ref="G447" si="327">G324</f>
        <v>7.5740723941412104E-3</v>
      </c>
      <c r="H447" s="333">
        <f t="shared" ref="H447" si="328">H324</f>
        <v>8.7101832532623918E-3</v>
      </c>
      <c r="I447" s="333">
        <f t="shared" si="291"/>
        <v>1.0016710741251749E-2</v>
      </c>
      <c r="J447" s="333">
        <f t="shared" si="291"/>
        <v>1.151921735243951E-2</v>
      </c>
      <c r="K447" s="333">
        <f t="shared" si="298"/>
        <v>1.3247099955305435E-2</v>
      </c>
      <c r="L447" s="333">
        <f t="shared" si="292"/>
        <v>1.5234164948601251E-2</v>
      </c>
      <c r="M447" s="333">
        <f t="shared" si="292"/>
        <v>1.7519289690891438E-2</v>
      </c>
      <c r="N447" s="333">
        <f t="shared" si="292"/>
        <v>2.0147183144525151E-2</v>
      </c>
      <c r="O447" s="333">
        <f t="shared" si="292"/>
        <v>2.3169260616203925E-2</v>
      </c>
      <c r="P447" s="333">
        <f t="shared" ref="P447:S447" si="329">P324</f>
        <v>2.6644649708634508E-2</v>
      </c>
      <c r="Q447" s="333">
        <f t="shared" si="329"/>
        <v>3.0641347164929684E-2</v>
      </c>
      <c r="R447" s="333">
        <f t="shared" si="329"/>
        <v>3.5237549239669132E-2</v>
      </c>
      <c r="S447" s="358">
        <f t="shared" si="329"/>
        <v>4.0523181625619492E-2</v>
      </c>
    </row>
    <row r="448" spans="1:22" x14ac:dyDescent="0.25">
      <c r="A448" s="581"/>
      <c r="B448" s="575">
        <v>20</v>
      </c>
      <c r="C448" s="464"/>
      <c r="D448" s="581"/>
      <c r="E448" s="289">
        <f t="shared" ref="E448" si="330">E325</f>
        <v>6.8445672426191966E-3</v>
      </c>
      <c r="F448" s="289">
        <f t="shared" ref="F448" si="331">F325</f>
        <v>7.871252329012075E-3</v>
      </c>
      <c r="G448" s="289">
        <f t="shared" ref="G448" si="332">G325</f>
        <v>9.0519401783638858E-3</v>
      </c>
      <c r="H448" s="289">
        <f t="shared" ref="H448" si="333">H325</f>
        <v>1.0409731205118469E-2</v>
      </c>
      <c r="I448" s="289">
        <f t="shared" si="291"/>
        <v>1.1971190885886239E-2</v>
      </c>
      <c r="J448" s="289">
        <f t="shared" si="291"/>
        <v>1.3766869518769173E-2</v>
      </c>
      <c r="K448" s="560">
        <f t="shared" si="298"/>
        <v>1.5831899946584547E-2</v>
      </c>
      <c r="L448" s="289">
        <f t="shared" si="292"/>
        <v>1.8206684938572228E-2</v>
      </c>
      <c r="M448" s="289">
        <f t="shared" si="292"/>
        <v>2.0937687679358066E-2</v>
      </c>
      <c r="N448" s="289">
        <f t="shared" si="292"/>
        <v>2.4078340831261768E-2</v>
      </c>
      <c r="O448" s="289">
        <f t="shared" si="292"/>
        <v>2.769009195595103E-2</v>
      </c>
      <c r="P448" s="289">
        <f t="shared" ref="P448:S448" si="334">P325</f>
        <v>3.1843605749343681E-2</v>
      </c>
      <c r="Q448" s="289">
        <f t="shared" si="334"/>
        <v>3.662014661174523E-2</v>
      </c>
      <c r="R448" s="289">
        <f t="shared" si="334"/>
        <v>4.2113168603507022E-2</v>
      </c>
      <c r="S448" s="290">
        <f t="shared" si="334"/>
        <v>4.8430143894033058E-2</v>
      </c>
    </row>
    <row r="449" spans="1:19" x14ac:dyDescent="0.25">
      <c r="A449" s="581"/>
      <c r="B449" s="575">
        <v>30</v>
      </c>
      <c r="C449" s="464"/>
      <c r="D449" s="581"/>
      <c r="E449" s="289">
        <f t="shared" ref="E449" si="335">E326</f>
        <v>9.3356172254772055E-3</v>
      </c>
      <c r="F449" s="289">
        <f t="shared" ref="F449" si="336">F326</f>
        <v>1.0735959809298786E-2</v>
      </c>
      <c r="G449" s="289">
        <f t="shared" ref="G449" si="337">G326</f>
        <v>1.2346353780693601E-2</v>
      </c>
      <c r="H449" s="289">
        <f t="shared" ref="H449" si="338">H326</f>
        <v>1.4198306847797638E-2</v>
      </c>
      <c r="I449" s="289">
        <f t="shared" si="291"/>
        <v>1.6328052874967285E-2</v>
      </c>
      <c r="J449" s="289">
        <f t="shared" si="291"/>
        <v>1.8777260806212375E-2</v>
      </c>
      <c r="K449" s="560">
        <f t="shared" si="298"/>
        <v>2.1593849927144231E-2</v>
      </c>
      <c r="L449" s="289">
        <f t="shared" si="292"/>
        <v>2.4832927416215862E-2</v>
      </c>
      <c r="M449" s="289">
        <f t="shared" si="292"/>
        <v>2.8557866528648241E-2</v>
      </c>
      <c r="N449" s="289">
        <f t="shared" si="292"/>
        <v>3.2841546507945477E-2</v>
      </c>
      <c r="O449" s="289">
        <f t="shared" si="292"/>
        <v>3.7767778484137302E-2</v>
      </c>
      <c r="P449" s="289">
        <f t="shared" ref="P449:S449" si="339">P326</f>
        <v>4.3432945256757893E-2</v>
      </c>
      <c r="Q449" s="289">
        <f t="shared" si="339"/>
        <v>4.9947887045271568E-2</v>
      </c>
      <c r="R449" s="289">
        <f t="shared" si="339"/>
        <v>5.7440070102062292E-2</v>
      </c>
      <c r="S449" s="290">
        <f t="shared" si="339"/>
        <v>6.6056080617371629E-2</v>
      </c>
    </row>
    <row r="450" spans="1:19" x14ac:dyDescent="0.25">
      <c r="A450" s="581"/>
      <c r="B450" s="575">
        <v>40</v>
      </c>
      <c r="C450" s="464"/>
      <c r="D450" s="581"/>
      <c r="E450" s="289">
        <f t="shared" ref="E450" si="340">E327</f>
        <v>1.1419252491512641E-2</v>
      </c>
      <c r="F450" s="289">
        <f t="shared" ref="F450" si="341">F327</f>
        <v>1.3132140365239535E-2</v>
      </c>
      <c r="G450" s="289">
        <f t="shared" ref="G450" si="342">G327</f>
        <v>1.5101961420025465E-2</v>
      </c>
      <c r="H450" s="289">
        <f t="shared" ref="H450" si="343">H327</f>
        <v>1.736725563302928E-2</v>
      </c>
      <c r="I450" s="289">
        <f t="shared" si="291"/>
        <v>1.9972343977983673E-2</v>
      </c>
      <c r="J450" s="289">
        <f t="shared" si="291"/>
        <v>2.296819557468122E-2</v>
      </c>
      <c r="K450" s="560">
        <f t="shared" si="298"/>
        <v>2.6413424910883405E-2</v>
      </c>
      <c r="L450" s="289">
        <f t="shared" si="292"/>
        <v>3.037543864751591E-2</v>
      </c>
      <c r="M450" s="289">
        <f t="shared" si="292"/>
        <v>3.4931754444643297E-2</v>
      </c>
      <c r="N450" s="289">
        <f t="shared" si="292"/>
        <v>4.0171517611339795E-2</v>
      </c>
      <c r="O450" s="289">
        <f t="shared" si="292"/>
        <v>4.6197245253040753E-2</v>
      </c>
      <c r="P450" s="289">
        <f t="shared" ref="P450:S450" si="344">P327</f>
        <v>5.3126832040996864E-2</v>
      </c>
      <c r="Q450" s="289">
        <f t="shared" si="344"/>
        <v>6.1095856847146385E-2</v>
      </c>
      <c r="R450" s="289">
        <f t="shared" si="344"/>
        <v>7.0260235374218327E-2</v>
      </c>
      <c r="S450" s="290">
        <f t="shared" si="344"/>
        <v>8.0799270680351074E-2</v>
      </c>
    </row>
    <row r="451" spans="1:19" x14ac:dyDescent="0.25">
      <c r="A451" s="581"/>
      <c r="B451" s="575">
        <v>50</v>
      </c>
      <c r="C451" s="464"/>
      <c r="D451" s="581"/>
      <c r="E451" s="289">
        <f t="shared" ref="E451" si="345">E328</f>
        <v>1.3144362806744211E-2</v>
      </c>
      <c r="F451" s="289">
        <f t="shared" ref="F451" si="346">F328</f>
        <v>1.5116017227755843E-2</v>
      </c>
      <c r="G451" s="289">
        <f t="shared" ref="G451" si="347">G328</f>
        <v>1.738341981191922E-2</v>
      </c>
      <c r="H451" s="289">
        <f t="shared" ref="H451" si="348">H328</f>
        <v>1.9990932783707099E-2</v>
      </c>
      <c r="I451" s="289">
        <f t="shared" si="291"/>
        <v>2.2989572701263158E-2</v>
      </c>
      <c r="J451" s="289">
        <f t="shared" si="291"/>
        <v>2.6438008606452637E-2</v>
      </c>
      <c r="K451" s="560">
        <f t="shared" si="298"/>
        <v>3.0403709897420531E-2</v>
      </c>
      <c r="L451" s="289">
        <f t="shared" si="292"/>
        <v>3.4964266382033607E-2</v>
      </c>
      <c r="M451" s="289">
        <f t="shared" si="292"/>
        <v>4.0208906339338643E-2</v>
      </c>
      <c r="N451" s="289">
        <f t="shared" si="292"/>
        <v>4.6240242290239437E-2</v>
      </c>
      <c r="O451" s="289">
        <f t="shared" si="292"/>
        <v>5.3176278633775352E-2</v>
      </c>
      <c r="P451" s="289">
        <f t="shared" ref="P451:S451" si="349">P328</f>
        <v>6.1152720428841657E-2</v>
      </c>
      <c r="Q451" s="289">
        <f t="shared" si="349"/>
        <v>7.0325628493167897E-2</v>
      </c>
      <c r="R451" s="289">
        <f t="shared" si="349"/>
        <v>8.0874472767143074E-2</v>
      </c>
      <c r="S451" s="290">
        <f t="shared" si="349"/>
        <v>9.3005643682214534E-2</v>
      </c>
    </row>
    <row r="452" spans="1:19" x14ac:dyDescent="0.25">
      <c r="A452" s="581"/>
      <c r="B452" s="575">
        <v>60</v>
      </c>
      <c r="C452" s="464"/>
      <c r="D452" s="581"/>
      <c r="E452" s="289">
        <f t="shared" ref="E452" si="350">E329</f>
        <v>1.5376995454931907E-2</v>
      </c>
      <c r="F452" s="289">
        <f t="shared" ref="F452" si="351">F329</f>
        <v>1.7683544773171692E-2</v>
      </c>
      <c r="G452" s="289">
        <f t="shared" ref="G452" si="352">G329</f>
        <v>2.0336076489147443E-2</v>
      </c>
      <c r="H452" s="289">
        <f t="shared" ref="H452" si="353">H329</f>
        <v>2.3386487962519555E-2</v>
      </c>
      <c r="I452" s="289">
        <f t="shared" si="291"/>
        <v>2.6894461156897486E-2</v>
      </c>
      <c r="J452" s="289">
        <f t="shared" si="291"/>
        <v>3.0928630330432104E-2</v>
      </c>
      <c r="K452" s="560">
        <f t="shared" si="298"/>
        <v>3.5567924879996916E-2</v>
      </c>
      <c r="L452" s="289">
        <f t="shared" si="292"/>
        <v>4.0903113611996451E-2</v>
      </c>
      <c r="M452" s="289">
        <f t="shared" si="292"/>
        <v>4.7038580653795924E-2</v>
      </c>
      <c r="N452" s="289">
        <f t="shared" si="292"/>
        <v>5.4094367751865303E-2</v>
      </c>
      <c r="O452" s="289">
        <f t="shared" si="292"/>
        <v>6.2208522914645098E-2</v>
      </c>
      <c r="P452" s="289">
        <f t="shared" ref="P452:S452" si="354">P329</f>
        <v>7.1539801351841861E-2</v>
      </c>
      <c r="Q452" s="289">
        <f t="shared" si="354"/>
        <v>8.2270771554618136E-2</v>
      </c>
      <c r="R452" s="289">
        <f t="shared" si="354"/>
        <v>9.4611387287810822E-2</v>
      </c>
      <c r="S452" s="290">
        <f t="shared" si="354"/>
        <v>0.10880309538098246</v>
      </c>
    </row>
    <row r="453" spans="1:19" x14ac:dyDescent="0.25">
      <c r="A453" s="581"/>
      <c r="B453" s="575">
        <v>70</v>
      </c>
      <c r="C453" s="464"/>
      <c r="D453" s="581"/>
      <c r="E453" s="333">
        <f t="shared" ref="E453" si="355">E330</f>
        <v>1.7021620577125873E-2</v>
      </c>
      <c r="F453" s="333">
        <f t="shared" ref="F453" si="356">F330</f>
        <v>1.9574863663694753E-2</v>
      </c>
      <c r="G453" s="333">
        <f t="shared" ref="G453" si="357">G330</f>
        <v>2.2511093213248963E-2</v>
      </c>
      <c r="H453" s="333">
        <f t="shared" ref="H453" si="358">H330</f>
        <v>2.5887757195236304E-2</v>
      </c>
      <c r="I453" s="333">
        <f t="shared" si="291"/>
        <v>2.9770920774521748E-2</v>
      </c>
      <c r="J453" s="333">
        <f t="shared" si="291"/>
        <v>3.4236558890700014E-2</v>
      </c>
      <c r="K453" s="333">
        <f t="shared" si="298"/>
        <v>3.9372042724305008E-2</v>
      </c>
      <c r="L453" s="333">
        <f t="shared" si="292"/>
        <v>4.527784913295075E-2</v>
      </c>
      <c r="M453" s="333">
        <f t="shared" si="292"/>
        <v>5.2069526502893364E-2</v>
      </c>
      <c r="N453" s="333">
        <f t="shared" si="292"/>
        <v>5.9879955478327355E-2</v>
      </c>
      <c r="O453" s="333">
        <f t="shared" si="292"/>
        <v>6.886194880007647E-2</v>
      </c>
      <c r="P453" s="333">
        <f t="shared" ref="P453:S453" si="359">P330</f>
        <v>7.9191241120087935E-2</v>
      </c>
      <c r="Q453" s="333">
        <f t="shared" si="359"/>
        <v>9.1069927288101121E-2</v>
      </c>
      <c r="R453" s="333">
        <f t="shared" si="359"/>
        <v>0.10473041638131629</v>
      </c>
      <c r="S453" s="358">
        <f t="shared" si="359"/>
        <v>0.12043997883851371</v>
      </c>
    </row>
    <row r="454" spans="1:19" x14ac:dyDescent="0.25">
      <c r="A454" s="581"/>
      <c r="B454" s="575">
        <v>80</v>
      </c>
      <c r="C454" s="464"/>
      <c r="D454" s="581"/>
      <c r="E454" s="560">
        <f t="shared" ref="E454" si="360">E331</f>
        <v>1.8787638655760858E-2</v>
      </c>
      <c r="F454" s="560">
        <f t="shared" ref="F454" si="361">F331</f>
        <v>2.1605784454124987E-2</v>
      </c>
      <c r="G454" s="560">
        <f t="shared" ref="G454" si="362">G331</f>
        <v>2.4846652122243733E-2</v>
      </c>
      <c r="H454" s="560">
        <f t="shared" ref="H454" si="363">H331</f>
        <v>2.8573649940580287E-2</v>
      </c>
      <c r="I454" s="560">
        <f t="shared" ref="I454:O454" si="364">I331</f>
        <v>3.2859697431667327E-2</v>
      </c>
      <c r="J454" s="560">
        <f t="shared" si="364"/>
        <v>3.7788652046417424E-2</v>
      </c>
      <c r="K454" s="560">
        <f t="shared" si="364"/>
        <v>4.3456949853380035E-2</v>
      </c>
      <c r="L454" s="560">
        <f t="shared" si="364"/>
        <v>4.9975492331387032E-2</v>
      </c>
      <c r="M454" s="560">
        <f t="shared" si="364"/>
        <v>5.7471816181095078E-2</v>
      </c>
      <c r="N454" s="560">
        <f t="shared" si="364"/>
        <v>6.6092588608259326E-2</v>
      </c>
      <c r="O454" s="560">
        <f t="shared" si="364"/>
        <v>7.6006476899498229E-2</v>
      </c>
      <c r="P454" s="560">
        <f t="shared" ref="P454:S454" si="365">P331</f>
        <v>8.7407448434422969E-2</v>
      </c>
      <c r="Q454" s="560">
        <f t="shared" si="365"/>
        <v>0.10051856569958639</v>
      </c>
      <c r="R454" s="560">
        <f t="shared" si="365"/>
        <v>0.11559635055452433</v>
      </c>
      <c r="S454" s="584">
        <f t="shared" si="365"/>
        <v>0.13293580313770298</v>
      </c>
    </row>
    <row r="455" spans="1:19" x14ac:dyDescent="0.25">
      <c r="A455" s="255"/>
      <c r="B455" s="575">
        <v>90</v>
      </c>
      <c r="C455" s="464"/>
      <c r="D455" s="581"/>
      <c r="E455" s="560">
        <f t="shared" ref="E455" si="366">E332</f>
        <v>2.0285372757603833E-2</v>
      </c>
      <c r="F455" s="560">
        <f t="shared" ref="F455" si="367">F332</f>
        <v>2.3328178671244409E-2</v>
      </c>
      <c r="G455" s="560">
        <f t="shared" ref="G455" si="368">G332</f>
        <v>2.6827405471931066E-2</v>
      </c>
      <c r="H455" s="560">
        <f t="shared" ref="H455" si="369">H332</f>
        <v>3.0851516292720725E-2</v>
      </c>
      <c r="I455" s="560">
        <f t="shared" ref="I455:O455" si="370">I332</f>
        <v>3.5479243736628821E-2</v>
      </c>
      <c r="J455" s="560">
        <f t="shared" si="370"/>
        <v>4.080113029712315E-2</v>
      </c>
      <c r="K455" s="560">
        <f t="shared" si="370"/>
        <v>4.6921299841691619E-2</v>
      </c>
      <c r="L455" s="560">
        <f t="shared" si="370"/>
        <v>5.3959494817945354E-2</v>
      </c>
      <c r="M455" s="560">
        <f t="shared" si="370"/>
        <v>6.2053419040637159E-2</v>
      </c>
      <c r="N455" s="560">
        <f t="shared" si="370"/>
        <v>7.1361431896732733E-2</v>
      </c>
      <c r="O455" s="560">
        <f t="shared" si="370"/>
        <v>8.2065646681242638E-2</v>
      </c>
      <c r="P455" s="560">
        <f t="shared" ref="P455:S455" si="371">P332</f>
        <v>9.4375493683429013E-2</v>
      </c>
      <c r="Q455" s="560">
        <f t="shared" si="371"/>
        <v>0.10853181773594338</v>
      </c>
      <c r="R455" s="560">
        <f t="shared" si="371"/>
        <v>0.12481159039633484</v>
      </c>
      <c r="S455" s="584">
        <f t="shared" si="371"/>
        <v>0.14353332895578505</v>
      </c>
    </row>
    <row r="456" spans="1:19" x14ac:dyDescent="0.25">
      <c r="A456" s="255"/>
      <c r="B456" s="575">
        <v>100</v>
      </c>
      <c r="C456" s="464"/>
      <c r="D456" s="581"/>
      <c r="E456" s="333">
        <f t="shared" ref="E456" si="372">E333</f>
        <v>2.1595308075692401E-2</v>
      </c>
      <c r="F456" s="333">
        <f t="shared" ref="F456" si="373">F333</f>
        <v>2.4834604287046265E-2</v>
      </c>
      <c r="G456" s="333">
        <f t="shared" ref="G456" si="374">G333</f>
        <v>2.8559794930103202E-2</v>
      </c>
      <c r="H456" s="333">
        <f t="shared" ref="H456" si="375">H333</f>
        <v>3.2843764169618678E-2</v>
      </c>
      <c r="I456" s="333">
        <f t="shared" ref="I456:O456" si="376">I333</f>
        <v>3.7770328795061481E-2</v>
      </c>
      <c r="J456" s="333">
        <f t="shared" si="376"/>
        <v>4.3435878114320703E-2</v>
      </c>
      <c r="K456" s="333">
        <f t="shared" si="376"/>
        <v>4.9951259831468801E-2</v>
      </c>
      <c r="L456" s="333">
        <f t="shared" si="376"/>
        <v>5.7443948806189117E-2</v>
      </c>
      <c r="M456" s="333">
        <f t="shared" si="376"/>
        <v>6.6060541127117484E-2</v>
      </c>
      <c r="N456" s="333">
        <f t="shared" si="376"/>
        <v>7.5969622296185091E-2</v>
      </c>
      <c r="O456" s="333">
        <f t="shared" si="376"/>
        <v>8.7365065640612846E-2</v>
      </c>
      <c r="P456" s="333">
        <f t="shared" ref="P456:S456" si="377">P333</f>
        <v>0.10046982548670476</v>
      </c>
      <c r="Q456" s="333">
        <f t="shared" si="377"/>
        <v>0.11554029930971046</v>
      </c>
      <c r="R456" s="333">
        <f t="shared" si="377"/>
        <v>0.13287134420616703</v>
      </c>
      <c r="S456" s="358">
        <f t="shared" si="377"/>
        <v>0.15280204583709209</v>
      </c>
    </row>
    <row r="457" spans="1:19" x14ac:dyDescent="0.25">
      <c r="A457" s="255"/>
      <c r="B457" s="47"/>
      <c r="C457" s="464"/>
      <c r="D457" s="581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70"/>
    </row>
    <row r="458" spans="1:19" x14ac:dyDescent="0.25">
      <c r="B458" s="289"/>
      <c r="C458" s="464"/>
      <c r="D458" s="606" t="str">
        <f>A393</f>
        <v>bv</v>
      </c>
      <c r="E458" s="289" t="str">
        <f t="shared" ref="E458" si="378">E393</f>
        <v>soft-6</v>
      </c>
      <c r="F458" s="289" t="str">
        <f t="shared" ref="F458" si="379">F393</f>
        <v>soft-5</v>
      </c>
      <c r="G458" s="289" t="str">
        <f t="shared" ref="G458" si="380">G393</f>
        <v>soft-4</v>
      </c>
      <c r="H458" s="289" t="str">
        <f t="shared" ref="H458" si="381">H393</f>
        <v>soft-3</v>
      </c>
      <c r="I458" s="289" t="str">
        <f t="shared" ref="I458:J471" si="382">I393</f>
        <v>soft-2</v>
      </c>
      <c r="J458" s="289" t="str">
        <f t="shared" si="382"/>
        <v>soft-1</v>
      </c>
      <c r="K458" s="587" t="s">
        <v>5</v>
      </c>
      <c r="L458" s="289" t="str">
        <f t="shared" ref="L458:O471" si="383">L393</f>
        <v>aver</v>
      </c>
      <c r="M458" s="289" t="str">
        <f t="shared" si="383"/>
        <v xml:space="preserve"> stiff</v>
      </c>
      <c r="N458" s="289" t="str">
        <f t="shared" si="383"/>
        <v xml:space="preserve"> stiff+1</v>
      </c>
      <c r="O458" s="289" t="str">
        <f t="shared" si="383"/>
        <v xml:space="preserve"> stiff+2</v>
      </c>
      <c r="P458" s="289" t="str">
        <f t="shared" ref="P458:S458" si="384">P393</f>
        <v xml:space="preserve"> stiff+3</v>
      </c>
      <c r="Q458" s="289" t="str">
        <f t="shared" si="384"/>
        <v xml:space="preserve"> stiff+4</v>
      </c>
      <c r="R458" s="289" t="str">
        <f t="shared" si="384"/>
        <v xml:space="preserve"> stiff+5</v>
      </c>
      <c r="S458" s="290" t="str">
        <f t="shared" si="384"/>
        <v xml:space="preserve"> stiff+6</v>
      </c>
    </row>
    <row r="459" spans="1:19" x14ac:dyDescent="0.25">
      <c r="A459" s="581"/>
      <c r="B459" s="289" t="str">
        <f>B394</f>
        <v>ips</v>
      </c>
      <c r="C459" s="464"/>
      <c r="D459" s="581"/>
      <c r="E459" s="289" t="str">
        <f t="shared" ref="E459" si="385">E394</f>
        <v>c coeff</v>
      </c>
      <c r="F459" s="289" t="str">
        <f t="shared" ref="F459" si="386">F394</f>
        <v>c coeff</v>
      </c>
      <c r="G459" s="289" t="str">
        <f t="shared" ref="G459" si="387">G394</f>
        <v>c coeff</v>
      </c>
      <c r="H459" s="289" t="str">
        <f t="shared" ref="H459" si="388">H394</f>
        <v>c coeff</v>
      </c>
      <c r="I459" s="289" t="str">
        <f t="shared" si="382"/>
        <v>c coeff</v>
      </c>
      <c r="J459" s="289" t="str">
        <f t="shared" si="382"/>
        <v>c-zeta</v>
      </c>
      <c r="K459" s="289" t="str">
        <f t="shared" ref="K459:K471" si="389">K394</f>
        <v>c-zeta</v>
      </c>
      <c r="L459" s="289" t="str">
        <f t="shared" si="383"/>
        <v>c-zeta</v>
      </c>
      <c r="M459" s="289" t="str">
        <f t="shared" si="383"/>
        <v>c-zeta</v>
      </c>
      <c r="N459" s="289" t="str">
        <f t="shared" si="383"/>
        <v>c-zeta</v>
      </c>
      <c r="O459" s="289" t="str">
        <f t="shared" si="383"/>
        <v>c-zeta</v>
      </c>
      <c r="P459" s="289" t="str">
        <f t="shared" ref="P459:S459" si="390">P394</f>
        <v>c-zeta</v>
      </c>
      <c r="Q459" s="289" t="str">
        <f t="shared" si="390"/>
        <v>c-zeta</v>
      </c>
      <c r="R459" s="289" t="str">
        <f t="shared" si="390"/>
        <v>c-zeta</v>
      </c>
      <c r="S459" s="290" t="str">
        <f t="shared" si="390"/>
        <v>c-zeta</v>
      </c>
    </row>
    <row r="460" spans="1:19" x14ac:dyDescent="0.25">
      <c r="A460" s="581"/>
      <c r="B460" s="575">
        <v>1</v>
      </c>
      <c r="C460" s="464"/>
      <c r="D460" s="581"/>
      <c r="E460" s="333">
        <f t="shared" ref="E460" si="391">E395</f>
        <v>4.8191340789869849E-2</v>
      </c>
      <c r="F460" s="333">
        <f t="shared" ref="F460" si="392">F395</f>
        <v>5.5420041908350315E-2</v>
      </c>
      <c r="G460" s="333">
        <f t="shared" ref="G460" si="393">G395</f>
        <v>6.3733048194602862E-2</v>
      </c>
      <c r="H460" s="333">
        <f t="shared" ref="H460" si="394">H395</f>
        <v>7.3293005423793287E-2</v>
      </c>
      <c r="I460" s="333">
        <f t="shared" si="382"/>
        <v>8.4286956237362279E-2</v>
      </c>
      <c r="J460" s="333">
        <f t="shared" si="382"/>
        <v>9.6929999672966616E-2</v>
      </c>
      <c r="K460" s="333">
        <f t="shared" si="389"/>
        <v>0.1114694996239116</v>
      </c>
      <c r="L460" s="333">
        <f t="shared" si="383"/>
        <v>0.12818992456749834</v>
      </c>
      <c r="M460" s="333">
        <f t="shared" si="383"/>
        <v>0.14741841325262309</v>
      </c>
      <c r="N460" s="333">
        <f t="shared" si="383"/>
        <v>0.16953117524051653</v>
      </c>
      <c r="O460" s="333">
        <f t="shared" si="383"/>
        <v>0.19496085152659404</v>
      </c>
      <c r="P460" s="333">
        <f t="shared" ref="P460:S460" si="395">P395</f>
        <v>0.22420497925558311</v>
      </c>
      <c r="Q460" s="333">
        <f t="shared" si="395"/>
        <v>0.25783572614392053</v>
      </c>
      <c r="R460" s="333">
        <f t="shared" si="395"/>
        <v>0.29651108506550866</v>
      </c>
      <c r="S460" s="358">
        <f t="shared" si="395"/>
        <v>0.34098774782533497</v>
      </c>
    </row>
    <row r="461" spans="1:19" x14ac:dyDescent="0.25">
      <c r="A461" s="583" t="s">
        <v>280</v>
      </c>
      <c r="B461" s="575">
        <v>2</v>
      </c>
      <c r="C461" s="464"/>
      <c r="D461" s="581"/>
      <c r="E461" s="289">
        <f t="shared" ref="E461" si="396">E396</f>
        <v>4.6096065103353775E-2</v>
      </c>
      <c r="F461" s="289">
        <f t="shared" ref="F461" si="397">F396</f>
        <v>5.3010474868856836E-2</v>
      </c>
      <c r="G461" s="289">
        <f t="shared" ref="G461" si="398">G396</f>
        <v>6.096204609918536E-2</v>
      </c>
      <c r="H461" s="289">
        <f t="shared" ref="H461" si="399">H396</f>
        <v>7.010635301406315E-2</v>
      </c>
      <c r="I461" s="289">
        <f t="shared" si="382"/>
        <v>8.0622305966172619E-2</v>
      </c>
      <c r="J461" s="289">
        <f t="shared" si="382"/>
        <v>9.2715651861098508E-2</v>
      </c>
      <c r="K461" s="560">
        <f t="shared" si="389"/>
        <v>0.1066229996402633</v>
      </c>
      <c r="L461" s="289">
        <f t="shared" si="383"/>
        <v>0.12261644958630277</v>
      </c>
      <c r="M461" s="289">
        <f t="shared" si="383"/>
        <v>0.14100891702424817</v>
      </c>
      <c r="N461" s="289">
        <f t="shared" si="383"/>
        <v>0.16216025457788538</v>
      </c>
      <c r="O461" s="289">
        <f t="shared" si="383"/>
        <v>0.18648429276456818</v>
      </c>
      <c r="P461" s="289">
        <f t="shared" ref="P461:S461" si="400">P396</f>
        <v>0.21445693667925342</v>
      </c>
      <c r="Q461" s="289">
        <f t="shared" si="400"/>
        <v>0.24662547718114139</v>
      </c>
      <c r="R461" s="289">
        <f t="shared" si="400"/>
        <v>0.28361929875831254</v>
      </c>
      <c r="S461" s="290">
        <f t="shared" si="400"/>
        <v>0.32616219357205944</v>
      </c>
    </row>
    <row r="462" spans="1:19" x14ac:dyDescent="0.25">
      <c r="A462" s="255"/>
      <c r="B462" s="575">
        <v>3</v>
      </c>
      <c r="C462" s="464"/>
      <c r="D462" s="581"/>
      <c r="E462" s="289">
        <f t="shared" ref="E462" si="401">E397</f>
        <v>4.1905513730321614E-2</v>
      </c>
      <c r="F462" s="289">
        <f t="shared" ref="F462" si="402">F397</f>
        <v>4.8191340789869849E-2</v>
      </c>
      <c r="G462" s="289">
        <f t="shared" ref="G462" si="403">G397</f>
        <v>5.5420041908350322E-2</v>
      </c>
      <c r="H462" s="289">
        <f t="shared" ref="H462" si="404">H397</f>
        <v>6.3733048194602862E-2</v>
      </c>
      <c r="I462" s="289">
        <f t="shared" si="382"/>
        <v>7.32930054237933E-2</v>
      </c>
      <c r="J462" s="289">
        <f t="shared" si="382"/>
        <v>8.4286956237362279E-2</v>
      </c>
      <c r="K462" s="560">
        <f t="shared" si="389"/>
        <v>9.6929999672966616E-2</v>
      </c>
      <c r="L462" s="289">
        <f t="shared" si="383"/>
        <v>0.1114694996239116</v>
      </c>
      <c r="M462" s="289">
        <f t="shared" si="383"/>
        <v>0.12818992456749834</v>
      </c>
      <c r="N462" s="289">
        <f t="shared" si="383"/>
        <v>0.14741841325262306</v>
      </c>
      <c r="O462" s="289">
        <f t="shared" si="383"/>
        <v>0.1695311752405165</v>
      </c>
      <c r="P462" s="289">
        <f t="shared" ref="P462:S462" si="405">P397</f>
        <v>0.19496085152659395</v>
      </c>
      <c r="Q462" s="289">
        <f t="shared" si="405"/>
        <v>0.22420497925558305</v>
      </c>
      <c r="R462" s="289">
        <f t="shared" si="405"/>
        <v>0.25783572614392042</v>
      </c>
      <c r="S462" s="290">
        <f t="shared" si="405"/>
        <v>0.2965110850655085</v>
      </c>
    </row>
    <row r="463" spans="1:19" x14ac:dyDescent="0.25">
      <c r="A463" s="255"/>
      <c r="B463" s="575">
        <v>4</v>
      </c>
      <c r="C463" s="464"/>
      <c r="D463" s="581"/>
      <c r="E463" s="289">
        <f t="shared" ref="E463" si="406">E398</f>
        <v>4.1556301115902264E-2</v>
      </c>
      <c r="F463" s="289">
        <f t="shared" ref="F463" si="407">F398</f>
        <v>4.7789746283287596E-2</v>
      </c>
      <c r="G463" s="289">
        <f t="shared" ref="G463" si="408">G398</f>
        <v>5.4958208225780729E-2</v>
      </c>
      <c r="H463" s="289">
        <f t="shared" ref="H463" si="409">H398</f>
        <v>6.3201939459647846E-2</v>
      </c>
      <c r="I463" s="289">
        <f t="shared" si="382"/>
        <v>7.2682230378595003E-2</v>
      </c>
      <c r="J463" s="289">
        <f t="shared" si="382"/>
        <v>8.3584564935384256E-2</v>
      </c>
      <c r="K463" s="560">
        <f t="shared" si="389"/>
        <v>9.6122249675691898E-2</v>
      </c>
      <c r="L463" s="289">
        <f t="shared" si="383"/>
        <v>0.11054058712704566</v>
      </c>
      <c r="M463" s="289">
        <f t="shared" si="383"/>
        <v>0.12712167519610251</v>
      </c>
      <c r="N463" s="289">
        <f t="shared" si="383"/>
        <v>0.14618992647551787</v>
      </c>
      <c r="O463" s="289">
        <f t="shared" si="383"/>
        <v>0.16811841544684553</v>
      </c>
      <c r="P463" s="289">
        <f t="shared" ref="P463:S463" si="410">P398</f>
        <v>0.19333617776387235</v>
      </c>
      <c r="Q463" s="289">
        <f t="shared" si="410"/>
        <v>0.22233660442845318</v>
      </c>
      <c r="R463" s="289">
        <f t="shared" si="410"/>
        <v>0.25568709509272114</v>
      </c>
      <c r="S463" s="290">
        <f t="shared" si="410"/>
        <v>0.29404015935662925</v>
      </c>
    </row>
    <row r="464" spans="1:19" x14ac:dyDescent="0.25">
      <c r="A464" s="255"/>
      <c r="B464" s="575">
        <v>5</v>
      </c>
      <c r="C464" s="464"/>
      <c r="D464" s="581"/>
      <c r="E464" s="289">
        <f t="shared" ref="E464" si="411">E399</f>
        <v>4.050866327264422E-2</v>
      </c>
      <c r="F464" s="289">
        <f t="shared" ref="F464" si="412">F399</f>
        <v>4.6584962763540849E-2</v>
      </c>
      <c r="G464" s="289">
        <f t="shared" ref="G464" si="413">G399</f>
        <v>5.3572707178071964E-2</v>
      </c>
      <c r="H464" s="289">
        <f t="shared" ref="H464" si="414">H399</f>
        <v>6.1608613254782757E-2</v>
      </c>
      <c r="I464" s="289">
        <f t="shared" si="382"/>
        <v>7.084990524300018E-2</v>
      </c>
      <c r="J464" s="289">
        <f t="shared" si="382"/>
        <v>8.1477391029450202E-2</v>
      </c>
      <c r="K464" s="560">
        <f t="shared" si="389"/>
        <v>9.3698999683867731E-2</v>
      </c>
      <c r="L464" s="289">
        <f t="shared" si="383"/>
        <v>0.10775384963644788</v>
      </c>
      <c r="M464" s="289">
        <f t="shared" si="383"/>
        <v>0.12391692708191504</v>
      </c>
      <c r="N464" s="289">
        <f t="shared" si="383"/>
        <v>0.14250446614420229</v>
      </c>
      <c r="O464" s="289">
        <f t="shared" si="383"/>
        <v>0.16388013606583263</v>
      </c>
      <c r="P464" s="289">
        <f t="shared" ref="P464:S464" si="415">P399</f>
        <v>0.18846215647570749</v>
      </c>
      <c r="Q464" s="289">
        <f t="shared" si="415"/>
        <v>0.2167314799470636</v>
      </c>
      <c r="R464" s="289">
        <f t="shared" si="415"/>
        <v>0.24924120193912311</v>
      </c>
      <c r="S464" s="290">
        <f t="shared" si="415"/>
        <v>0.28662738222999157</v>
      </c>
    </row>
    <row r="465" spans="1:19" x14ac:dyDescent="0.25">
      <c r="A465" s="255"/>
      <c r="B465" s="575">
        <v>10</v>
      </c>
      <c r="C465" s="464"/>
      <c r="D465" s="581"/>
      <c r="E465" s="333">
        <f t="shared" ref="E465" si="416">E400</f>
        <v>3.4222836213095985E-2</v>
      </c>
      <c r="F465" s="333">
        <f t="shared" ref="F465" si="417">F400</f>
        <v>3.9356261645060384E-2</v>
      </c>
      <c r="G465" s="333">
        <f t="shared" ref="G465" si="418">G400</f>
        <v>4.5259700891819431E-2</v>
      </c>
      <c r="H465" s="333">
        <f t="shared" ref="H465" si="419">H400</f>
        <v>5.2048656025592346E-2</v>
      </c>
      <c r="I465" s="333">
        <f t="shared" si="382"/>
        <v>5.9855954429431195E-2</v>
      </c>
      <c r="J465" s="333">
        <f t="shared" si="382"/>
        <v>6.8834347593845865E-2</v>
      </c>
      <c r="K465" s="333">
        <f t="shared" si="389"/>
        <v>7.9159499732922745E-2</v>
      </c>
      <c r="L465" s="333">
        <f t="shared" si="383"/>
        <v>9.1033424692861145E-2</v>
      </c>
      <c r="M465" s="333">
        <f t="shared" si="383"/>
        <v>0.1046884383967903</v>
      </c>
      <c r="N465" s="333">
        <f t="shared" si="383"/>
        <v>0.12039170415630883</v>
      </c>
      <c r="O465" s="333">
        <f t="shared" si="383"/>
        <v>0.13845045977975515</v>
      </c>
      <c r="P465" s="333">
        <f t="shared" ref="P465:S465" si="420">P400</f>
        <v>0.15921802874671842</v>
      </c>
      <c r="Q465" s="333">
        <f t="shared" si="420"/>
        <v>0.18310073305872621</v>
      </c>
      <c r="R465" s="333">
        <f t="shared" si="420"/>
        <v>0.21056584301753511</v>
      </c>
      <c r="S465" s="358">
        <f t="shared" si="420"/>
        <v>0.24215071947016534</v>
      </c>
    </row>
    <row r="466" spans="1:19" x14ac:dyDescent="0.25">
      <c r="A466" s="255"/>
      <c r="B466" s="575">
        <v>20</v>
      </c>
      <c r="C466" s="464"/>
      <c r="D466" s="581"/>
      <c r="E466" s="289">
        <f t="shared" ref="E466" si="421">E401</f>
        <v>2.5736969682705856E-2</v>
      </c>
      <c r="F466" s="289">
        <f t="shared" ref="F466" si="422">F401</f>
        <v>2.9597515135111736E-2</v>
      </c>
      <c r="G466" s="289">
        <f t="shared" ref="G466" si="423">G401</f>
        <v>3.4037142405378487E-2</v>
      </c>
      <c r="H466" s="289">
        <f t="shared" ref="H466" si="424">H401</f>
        <v>3.9142713766185264E-2</v>
      </c>
      <c r="I466" s="289">
        <f t="shared" si="382"/>
        <v>4.5014120831113044E-2</v>
      </c>
      <c r="J466" s="289">
        <f t="shared" si="382"/>
        <v>5.1766238955780003E-2</v>
      </c>
      <c r="K466" s="560">
        <f t="shared" si="389"/>
        <v>5.9531174799146998E-2</v>
      </c>
      <c r="L466" s="289">
        <f t="shared" si="383"/>
        <v>6.8460851019019053E-2</v>
      </c>
      <c r="M466" s="289">
        <f t="shared" si="383"/>
        <v>7.8729978671871897E-2</v>
      </c>
      <c r="N466" s="289">
        <f t="shared" si="383"/>
        <v>9.0539475472652675E-2</v>
      </c>
      <c r="O466" s="289">
        <f t="shared" si="383"/>
        <v>0.10412039679355056</v>
      </c>
      <c r="P466" s="289">
        <f t="shared" ref="P466:S466" si="425">P401</f>
        <v>0.11973845631258315</v>
      </c>
      <c r="Q466" s="289">
        <f t="shared" si="425"/>
        <v>0.13769922475947061</v>
      </c>
      <c r="R466" s="289">
        <f t="shared" si="425"/>
        <v>0.15835410847339121</v>
      </c>
      <c r="S466" s="290">
        <f t="shared" si="425"/>
        <v>0.18210722474439986</v>
      </c>
    </row>
    <row r="467" spans="1:19" x14ac:dyDescent="0.25">
      <c r="A467" s="255"/>
      <c r="B467" s="575">
        <v>30</v>
      </c>
      <c r="C467" s="464"/>
      <c r="D467" s="581"/>
      <c r="E467" s="289">
        <f t="shared" ref="E467" si="426">E402</f>
        <v>2.1301969479580154E-2</v>
      </c>
      <c r="F467" s="289">
        <f t="shared" ref="F467" si="427">F402</f>
        <v>2.4497264901517175E-2</v>
      </c>
      <c r="G467" s="289">
        <f t="shared" ref="G467" si="428">G402</f>
        <v>2.8171854636744747E-2</v>
      </c>
      <c r="H467" s="289">
        <f t="shared" ref="H467" si="429">H402</f>
        <v>3.2397632832256461E-2</v>
      </c>
      <c r="I467" s="289">
        <f t="shared" si="382"/>
        <v>3.725727775709492E-2</v>
      </c>
      <c r="J467" s="289">
        <f t="shared" si="382"/>
        <v>4.2845869420659162E-2</v>
      </c>
      <c r="K467" s="560">
        <f t="shared" si="389"/>
        <v>4.9272749833758026E-2</v>
      </c>
      <c r="L467" s="289">
        <f t="shared" si="383"/>
        <v>5.6663662308821729E-2</v>
      </c>
      <c r="M467" s="289">
        <f t="shared" si="383"/>
        <v>6.5163211655144992E-2</v>
      </c>
      <c r="N467" s="289">
        <f t="shared" si="383"/>
        <v>7.493769340341673E-2</v>
      </c>
      <c r="O467" s="289">
        <f t="shared" si="383"/>
        <v>8.6178347413929227E-2</v>
      </c>
      <c r="P467" s="289">
        <f t="shared" ref="P467:S467" si="430">P402</f>
        <v>9.910509952601862E-2</v>
      </c>
      <c r="Q467" s="289">
        <f t="shared" si="430"/>
        <v>0.1139708644549214</v>
      </c>
      <c r="R467" s="289">
        <f t="shared" si="430"/>
        <v>0.1310664941231596</v>
      </c>
      <c r="S467" s="290">
        <f t="shared" si="430"/>
        <v>0.15072646824163352</v>
      </c>
    </row>
    <row r="468" spans="1:19" x14ac:dyDescent="0.25">
      <c r="A468" s="255"/>
      <c r="B468" s="575">
        <v>40</v>
      </c>
      <c r="C468" s="464"/>
      <c r="D468" s="581"/>
      <c r="E468" s="289">
        <f t="shared" ref="E468" si="431">E403</f>
        <v>1.856065045638829E-2</v>
      </c>
      <c r="F468" s="289">
        <f t="shared" ref="F468" si="432">F403</f>
        <v>2.1344748024846528E-2</v>
      </c>
      <c r="G468" s="289">
        <f t="shared" ref="G468" si="433">G403</f>
        <v>2.4546460228573506E-2</v>
      </c>
      <c r="H468" s="289">
        <f t="shared" ref="H468" si="434">H403</f>
        <v>2.8228429262859525E-2</v>
      </c>
      <c r="I468" s="289">
        <f t="shared" si="382"/>
        <v>3.2462693652288453E-2</v>
      </c>
      <c r="J468" s="289">
        <f t="shared" si="382"/>
        <v>3.7332097700131718E-2</v>
      </c>
      <c r="K468" s="560">
        <f t="shared" si="389"/>
        <v>4.2931912355151473E-2</v>
      </c>
      <c r="L468" s="289">
        <f t="shared" si="383"/>
        <v>4.9371699208424186E-2</v>
      </c>
      <c r="M468" s="289">
        <f t="shared" si="383"/>
        <v>5.6777454089687804E-2</v>
      </c>
      <c r="N468" s="289">
        <f t="shared" si="383"/>
        <v>6.5294072203140985E-2</v>
      </c>
      <c r="O468" s="289">
        <f t="shared" si="383"/>
        <v>7.5088183033612116E-2</v>
      </c>
      <c r="P468" s="289">
        <f t="shared" ref="P468:S468" si="435">P403</f>
        <v>8.6351410488653926E-2</v>
      </c>
      <c r="Q468" s="289">
        <f t="shared" si="435"/>
        <v>9.9304122061952008E-2</v>
      </c>
      <c r="R468" s="289">
        <f t="shared" si="435"/>
        <v>0.11419974037124481</v>
      </c>
      <c r="S468" s="290">
        <f t="shared" si="435"/>
        <v>0.13132970142693148</v>
      </c>
    </row>
    <row r="469" spans="1:19" x14ac:dyDescent="0.25">
      <c r="A469" s="255"/>
      <c r="B469" s="575">
        <v>50</v>
      </c>
      <c r="C469" s="464"/>
      <c r="D469" s="581"/>
      <c r="E469" s="289">
        <f t="shared" ref="E469" si="436">E404</f>
        <v>1.679014250128219E-2</v>
      </c>
      <c r="F469" s="289">
        <f t="shared" ref="F469" si="437">F404</f>
        <v>1.9308663876474522E-2</v>
      </c>
      <c r="G469" s="289">
        <f t="shared" ref="G469" si="438">G404</f>
        <v>2.2204963457945696E-2</v>
      </c>
      <c r="H469" s="289">
        <f t="shared" ref="H469" si="439">H404</f>
        <v>2.553570797663755E-2</v>
      </c>
      <c r="I469" s="289">
        <f t="shared" si="382"/>
        <v>2.9366064173133179E-2</v>
      </c>
      <c r="J469" s="289">
        <f t="shared" si="382"/>
        <v>3.3770973799103154E-2</v>
      </c>
      <c r="K469" s="560">
        <f t="shared" si="389"/>
        <v>3.8836619868968622E-2</v>
      </c>
      <c r="L469" s="289">
        <f t="shared" si="383"/>
        <v>4.4662112849313915E-2</v>
      </c>
      <c r="M469" s="289">
        <f t="shared" si="383"/>
        <v>5.1361429776711001E-2</v>
      </c>
      <c r="N469" s="289">
        <f t="shared" si="383"/>
        <v>5.9065644243217641E-2</v>
      </c>
      <c r="O469" s="289">
        <f t="shared" si="383"/>
        <v>6.792549087970029E-2</v>
      </c>
      <c r="P469" s="289">
        <f t="shared" ref="P469:S469" si="440">P404</f>
        <v>7.8114314511655333E-2</v>
      </c>
      <c r="Q469" s="289">
        <f t="shared" si="440"/>
        <v>8.9831461688403613E-2</v>
      </c>
      <c r="R469" s="289">
        <f t="shared" si="440"/>
        <v>0.10330618094166416</v>
      </c>
      <c r="S469" s="290">
        <f t="shared" si="440"/>
        <v>0.11880210808291379</v>
      </c>
    </row>
    <row r="470" spans="1:19" x14ac:dyDescent="0.25">
      <c r="A470" s="255"/>
      <c r="B470" s="575">
        <v>60</v>
      </c>
      <c r="C470" s="464"/>
      <c r="D470" s="581"/>
      <c r="E470" s="289">
        <f t="shared" ref="E470" si="441">E405</f>
        <v>1.5691286807909315E-2</v>
      </c>
      <c r="F470" s="289">
        <f t="shared" ref="F470" si="442">F405</f>
        <v>1.8044979829095711E-2</v>
      </c>
      <c r="G470" s="289">
        <f t="shared" ref="G470" si="443">G405</f>
        <v>2.0751726803460067E-2</v>
      </c>
      <c r="H470" s="289">
        <f t="shared" ref="H470" si="444">H405</f>
        <v>2.386448582397907E-2</v>
      </c>
      <c r="I470" s="289">
        <f t="shared" si="382"/>
        <v>2.7444158697575934E-2</v>
      </c>
      <c r="J470" s="289">
        <f t="shared" si="382"/>
        <v>3.1560782502212323E-2</v>
      </c>
      <c r="K470" s="560">
        <f t="shared" si="389"/>
        <v>3.6294899877544168E-2</v>
      </c>
      <c r="L470" s="289">
        <f t="shared" si="383"/>
        <v>4.1739134859175783E-2</v>
      </c>
      <c r="M470" s="289">
        <f t="shared" si="383"/>
        <v>4.8000005088052154E-2</v>
      </c>
      <c r="N470" s="289">
        <f t="shared" si="383"/>
        <v>5.5200005851259976E-2</v>
      </c>
      <c r="O470" s="289">
        <f t="shared" si="383"/>
        <v>6.3480006728948962E-2</v>
      </c>
      <c r="P470" s="289">
        <f t="shared" ref="P470:S470" si="445">P405</f>
        <v>7.3002007738291297E-2</v>
      </c>
      <c r="Q470" s="289">
        <f t="shared" si="445"/>
        <v>8.3952308899034989E-2</v>
      </c>
      <c r="R470" s="289">
        <f t="shared" si="445"/>
        <v>9.654515523389022E-2</v>
      </c>
      <c r="S470" s="290">
        <f t="shared" si="445"/>
        <v>0.11102692851897378</v>
      </c>
    </row>
    <row r="471" spans="1:19" x14ac:dyDescent="0.25">
      <c r="A471" s="255"/>
      <c r="B471" s="575">
        <v>70</v>
      </c>
      <c r="C471" s="464"/>
      <c r="D471" s="581"/>
      <c r="E471" s="333">
        <f t="shared" ref="E471" si="446">E406</f>
        <v>1.4656952302343438E-2</v>
      </c>
      <c r="F471" s="333">
        <f t="shared" ref="F471" si="447">F406</f>
        <v>1.6855495147694955E-2</v>
      </c>
      <c r="G471" s="333">
        <f t="shared" ref="G471" si="448">G406</f>
        <v>1.9383819419849194E-2</v>
      </c>
      <c r="H471" s="333">
        <f t="shared" ref="H471" si="449">H406</f>
        <v>2.2291392332826572E-2</v>
      </c>
      <c r="I471" s="333">
        <f t="shared" si="382"/>
        <v>2.5635101182750558E-2</v>
      </c>
      <c r="J471" s="333">
        <f t="shared" si="382"/>
        <v>2.948036636016314E-2</v>
      </c>
      <c r="K471" s="333">
        <f t="shared" si="389"/>
        <v>3.3902421314187609E-2</v>
      </c>
      <c r="L471" s="333">
        <f t="shared" si="383"/>
        <v>3.8987784511315751E-2</v>
      </c>
      <c r="M471" s="333">
        <f t="shared" si="383"/>
        <v>4.483595218801311E-2</v>
      </c>
      <c r="N471" s="333">
        <f t="shared" si="383"/>
        <v>5.1561345016215086E-2</v>
      </c>
      <c r="O471" s="333">
        <f t="shared" si="383"/>
        <v>5.9295546768647338E-2</v>
      </c>
      <c r="P471" s="333">
        <f t="shared" ref="P471:S471" si="450">P406</f>
        <v>6.8189878783944433E-2</v>
      </c>
      <c r="Q471" s="333">
        <f t="shared" si="450"/>
        <v>7.8418360601536091E-2</v>
      </c>
      <c r="R471" s="333">
        <f t="shared" si="450"/>
        <v>9.0181114691766498E-2</v>
      </c>
      <c r="S471" s="358">
        <f t="shared" si="450"/>
        <v>0.10370828189553145</v>
      </c>
    </row>
    <row r="472" spans="1:19" x14ac:dyDescent="0.25">
      <c r="A472" s="255"/>
      <c r="B472" s="575">
        <v>80</v>
      </c>
      <c r="C472" s="464"/>
      <c r="D472" s="581"/>
      <c r="E472" s="560">
        <f t="shared" ref="E472" si="451">E407</f>
        <v>1.375897700812226E-2</v>
      </c>
      <c r="F472" s="560">
        <f t="shared" ref="F472" si="452">F407</f>
        <v>1.5822823559340601E-2</v>
      </c>
      <c r="G472" s="560">
        <f t="shared" ref="G472" si="453">G407</f>
        <v>1.8196247093241687E-2</v>
      </c>
      <c r="H472" s="560">
        <f t="shared" ref="H472" si="454">H407</f>
        <v>2.0925684157227942E-2</v>
      </c>
      <c r="I472" s="560">
        <f t="shared" ref="I472:O472" si="455">I407</f>
        <v>2.4064536780812131E-2</v>
      </c>
      <c r="J472" s="560">
        <f t="shared" si="455"/>
        <v>2.7674217297933949E-2</v>
      </c>
      <c r="K472" s="560">
        <f t="shared" si="455"/>
        <v>3.182534989262404E-2</v>
      </c>
      <c r="L472" s="560">
        <f t="shared" si="455"/>
        <v>3.6599152376517639E-2</v>
      </c>
      <c r="M472" s="560">
        <f t="shared" si="455"/>
        <v>4.2089025232995285E-2</v>
      </c>
      <c r="N472" s="560">
        <f t="shared" si="455"/>
        <v>4.8402379017944579E-2</v>
      </c>
      <c r="O472" s="560">
        <f t="shared" si="455"/>
        <v>5.5662735870636255E-2</v>
      </c>
      <c r="P472" s="560">
        <f t="shared" ref="P472:S472" si="456">P407</f>
        <v>6.4012146251231694E-2</v>
      </c>
      <c r="Q472" s="560">
        <f t="shared" si="456"/>
        <v>7.3613968188916426E-2</v>
      </c>
      <c r="R472" s="560">
        <f t="shared" si="456"/>
        <v>8.4656063417253902E-2</v>
      </c>
      <c r="S472" s="584">
        <f t="shared" si="456"/>
        <v>9.7354472929841979E-2</v>
      </c>
    </row>
    <row r="473" spans="1:19" x14ac:dyDescent="0.25">
      <c r="A473" s="255"/>
      <c r="B473" s="575">
        <v>90</v>
      </c>
      <c r="C473" s="464"/>
      <c r="D473" s="581"/>
      <c r="E473" s="560">
        <f t="shared" ref="E473" si="457">E408</f>
        <v>1.3277839628255603E-2</v>
      </c>
      <c r="F473" s="560">
        <f t="shared" ref="F473" si="458">F408</f>
        <v>1.5269515572493942E-2</v>
      </c>
      <c r="G473" s="560">
        <f t="shared" ref="G473" si="459">G408</f>
        <v>1.7559942908368032E-2</v>
      </c>
      <c r="H473" s="560">
        <f t="shared" ref="H473" si="460">H408</f>
        <v>2.019393434462324E-2</v>
      </c>
      <c r="I473" s="560">
        <f t="shared" ref="I473:O473" si="461">I408</f>
        <v>2.3223024496316719E-2</v>
      </c>
      <c r="J473" s="560">
        <f t="shared" si="461"/>
        <v>2.6706478170764231E-2</v>
      </c>
      <c r="K473" s="560">
        <f t="shared" si="461"/>
        <v>3.0712449896378863E-2</v>
      </c>
      <c r="L473" s="560">
        <f t="shared" si="461"/>
        <v>3.5319317380835692E-2</v>
      </c>
      <c r="M473" s="560">
        <f t="shared" si="461"/>
        <v>4.0617214987961038E-2</v>
      </c>
      <c r="N473" s="560">
        <f t="shared" si="461"/>
        <v>4.6709797236155197E-2</v>
      </c>
      <c r="O473" s="560">
        <f t="shared" si="461"/>
        <v>5.3716266821578471E-2</v>
      </c>
      <c r="P473" s="560">
        <f t="shared" ref="P473:S473" si="462">P408</f>
        <v>6.1773706844815236E-2</v>
      </c>
      <c r="Q473" s="560">
        <f t="shared" si="462"/>
        <v>7.1039762871537515E-2</v>
      </c>
      <c r="R473" s="560">
        <f t="shared" si="462"/>
        <v>8.1695727302268137E-2</v>
      </c>
      <c r="S473" s="584">
        <f t="shared" si="462"/>
        <v>9.3950086397608337E-2</v>
      </c>
    </row>
    <row r="474" spans="1:19" x14ac:dyDescent="0.25">
      <c r="A474" s="255"/>
      <c r="B474" s="575">
        <v>100</v>
      </c>
      <c r="C474" s="464"/>
      <c r="D474" s="581"/>
      <c r="E474" s="333">
        <f t="shared" ref="E474" si="463">E409</f>
        <v>1.2851024210631957E-2</v>
      </c>
      <c r="F474" s="333">
        <f t="shared" ref="F474" si="464">F409</f>
        <v>1.4778677842226752E-2</v>
      </c>
      <c r="G474" s="333">
        <f t="shared" ref="G474" si="465">G409</f>
        <v>1.6995479518560765E-2</v>
      </c>
      <c r="H474" s="333">
        <f t="shared" ref="H474" si="466">H409</f>
        <v>1.9544801446344878E-2</v>
      </c>
      <c r="I474" s="333">
        <f t="shared" ref="I474:O474" si="467">I409</f>
        <v>2.2476521663296608E-2</v>
      </c>
      <c r="J474" s="333">
        <f t="shared" si="467"/>
        <v>2.58479999127911E-2</v>
      </c>
      <c r="K474" s="333">
        <f t="shared" si="467"/>
        <v>2.9725199899709759E-2</v>
      </c>
      <c r="L474" s="333">
        <f t="shared" si="467"/>
        <v>3.4183979884666219E-2</v>
      </c>
      <c r="M474" s="333">
        <f t="shared" si="467"/>
        <v>3.9311576867366145E-2</v>
      </c>
      <c r="N474" s="333">
        <f t="shared" si="467"/>
        <v>4.520831339747107E-2</v>
      </c>
      <c r="O474" s="333">
        <f t="shared" si="467"/>
        <v>5.1989560407091732E-2</v>
      </c>
      <c r="P474" s="333">
        <f t="shared" ref="P474:S474" si="468">P409</f>
        <v>5.9787994468155484E-2</v>
      </c>
      <c r="Q474" s="333">
        <f t="shared" si="468"/>
        <v>6.8756193638378815E-2</v>
      </c>
      <c r="R474" s="333">
        <f t="shared" si="468"/>
        <v>7.9069622684135615E-2</v>
      </c>
      <c r="S474" s="358">
        <f t="shared" si="468"/>
        <v>9.0930066086755967E-2</v>
      </c>
    </row>
    <row r="475" spans="1:19" x14ac:dyDescent="0.25">
      <c r="A475" s="260"/>
      <c r="B475" s="145"/>
      <c r="C475" s="592"/>
      <c r="D475" s="591"/>
      <c r="E475" s="592"/>
      <c r="F475" s="592"/>
      <c r="G475" s="145"/>
      <c r="H475" s="145"/>
      <c r="I475" s="145"/>
      <c r="J475" s="145"/>
      <c r="K475" s="145"/>
      <c r="L475" s="145"/>
      <c r="M475" s="145"/>
      <c r="N475" s="145"/>
      <c r="O475" s="145"/>
      <c r="P475" s="145"/>
      <c r="Q475" s="145"/>
      <c r="R475" s="145"/>
      <c r="S475" s="337"/>
    </row>
    <row r="476" spans="1:19" x14ac:dyDescent="0.25">
      <c r="C476"/>
      <c r="D476"/>
    </row>
    <row r="477" spans="1:19" x14ac:dyDescent="0.25">
      <c r="C477"/>
      <c r="D477"/>
    </row>
    <row r="478" spans="1:19" x14ac:dyDescent="0.25">
      <c r="C478"/>
      <c r="D478"/>
    </row>
    <row r="479" spans="1:19" x14ac:dyDescent="0.25">
      <c r="C479"/>
      <c r="D479"/>
    </row>
    <row r="480" spans="1:19" x14ac:dyDescent="0.25">
      <c r="C480"/>
      <c r="D480"/>
    </row>
    <row r="481" spans="3:16" x14ac:dyDescent="0.25">
      <c r="C481"/>
      <c r="D481"/>
    </row>
    <row r="482" spans="3:16" x14ac:dyDescent="0.25">
      <c r="C482"/>
      <c r="D482"/>
    </row>
    <row r="483" spans="3:16" x14ac:dyDescent="0.25">
      <c r="C483"/>
      <c r="D483"/>
      <c r="E483"/>
      <c r="H483" s="345"/>
      <c r="P483" s="345"/>
    </row>
    <row r="484" spans="3:16" x14ac:dyDescent="0.25">
      <c r="C484"/>
      <c r="D484"/>
      <c r="E484"/>
      <c r="H484" s="345"/>
      <c r="P484" s="345"/>
    </row>
    <row r="485" spans="3:16" x14ac:dyDescent="0.25">
      <c r="H485" s="345"/>
      <c r="P485" s="345"/>
    </row>
    <row r="486" spans="3:16" x14ac:dyDescent="0.25">
      <c r="H486" s="345"/>
      <c r="P486" s="345"/>
    </row>
    <row r="487" spans="3:16" x14ac:dyDescent="0.25">
      <c r="H487" s="345"/>
      <c r="P487" s="345"/>
    </row>
    <row r="488" spans="3:16" x14ac:dyDescent="0.25">
      <c r="H488" s="345"/>
      <c r="P488" s="345"/>
    </row>
    <row r="489" spans="3:16" x14ac:dyDescent="0.25">
      <c r="H489" s="345"/>
      <c r="P489" s="345"/>
    </row>
    <row r="490" spans="3:16" x14ac:dyDescent="0.25">
      <c r="H490" s="345"/>
      <c r="P490" s="345"/>
    </row>
    <row r="491" spans="3:16" x14ac:dyDescent="0.25">
      <c r="P491" s="345"/>
    </row>
    <row r="492" spans="3:16" x14ac:dyDescent="0.25">
      <c r="P492" s="345"/>
    </row>
    <row r="493" spans="3:16" x14ac:dyDescent="0.25">
      <c r="P493" s="345"/>
    </row>
    <row r="494" spans="3:16" x14ac:dyDescent="0.25">
      <c r="P494" s="345"/>
    </row>
    <row r="495" spans="3:16" x14ac:dyDescent="0.25">
      <c r="P495" s="345"/>
    </row>
    <row r="496" spans="3:16" x14ac:dyDescent="0.25">
      <c r="P496" s="345"/>
    </row>
    <row r="497" spans="1:16" x14ac:dyDescent="0.25">
      <c r="P497" s="345"/>
    </row>
    <row r="498" spans="1:16" x14ac:dyDescent="0.25">
      <c r="P498" s="345"/>
    </row>
    <row r="506" spans="1:16" x14ac:dyDescent="0.25">
      <c r="A506" s="42" t="s">
        <v>12</v>
      </c>
    </row>
  </sheetData>
  <pageMargins left="0.5" right="0.5" top="0.5" bottom="0.5" header="0.3" footer="0.3"/>
  <pageSetup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/>
  <dimension ref="C3:R62"/>
  <sheetViews>
    <sheetView showGridLines="0" topLeftCell="A37" zoomScale="90" zoomScaleNormal="90" workbookViewId="0"/>
  </sheetViews>
  <sheetFormatPr defaultRowHeight="12.75" x14ac:dyDescent="0.2"/>
  <sheetData>
    <row r="3" spans="3:8" x14ac:dyDescent="0.2">
      <c r="H3" s="1" t="s">
        <v>286</v>
      </c>
    </row>
    <row r="6" spans="3:8" x14ac:dyDescent="0.2">
      <c r="D6" s="547" t="s">
        <v>287</v>
      </c>
      <c r="E6" s="1" t="s">
        <v>288</v>
      </c>
    </row>
    <row r="7" spans="3:8" ht="15" x14ac:dyDescent="0.25">
      <c r="C7" s="76" t="s">
        <v>2</v>
      </c>
      <c r="D7" s="76" t="s">
        <v>6</v>
      </c>
      <c r="E7" s="76" t="s">
        <v>6</v>
      </c>
    </row>
    <row r="8" spans="3:8" ht="15" x14ac:dyDescent="0.25">
      <c r="C8" s="76">
        <v>1</v>
      </c>
      <c r="D8" s="84">
        <v>2.9085000000000001</v>
      </c>
      <c r="E8" s="84">
        <v>2.8</v>
      </c>
    </row>
    <row r="9" spans="3:8" ht="15" x14ac:dyDescent="0.25">
      <c r="C9" s="76">
        <v>2</v>
      </c>
      <c r="D9" s="98">
        <v>3.633</v>
      </c>
      <c r="E9" s="98">
        <v>3.75</v>
      </c>
    </row>
    <row r="10" spans="3:8" ht="15" x14ac:dyDescent="0.25">
      <c r="C10" s="76">
        <v>3</v>
      </c>
      <c r="D10" s="105">
        <v>4.1849999999999996</v>
      </c>
      <c r="E10" s="105">
        <v>4.9700000000000006</v>
      </c>
    </row>
    <row r="11" spans="3:8" ht="15" x14ac:dyDescent="0.25">
      <c r="C11" s="76">
        <v>4</v>
      </c>
      <c r="D11" s="98">
        <v>4.875</v>
      </c>
      <c r="E11" s="98">
        <v>6</v>
      </c>
    </row>
    <row r="12" spans="3:8" ht="15" x14ac:dyDescent="0.25">
      <c r="C12" s="76">
        <v>5</v>
      </c>
      <c r="D12" s="98">
        <v>5.5419999999999998</v>
      </c>
      <c r="E12" s="98">
        <v>6.8</v>
      </c>
    </row>
    <row r="13" spans="3:8" ht="15" x14ac:dyDescent="0.25">
      <c r="C13" s="76">
        <v>10</v>
      </c>
      <c r="D13" s="105">
        <v>8.5779999999999994</v>
      </c>
      <c r="E13" s="105">
        <v>9.870000000000001</v>
      </c>
    </row>
    <row r="14" spans="3:8" ht="15" x14ac:dyDescent="0.25">
      <c r="C14" s="76">
        <v>20</v>
      </c>
      <c r="D14" s="98">
        <v>12.7295</v>
      </c>
      <c r="E14" s="98">
        <v>14.540000000000001</v>
      </c>
    </row>
    <row r="15" spans="3:8" ht="15" x14ac:dyDescent="0.25">
      <c r="C15" s="76">
        <v>30</v>
      </c>
      <c r="D15" s="98">
        <v>17.134</v>
      </c>
      <c r="E15" s="98">
        <v>18.77</v>
      </c>
    </row>
    <row r="16" spans="3:8" ht="15" x14ac:dyDescent="0.25">
      <c r="C16" s="76">
        <v>40</v>
      </c>
      <c r="D16" s="98">
        <v>21.7455</v>
      </c>
      <c r="E16" s="98">
        <v>23.090000000000003</v>
      </c>
    </row>
    <row r="17" spans="3:5" ht="15" x14ac:dyDescent="0.25">
      <c r="C17" s="76">
        <v>50</v>
      </c>
      <c r="D17" s="98">
        <v>26.644499999999997</v>
      </c>
      <c r="E17" s="98">
        <v>28.07</v>
      </c>
    </row>
    <row r="18" spans="3:5" ht="15" x14ac:dyDescent="0.25">
      <c r="C18" s="76">
        <v>60</v>
      </c>
      <c r="D18" s="98">
        <v>32.6935</v>
      </c>
      <c r="E18" s="98">
        <v>33.35</v>
      </c>
    </row>
    <row r="19" spans="3:5" ht="15" x14ac:dyDescent="0.25">
      <c r="C19" s="76">
        <v>70</v>
      </c>
      <c r="D19" s="105">
        <v>38.512499999999996</v>
      </c>
      <c r="E19" s="105">
        <v>38.450000000000003</v>
      </c>
    </row>
    <row r="20" spans="3:5" ht="15" x14ac:dyDescent="0.25">
      <c r="C20" s="76">
        <v>80</v>
      </c>
      <c r="D20" s="98">
        <v>44.872</v>
      </c>
      <c r="E20" s="98">
        <v>44.1</v>
      </c>
    </row>
    <row r="21" spans="3:5" ht="15" x14ac:dyDescent="0.25">
      <c r="C21" s="76">
        <v>90</v>
      </c>
      <c r="D21" s="98">
        <v>51.737499999999997</v>
      </c>
      <c r="E21" s="98">
        <v>49.9</v>
      </c>
    </row>
    <row r="22" spans="3:5" ht="15" x14ac:dyDescent="0.25">
      <c r="C22" s="76">
        <v>100</v>
      </c>
      <c r="D22" s="165">
        <v>58.717999999999996</v>
      </c>
      <c r="E22" s="165">
        <v>54.959999999999994</v>
      </c>
    </row>
    <row r="26" spans="3:5" x14ac:dyDescent="0.2">
      <c r="D26" s="547" t="s">
        <v>289</v>
      </c>
      <c r="E26" s="1" t="s">
        <v>288</v>
      </c>
    </row>
    <row r="27" spans="3:5" ht="15" x14ac:dyDescent="0.25">
      <c r="C27" s="76" t="s">
        <v>2</v>
      </c>
      <c r="D27" s="548" t="s">
        <v>5</v>
      </c>
      <c r="E27" s="76" t="s">
        <v>6</v>
      </c>
    </row>
    <row r="28" spans="3:5" ht="15" x14ac:dyDescent="0.25">
      <c r="C28" s="76">
        <v>1</v>
      </c>
      <c r="D28" s="84">
        <v>2.79</v>
      </c>
      <c r="E28" s="84">
        <v>2.8</v>
      </c>
    </row>
    <row r="29" spans="3:5" ht="15" x14ac:dyDescent="0.25">
      <c r="C29" s="76">
        <v>2</v>
      </c>
      <c r="D29" s="98">
        <v>3.42</v>
      </c>
      <c r="E29" s="98">
        <v>3.75</v>
      </c>
    </row>
    <row r="30" spans="3:5" ht="15" x14ac:dyDescent="0.25">
      <c r="C30" s="76">
        <v>3</v>
      </c>
      <c r="D30" s="105">
        <v>3.9000000000000004</v>
      </c>
      <c r="E30" s="105">
        <v>4.9700000000000006</v>
      </c>
    </row>
    <row r="31" spans="3:5" ht="15" x14ac:dyDescent="0.25">
      <c r="C31" s="76">
        <v>4</v>
      </c>
      <c r="D31" s="98">
        <v>4.5</v>
      </c>
      <c r="E31" s="98">
        <v>6</v>
      </c>
    </row>
    <row r="32" spans="3:5" ht="15" x14ac:dyDescent="0.25">
      <c r="C32" s="76">
        <v>5</v>
      </c>
      <c r="D32" s="98">
        <v>5.08</v>
      </c>
      <c r="E32" s="98">
        <v>6.8</v>
      </c>
    </row>
    <row r="33" spans="3:18" ht="15" x14ac:dyDescent="0.25">
      <c r="C33" s="76">
        <v>10</v>
      </c>
      <c r="D33" s="105">
        <v>7.7200000000000006</v>
      </c>
      <c r="E33" s="105">
        <v>9.870000000000001</v>
      </c>
    </row>
    <row r="34" spans="3:18" ht="15" x14ac:dyDescent="0.25">
      <c r="C34" s="76">
        <v>20</v>
      </c>
      <c r="D34" s="98">
        <v>11.33</v>
      </c>
      <c r="E34" s="98">
        <v>14.540000000000001</v>
      </c>
    </row>
    <row r="35" spans="3:18" ht="15" x14ac:dyDescent="0.25">
      <c r="C35" s="76">
        <v>30</v>
      </c>
      <c r="D35" s="98">
        <v>15.16</v>
      </c>
      <c r="E35" s="98">
        <v>18.77</v>
      </c>
    </row>
    <row r="36" spans="3:18" ht="15" x14ac:dyDescent="0.25">
      <c r="C36" s="76">
        <v>40</v>
      </c>
      <c r="D36" s="98">
        <v>19.170000000000002</v>
      </c>
      <c r="E36" s="98">
        <v>23.090000000000003</v>
      </c>
    </row>
    <row r="37" spans="3:18" ht="15" x14ac:dyDescent="0.25">
      <c r="C37" s="76">
        <v>50</v>
      </c>
      <c r="D37" s="98">
        <v>23.43</v>
      </c>
      <c r="E37" s="98">
        <v>28.07</v>
      </c>
    </row>
    <row r="38" spans="3:18" ht="15" x14ac:dyDescent="0.25">
      <c r="C38" s="76">
        <v>60</v>
      </c>
      <c r="D38" s="98">
        <v>28.69</v>
      </c>
      <c r="E38" s="98">
        <v>33.35</v>
      </c>
    </row>
    <row r="39" spans="3:18" ht="15" x14ac:dyDescent="0.25">
      <c r="C39" s="76">
        <v>70</v>
      </c>
      <c r="D39" s="105">
        <v>33.75</v>
      </c>
      <c r="E39" s="105">
        <v>38.450000000000003</v>
      </c>
    </row>
    <row r="40" spans="3:18" ht="15" x14ac:dyDescent="0.25">
      <c r="C40" s="76">
        <v>80</v>
      </c>
      <c r="D40" s="98">
        <v>39.28</v>
      </c>
      <c r="E40" s="98">
        <v>44.1</v>
      </c>
    </row>
    <row r="41" spans="3:18" ht="15" x14ac:dyDescent="0.25">
      <c r="C41" s="76">
        <v>90</v>
      </c>
      <c r="D41" s="98">
        <v>45.25</v>
      </c>
      <c r="E41" s="98">
        <v>49.9</v>
      </c>
    </row>
    <row r="42" spans="3:18" ht="15" x14ac:dyDescent="0.25">
      <c r="C42" s="76">
        <v>100</v>
      </c>
      <c r="D42" s="165">
        <v>51.32</v>
      </c>
      <c r="E42" s="165">
        <v>54.959999999999994</v>
      </c>
    </row>
    <row r="46" spans="3:18" x14ac:dyDescent="0.2">
      <c r="D46" s="1" t="s">
        <v>288</v>
      </c>
      <c r="E46" s="1" t="s">
        <v>290</v>
      </c>
      <c r="R46" s="1" t="s">
        <v>290</v>
      </c>
    </row>
    <row r="47" spans="3:18" ht="15" x14ac:dyDescent="0.25">
      <c r="C47" s="76" t="s">
        <v>2</v>
      </c>
      <c r="D47" s="76" t="s">
        <v>6</v>
      </c>
      <c r="E47" s="76" t="s">
        <v>6</v>
      </c>
      <c r="R47" s="76" t="s">
        <v>6</v>
      </c>
    </row>
    <row r="48" spans="3:18" ht="15" x14ac:dyDescent="0.25">
      <c r="C48" s="76">
        <v>1</v>
      </c>
      <c r="D48" s="84">
        <v>2.8</v>
      </c>
      <c r="E48" s="84">
        <v>2.4</v>
      </c>
      <c r="R48" s="84">
        <v>2.4</v>
      </c>
    </row>
    <row r="49" spans="3:18" ht="15" x14ac:dyDescent="0.25">
      <c r="C49" s="76">
        <v>2</v>
      </c>
      <c r="D49" s="98">
        <v>3.75</v>
      </c>
      <c r="E49" s="98">
        <v>3.2</v>
      </c>
      <c r="R49" s="98">
        <v>3.2</v>
      </c>
    </row>
    <row r="50" spans="3:18" ht="15" x14ac:dyDescent="0.25">
      <c r="C50" s="76">
        <v>3</v>
      </c>
      <c r="D50" s="105">
        <v>4.9700000000000006</v>
      </c>
      <c r="E50" s="105">
        <v>4</v>
      </c>
      <c r="R50" s="105">
        <v>4</v>
      </c>
    </row>
    <row r="51" spans="3:18" ht="15" x14ac:dyDescent="0.25">
      <c r="C51" s="76">
        <v>4</v>
      </c>
      <c r="D51" s="98">
        <v>6</v>
      </c>
      <c r="E51" s="98">
        <v>5.0999999999999996</v>
      </c>
      <c r="R51" s="98">
        <v>5.0999999999999996</v>
      </c>
    </row>
    <row r="52" spans="3:18" ht="15" x14ac:dyDescent="0.25">
      <c r="C52" s="76">
        <v>5</v>
      </c>
      <c r="D52" s="98">
        <v>6.8</v>
      </c>
      <c r="E52" s="98">
        <v>6.2</v>
      </c>
      <c r="R52" s="98">
        <v>6.2</v>
      </c>
    </row>
    <row r="53" spans="3:18" ht="15" x14ac:dyDescent="0.25">
      <c r="C53" s="76">
        <v>10</v>
      </c>
      <c r="D53" s="105">
        <v>9.870000000000001</v>
      </c>
      <c r="E53" s="105">
        <v>8.9</v>
      </c>
      <c r="R53" s="105">
        <v>8.9</v>
      </c>
    </row>
    <row r="54" spans="3:18" ht="15" x14ac:dyDescent="0.25">
      <c r="C54" s="76">
        <v>20</v>
      </c>
      <c r="D54" s="98">
        <v>14.540000000000001</v>
      </c>
      <c r="E54" s="98">
        <v>13.7</v>
      </c>
      <c r="R54" s="98">
        <v>13.7</v>
      </c>
    </row>
    <row r="55" spans="3:18" ht="15" x14ac:dyDescent="0.25">
      <c r="C55" s="76">
        <v>30</v>
      </c>
      <c r="D55" s="98">
        <v>18.77</v>
      </c>
      <c r="E55" s="98">
        <v>18.8</v>
      </c>
      <c r="R55" s="98">
        <v>18.8</v>
      </c>
    </row>
    <row r="56" spans="3:18" ht="15" x14ac:dyDescent="0.25">
      <c r="C56" s="76">
        <v>40</v>
      </c>
      <c r="D56" s="98">
        <v>23.090000000000003</v>
      </c>
      <c r="E56" s="98">
        <v>24.1</v>
      </c>
      <c r="R56" s="98">
        <v>24.1</v>
      </c>
    </row>
    <row r="57" spans="3:18" ht="15" x14ac:dyDescent="0.25">
      <c r="C57" s="76">
        <v>50</v>
      </c>
      <c r="D57" s="98">
        <v>28.07</v>
      </c>
      <c r="E57" s="98">
        <v>29.3</v>
      </c>
      <c r="R57" s="98">
        <v>29.3</v>
      </c>
    </row>
    <row r="58" spans="3:18" ht="15" x14ac:dyDescent="0.25">
      <c r="C58" s="76">
        <v>60</v>
      </c>
      <c r="D58" s="98">
        <v>33.35</v>
      </c>
      <c r="E58" s="98">
        <v>34.5</v>
      </c>
      <c r="R58" s="98">
        <v>34.5</v>
      </c>
    </row>
    <row r="59" spans="3:18" ht="15" x14ac:dyDescent="0.25">
      <c r="C59" s="76">
        <v>70</v>
      </c>
      <c r="D59" s="105">
        <v>38.450000000000003</v>
      </c>
      <c r="E59" s="105">
        <v>39.299999999999997</v>
      </c>
      <c r="R59" s="105">
        <v>39.299999999999997</v>
      </c>
    </row>
    <row r="60" spans="3:18" ht="15" x14ac:dyDescent="0.25">
      <c r="C60" s="76">
        <v>80</v>
      </c>
      <c r="D60" s="98">
        <v>44.1</v>
      </c>
      <c r="E60" s="98">
        <v>43.7</v>
      </c>
      <c r="R60" s="98">
        <v>43.7</v>
      </c>
    </row>
    <row r="61" spans="3:18" ht="15" x14ac:dyDescent="0.25">
      <c r="C61" s="76">
        <v>90</v>
      </c>
      <c r="D61" s="98">
        <v>49.9</v>
      </c>
      <c r="E61" s="98">
        <v>49</v>
      </c>
      <c r="R61" s="98">
        <v>49</v>
      </c>
    </row>
    <row r="62" spans="3:18" ht="15" x14ac:dyDescent="0.25">
      <c r="C62" s="76">
        <v>100</v>
      </c>
      <c r="D62" s="165">
        <v>54.959999999999994</v>
      </c>
      <c r="E62" s="165">
        <v>53.8</v>
      </c>
      <c r="R62" s="165">
        <v>53.8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c-zeta_2151_x1.15_USE</vt:lpstr>
      <vt:lpstr>c-zeta_2151_x1.15_print_USE</vt:lpstr>
      <vt:lpstr>c-zeta_2151_plus.15</vt:lpstr>
      <vt:lpstr>c-zeta_ls_curve_OLDER</vt:lpstr>
      <vt:lpstr>c-zeta_less_ls_OLDER</vt:lpstr>
      <vt:lpstr>c-zeta_OLDER</vt:lpstr>
      <vt:lpstr>c-zeta_4cs_3253</vt:lpstr>
      <vt:lpstr>compare_targets</vt:lpstr>
      <vt:lpstr>'c-zeta_2151_plus.15'!Print_Area</vt:lpstr>
      <vt:lpstr>'c-zeta_2151_x1.15_USE'!Print_Area</vt:lpstr>
      <vt:lpstr>'c-zeta_4cs_3253'!Print_Area</vt:lpstr>
      <vt:lpstr>'c-zeta_less_ls_OLDER'!Print_Area</vt:lpstr>
      <vt:lpstr>'c-zeta_OLDER'!Print_Area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</cp:lastModifiedBy>
  <cp:lastPrinted>2022-09-15T13:42:34Z</cp:lastPrinted>
  <dcterms:created xsi:type="dcterms:W3CDTF">2015-09-25T23:46:49Z</dcterms:created>
  <dcterms:modified xsi:type="dcterms:W3CDTF">2022-09-15T14:19:31Z</dcterms:modified>
</cp:coreProperties>
</file>