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ml.chartshapes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40" tabRatio="834" activeTab="1"/>
  </bookViews>
  <sheets>
    <sheet name="c-zeta_9-11-18" sheetId="15" r:id="rId1"/>
    <sheet name="bv_force_oall_new_4-18-18" sheetId="11" r:id="rId2"/>
    <sheet name="bv_force_oall_11-20-16" sheetId="14" r:id="rId3"/>
    <sheet name="bv_force_oall_with_240ips" sheetId="13" r:id="rId4"/>
    <sheet name="bv_force_oall_orig" sheetId="12" r:id="rId5"/>
    <sheet name="bv_force_oall_range" sheetId="8" r:id="rId6"/>
    <sheet name="bv_force_oall_wstacks_stkmvp" sheetId="10" r:id="rId7"/>
    <sheet name="bv_force_oall_wstacks_yz85mvp" sheetId="9" r:id="rId8"/>
    <sheet name="bv_force" sheetId="1" r:id="rId9"/>
    <sheet name="mv_force_stk" sheetId="6" r:id="rId10"/>
    <sheet name="mv_force_yz85" sheetId="4" r:id="rId11"/>
    <sheet name="reb_force_stk" sheetId="7" r:id="rId12"/>
    <sheet name="reb_force_yz85" sheetId="5" r:id="rId13"/>
  </sheets>
  <definedNames>
    <definedName name="_xlnm.Print_Area" localSheetId="2">'bv_force_oall_11-20-16'!$C$8:$R$34</definedName>
    <definedName name="_xlnm.Print_Area" localSheetId="1">'bv_force_oall_new_4-18-18'!$B$107:$P$127</definedName>
    <definedName name="_xlnm.Print_Area" localSheetId="5">bv_force_oall_range!$C$53:$I$58</definedName>
    <definedName name="_xlnm.Print_Area" localSheetId="3">bv_force_oall_with_240ips!$B$5:$P$33</definedName>
    <definedName name="_xlnm.Print_Area" localSheetId="0">'c-zeta_9-11-18'!$B$170:$P$190</definedName>
  </definedNames>
  <calcPr calcId="145621"/>
</workbook>
</file>

<file path=xl/calcChain.xml><?xml version="1.0" encoding="utf-8"?>
<calcChain xmlns="http://schemas.openxmlformats.org/spreadsheetml/2006/main">
  <c r="I176" i="15" l="1"/>
  <c r="J176" i="15"/>
  <c r="I118" i="15"/>
  <c r="Z179" i="15"/>
  <c r="Z180" i="15"/>
  <c r="Z181" i="15"/>
  <c r="Z182" i="15"/>
  <c r="Z183" i="15"/>
  <c r="Z184" i="15"/>
  <c r="Z185" i="15"/>
  <c r="Z186" i="15"/>
  <c r="Z187" i="15"/>
  <c r="Z188" i="15"/>
  <c r="Z189" i="15"/>
  <c r="Z190" i="15"/>
  <c r="Y179" i="15"/>
  <c r="Y180" i="15"/>
  <c r="Y181" i="15"/>
  <c r="Y182" i="15"/>
  <c r="Y183" i="15"/>
  <c r="Y184" i="15"/>
  <c r="Y185" i="15"/>
  <c r="Y186" i="15"/>
  <c r="Y187" i="15"/>
  <c r="Y188" i="15"/>
  <c r="Y189" i="15"/>
  <c r="Y190" i="15"/>
  <c r="X179" i="15"/>
  <c r="X180" i="15"/>
  <c r="X181" i="15"/>
  <c r="X182" i="15"/>
  <c r="X183" i="15"/>
  <c r="X184" i="15"/>
  <c r="X185" i="15"/>
  <c r="X186" i="15"/>
  <c r="X187" i="15"/>
  <c r="X188" i="15"/>
  <c r="X189" i="15"/>
  <c r="X190" i="15"/>
  <c r="W180" i="15"/>
  <c r="W181" i="15"/>
  <c r="W182" i="15"/>
  <c r="W183" i="15"/>
  <c r="W184" i="15"/>
  <c r="W185" i="15"/>
  <c r="W186" i="15"/>
  <c r="W187" i="15"/>
  <c r="W188" i="15"/>
  <c r="W189" i="15"/>
  <c r="W190" i="15"/>
  <c r="W179" i="15"/>
  <c r="M121" i="15" l="1"/>
  <c r="Z65" i="15"/>
  <c r="Z121" i="15"/>
  <c r="AA121" i="15" l="1"/>
  <c r="Z132" i="15"/>
  <c r="Z131" i="15"/>
  <c r="Z130" i="15"/>
  <c r="Z129" i="15"/>
  <c r="Z128" i="15"/>
  <c r="Z127" i="15"/>
  <c r="Z126" i="15"/>
  <c r="Z125" i="15"/>
  <c r="Z124" i="15"/>
  <c r="Z123" i="15"/>
  <c r="Z122" i="15"/>
  <c r="Z85" i="15"/>
  <c r="AA85" i="15" s="1"/>
  <c r="Z96" i="15"/>
  <c r="AA96" i="15" s="1"/>
  <c r="Z95" i="15"/>
  <c r="AA95" i="15" s="1"/>
  <c r="Z94" i="15"/>
  <c r="AA94" i="15" s="1"/>
  <c r="Z93" i="15"/>
  <c r="AA93" i="15" s="1"/>
  <c r="Z92" i="15"/>
  <c r="AA92" i="15" s="1"/>
  <c r="Z91" i="15"/>
  <c r="AA91" i="15" s="1"/>
  <c r="Z90" i="15"/>
  <c r="AA90" i="15" s="1"/>
  <c r="Z89" i="15"/>
  <c r="AA89" i="15" s="1"/>
  <c r="Z88" i="15"/>
  <c r="AA88" i="15" s="1"/>
  <c r="Z87" i="15"/>
  <c r="AA87" i="15" s="1"/>
  <c r="Z86" i="15"/>
  <c r="AA86" i="15" s="1"/>
  <c r="Z66" i="15"/>
  <c r="AA66" i="15" s="1"/>
  <c r="Z67" i="15"/>
  <c r="AA67" i="15" s="1"/>
  <c r="Z68" i="15"/>
  <c r="AA68" i="15" s="1"/>
  <c r="Z69" i="15"/>
  <c r="AA69" i="15" s="1"/>
  <c r="Z70" i="15"/>
  <c r="AA70" i="15" s="1"/>
  <c r="Z71" i="15"/>
  <c r="AA71" i="15" s="1"/>
  <c r="Z72" i="15"/>
  <c r="AA72" i="15" s="1"/>
  <c r="Z73" i="15"/>
  <c r="AA73" i="15" s="1"/>
  <c r="Z74" i="15"/>
  <c r="AA74" i="15" s="1"/>
  <c r="Z75" i="15"/>
  <c r="AA75" i="15" s="1"/>
  <c r="Z76" i="15"/>
  <c r="AA76" i="15" s="1"/>
  <c r="AA123" i="15" l="1"/>
  <c r="AA127" i="15"/>
  <c r="AA131" i="15"/>
  <c r="AA124" i="15"/>
  <c r="AA128" i="15"/>
  <c r="AA132" i="15"/>
  <c r="AA125" i="15"/>
  <c r="AA129" i="15"/>
  <c r="AB129" i="15"/>
  <c r="AA122" i="15"/>
  <c r="AA126" i="15"/>
  <c r="AB126" i="15"/>
  <c r="AA130" i="15"/>
  <c r="X121" i="15"/>
  <c r="X132" i="15"/>
  <c r="Y132" i="15" s="1"/>
  <c r="X124" i="15"/>
  <c r="Y124" i="15" s="1"/>
  <c r="X128" i="15"/>
  <c r="Y128" i="15" s="1"/>
  <c r="X131" i="15"/>
  <c r="Y131" i="15" s="1"/>
  <c r="X127" i="15"/>
  <c r="Y127" i="15" s="1"/>
  <c r="X123" i="15"/>
  <c r="Y123" i="15" s="1"/>
  <c r="X130" i="15"/>
  <c r="Y130" i="15" s="1"/>
  <c r="X126" i="15"/>
  <c r="Y126" i="15" s="1"/>
  <c r="X122" i="15"/>
  <c r="Y122" i="15" s="1"/>
  <c r="X129" i="15"/>
  <c r="Y129" i="15" s="1"/>
  <c r="X125" i="15"/>
  <c r="Y125" i="15" s="1"/>
  <c r="K121" i="15"/>
  <c r="J85" i="15"/>
  <c r="L85" i="15"/>
  <c r="L65" i="15"/>
  <c r="AB123" i="15" l="1"/>
  <c r="AB124" i="15"/>
  <c r="AB131" i="15"/>
  <c r="AB132" i="15"/>
  <c r="AB127" i="15"/>
  <c r="Y121" i="15"/>
  <c r="AB121" i="15"/>
  <c r="AB130" i="15"/>
  <c r="AB122" i="15"/>
  <c r="AB125" i="15"/>
  <c r="AB128" i="15"/>
  <c r="Q343" i="15"/>
  <c r="Q344" i="15"/>
  <c r="Q345" i="15"/>
  <c r="Q346" i="15"/>
  <c r="Q347" i="15"/>
  <c r="Q348" i="15"/>
  <c r="Q349" i="15"/>
  <c r="Q350" i="15"/>
  <c r="Q351" i="15"/>
  <c r="Q352" i="15"/>
  <c r="Q353" i="15"/>
  <c r="Q342" i="15"/>
  <c r="O342" i="15"/>
  <c r="J343" i="15"/>
  <c r="J344" i="15"/>
  <c r="J345" i="15"/>
  <c r="J346" i="15"/>
  <c r="J347" i="15"/>
  <c r="J348" i="15"/>
  <c r="J349" i="15"/>
  <c r="J350" i="15"/>
  <c r="J351" i="15"/>
  <c r="J352" i="15"/>
  <c r="J353" i="15"/>
  <c r="J342" i="15"/>
  <c r="I277" i="15"/>
  <c r="I342" i="15"/>
  <c r="K335" i="15"/>
  <c r="J335" i="15"/>
  <c r="I335" i="15"/>
  <c r="H335" i="15"/>
  <c r="G335" i="15"/>
  <c r="F335" i="15"/>
  <c r="E335" i="15"/>
  <c r="D335" i="15"/>
  <c r="K334" i="15"/>
  <c r="J334" i="15"/>
  <c r="I334" i="15"/>
  <c r="H334" i="15"/>
  <c r="G334" i="15"/>
  <c r="F334" i="15"/>
  <c r="E334" i="15"/>
  <c r="D334" i="15"/>
  <c r="K333" i="15"/>
  <c r="J333" i="15"/>
  <c r="I333" i="15"/>
  <c r="H333" i="15"/>
  <c r="G333" i="15"/>
  <c r="F333" i="15"/>
  <c r="E333" i="15"/>
  <c r="D333" i="15"/>
  <c r="K332" i="15"/>
  <c r="J332" i="15"/>
  <c r="I332" i="15"/>
  <c r="H332" i="15"/>
  <c r="G332" i="15"/>
  <c r="F332" i="15"/>
  <c r="E332" i="15"/>
  <c r="D332" i="15"/>
  <c r="K331" i="15"/>
  <c r="G349" i="15"/>
  <c r="O349" i="15"/>
  <c r="J331" i="15"/>
  <c r="I331" i="15"/>
  <c r="H331" i="15"/>
  <c r="G331" i="15"/>
  <c r="F331" i="15"/>
  <c r="E331" i="15"/>
  <c r="D331" i="15"/>
  <c r="K330" i="15"/>
  <c r="J330" i="15"/>
  <c r="I330" i="15"/>
  <c r="H330" i="15"/>
  <c r="G330" i="15"/>
  <c r="F330" i="15"/>
  <c r="E330" i="15"/>
  <c r="D330" i="15"/>
  <c r="K329" i="15"/>
  <c r="J329" i="15"/>
  <c r="I329" i="15"/>
  <c r="H329" i="15"/>
  <c r="G329" i="15"/>
  <c r="F329" i="15"/>
  <c r="E329" i="15"/>
  <c r="D329" i="15"/>
  <c r="K328" i="15"/>
  <c r="J328" i="15"/>
  <c r="I328" i="15"/>
  <c r="H328" i="15"/>
  <c r="G328" i="15"/>
  <c r="F328" i="15"/>
  <c r="E328" i="15"/>
  <c r="D328" i="15"/>
  <c r="K327" i="15"/>
  <c r="G345" i="15"/>
  <c r="O345" i="15"/>
  <c r="J327" i="15"/>
  <c r="I327" i="15"/>
  <c r="H327" i="15"/>
  <c r="G327" i="15"/>
  <c r="F327" i="15"/>
  <c r="E327" i="15"/>
  <c r="D327" i="15"/>
  <c r="K326" i="15"/>
  <c r="G344" i="15"/>
  <c r="O344" i="15"/>
  <c r="J326" i="15"/>
  <c r="I326" i="15"/>
  <c r="H326" i="15"/>
  <c r="G326" i="15"/>
  <c r="F326" i="15"/>
  <c r="E326" i="15"/>
  <c r="D326" i="15"/>
  <c r="K325" i="15"/>
  <c r="G343" i="15"/>
  <c r="O343" i="15"/>
  <c r="J325" i="15"/>
  <c r="I325" i="15"/>
  <c r="H325" i="15"/>
  <c r="G325" i="15"/>
  <c r="F325" i="15"/>
  <c r="E325" i="15"/>
  <c r="D325" i="15"/>
  <c r="K324" i="15"/>
  <c r="J324" i="15"/>
  <c r="I324" i="15"/>
  <c r="H324" i="15"/>
  <c r="G324" i="15"/>
  <c r="F324" i="15"/>
  <c r="E324" i="15"/>
  <c r="D324" i="15"/>
  <c r="G342" i="15"/>
  <c r="G346" i="15"/>
  <c r="O346" i="15"/>
  <c r="G347" i="15"/>
  <c r="O347" i="15"/>
  <c r="G348" i="15"/>
  <c r="O348" i="15"/>
  <c r="G351" i="15"/>
  <c r="O351" i="15"/>
  <c r="G352" i="15"/>
  <c r="G353" i="15"/>
  <c r="G350" i="15"/>
  <c r="O350" i="15"/>
  <c r="C335" i="15"/>
  <c r="C334" i="15"/>
  <c r="C333" i="15"/>
  <c r="C332" i="15"/>
  <c r="C331" i="15"/>
  <c r="C330" i="15"/>
  <c r="C329" i="15"/>
  <c r="C328" i="15"/>
  <c r="C327" i="15"/>
  <c r="C326" i="15"/>
  <c r="C325" i="15"/>
  <c r="C324" i="15"/>
  <c r="L324" i="15"/>
  <c r="M324" i="15"/>
  <c r="N324" i="15"/>
  <c r="O324" i="15"/>
  <c r="P324" i="15"/>
  <c r="Q324" i="15"/>
  <c r="R324" i="15"/>
  <c r="S324" i="15"/>
  <c r="T324" i="15"/>
  <c r="U324" i="15"/>
  <c r="V324" i="15"/>
  <c r="L325" i="15"/>
  <c r="M325" i="15"/>
  <c r="N325" i="15"/>
  <c r="O325" i="15"/>
  <c r="P325" i="15"/>
  <c r="Q325" i="15"/>
  <c r="R325" i="15"/>
  <c r="S325" i="15"/>
  <c r="T325" i="15"/>
  <c r="U325" i="15"/>
  <c r="V325" i="15"/>
  <c r="L326" i="15"/>
  <c r="M326" i="15"/>
  <c r="N326" i="15"/>
  <c r="O326" i="15"/>
  <c r="P326" i="15"/>
  <c r="Q326" i="15"/>
  <c r="R326" i="15"/>
  <c r="S326" i="15"/>
  <c r="T326" i="15"/>
  <c r="U326" i="15"/>
  <c r="V326" i="15"/>
  <c r="L327" i="15"/>
  <c r="M327" i="15"/>
  <c r="N327" i="15"/>
  <c r="O327" i="15"/>
  <c r="P327" i="15"/>
  <c r="Q327" i="15"/>
  <c r="R327" i="15"/>
  <c r="S327" i="15"/>
  <c r="T327" i="15"/>
  <c r="U327" i="15"/>
  <c r="V327" i="15"/>
  <c r="L328" i="15"/>
  <c r="M328" i="15"/>
  <c r="N328" i="15"/>
  <c r="O328" i="15"/>
  <c r="P328" i="15"/>
  <c r="Q328" i="15"/>
  <c r="R328" i="15"/>
  <c r="S328" i="15"/>
  <c r="T328" i="15"/>
  <c r="U328" i="15"/>
  <c r="V328" i="15"/>
  <c r="L329" i="15"/>
  <c r="M329" i="15"/>
  <c r="N329" i="15"/>
  <c r="O329" i="15"/>
  <c r="P329" i="15"/>
  <c r="Q329" i="15"/>
  <c r="R329" i="15"/>
  <c r="S329" i="15"/>
  <c r="T329" i="15"/>
  <c r="U329" i="15"/>
  <c r="V329" i="15"/>
  <c r="L330" i="15"/>
  <c r="M330" i="15"/>
  <c r="N330" i="15"/>
  <c r="O330" i="15"/>
  <c r="P330" i="15"/>
  <c r="Q330" i="15"/>
  <c r="R330" i="15"/>
  <c r="S330" i="15"/>
  <c r="T330" i="15"/>
  <c r="U330" i="15"/>
  <c r="V330" i="15"/>
  <c r="L331" i="15"/>
  <c r="M331" i="15"/>
  <c r="N331" i="15"/>
  <c r="O331" i="15"/>
  <c r="P331" i="15"/>
  <c r="Q331" i="15"/>
  <c r="R331" i="15"/>
  <c r="S331" i="15"/>
  <c r="T331" i="15"/>
  <c r="U331" i="15"/>
  <c r="V331" i="15"/>
  <c r="L332" i="15"/>
  <c r="M332" i="15"/>
  <c r="N332" i="15"/>
  <c r="O332" i="15"/>
  <c r="P332" i="15"/>
  <c r="Q332" i="15"/>
  <c r="R332" i="15"/>
  <c r="S332" i="15"/>
  <c r="T332" i="15"/>
  <c r="U332" i="15"/>
  <c r="V332" i="15"/>
  <c r="L333" i="15"/>
  <c r="M333" i="15"/>
  <c r="N333" i="15"/>
  <c r="O333" i="15"/>
  <c r="P333" i="15"/>
  <c r="Q333" i="15"/>
  <c r="R333" i="15"/>
  <c r="S333" i="15"/>
  <c r="T333" i="15"/>
  <c r="U333" i="15"/>
  <c r="V333" i="15"/>
  <c r="L334" i="15"/>
  <c r="M334" i="15"/>
  <c r="N334" i="15"/>
  <c r="O334" i="15"/>
  <c r="P334" i="15"/>
  <c r="Q334" i="15"/>
  <c r="R334" i="15"/>
  <c r="S334" i="15"/>
  <c r="T334" i="15"/>
  <c r="U334" i="15"/>
  <c r="V334" i="15"/>
  <c r="L335" i="15"/>
  <c r="M335" i="15"/>
  <c r="N335" i="15"/>
  <c r="O335" i="15"/>
  <c r="P335" i="15"/>
  <c r="Q335" i="15"/>
  <c r="R335" i="15"/>
  <c r="S335" i="15"/>
  <c r="T335" i="15"/>
  <c r="U335" i="15"/>
  <c r="V335" i="15"/>
  <c r="K259" i="15"/>
  <c r="D299" i="15"/>
  <c r="E299" i="15"/>
  <c r="F299" i="15"/>
  <c r="G299" i="15"/>
  <c r="H299" i="15"/>
  <c r="I299" i="15"/>
  <c r="J299" i="15"/>
  <c r="K299" i="15"/>
  <c r="D300" i="15"/>
  <c r="E300" i="15"/>
  <c r="F300" i="15"/>
  <c r="G300" i="15"/>
  <c r="H300" i="15"/>
  <c r="I300" i="15"/>
  <c r="J300" i="15"/>
  <c r="K300" i="15"/>
  <c r="D301" i="15"/>
  <c r="E301" i="15"/>
  <c r="F301" i="15"/>
  <c r="G301" i="15"/>
  <c r="H301" i="15"/>
  <c r="I301" i="15"/>
  <c r="J301" i="15"/>
  <c r="K301" i="15"/>
  <c r="D302" i="15"/>
  <c r="E302" i="15"/>
  <c r="F302" i="15"/>
  <c r="G302" i="15"/>
  <c r="H302" i="15"/>
  <c r="I302" i="15"/>
  <c r="J302" i="15"/>
  <c r="K302" i="15"/>
  <c r="D303" i="15"/>
  <c r="E303" i="15"/>
  <c r="F303" i="15"/>
  <c r="G303" i="15"/>
  <c r="H303" i="15"/>
  <c r="I303" i="15"/>
  <c r="J303" i="15"/>
  <c r="K303" i="15"/>
  <c r="D304" i="15"/>
  <c r="E304" i="15"/>
  <c r="F304" i="15"/>
  <c r="G304" i="15"/>
  <c r="H304" i="15"/>
  <c r="I304" i="15"/>
  <c r="J304" i="15"/>
  <c r="K304" i="15"/>
  <c r="D305" i="15"/>
  <c r="E305" i="15"/>
  <c r="F305" i="15"/>
  <c r="G305" i="15"/>
  <c r="H305" i="15"/>
  <c r="I305" i="15"/>
  <c r="J305" i="15"/>
  <c r="K305" i="15"/>
  <c r="D306" i="15"/>
  <c r="E306" i="15"/>
  <c r="F306" i="15"/>
  <c r="G306" i="15"/>
  <c r="H306" i="15"/>
  <c r="I306" i="15"/>
  <c r="J306" i="15"/>
  <c r="K306" i="15"/>
  <c r="D307" i="15"/>
  <c r="E307" i="15"/>
  <c r="F307" i="15"/>
  <c r="G307" i="15"/>
  <c r="H307" i="15"/>
  <c r="I307" i="15"/>
  <c r="J307" i="15"/>
  <c r="K307" i="15"/>
  <c r="D308" i="15"/>
  <c r="E308" i="15"/>
  <c r="F308" i="15"/>
  <c r="G308" i="15"/>
  <c r="H308" i="15"/>
  <c r="I308" i="15"/>
  <c r="J308" i="15"/>
  <c r="K308" i="15"/>
  <c r="D309" i="15"/>
  <c r="E309" i="15"/>
  <c r="F309" i="15"/>
  <c r="G309" i="15"/>
  <c r="H309" i="15"/>
  <c r="I309" i="15"/>
  <c r="J309" i="15"/>
  <c r="K309" i="15"/>
  <c r="D310" i="15"/>
  <c r="E310" i="15"/>
  <c r="F310" i="15"/>
  <c r="G310" i="15"/>
  <c r="H310" i="15"/>
  <c r="I310" i="15"/>
  <c r="J310" i="15"/>
  <c r="K310" i="15"/>
  <c r="C310" i="15"/>
  <c r="C309" i="15"/>
  <c r="C308" i="15"/>
  <c r="C307" i="15"/>
  <c r="C306" i="15"/>
  <c r="C305" i="15"/>
  <c r="C304" i="15"/>
  <c r="C303" i="15"/>
  <c r="C302" i="15"/>
  <c r="C301" i="15"/>
  <c r="C300" i="15"/>
  <c r="C299" i="15"/>
  <c r="L299" i="15"/>
  <c r="M299" i="15"/>
  <c r="N299" i="15"/>
  <c r="O299" i="15"/>
  <c r="P299" i="15"/>
  <c r="Q299" i="15"/>
  <c r="R299" i="15"/>
  <c r="S299" i="15"/>
  <c r="T299" i="15"/>
  <c r="U299" i="15"/>
  <c r="V299" i="15"/>
  <c r="L300" i="15"/>
  <c r="M300" i="15"/>
  <c r="N300" i="15"/>
  <c r="O300" i="15"/>
  <c r="P300" i="15"/>
  <c r="Q300" i="15"/>
  <c r="R300" i="15"/>
  <c r="S300" i="15"/>
  <c r="T300" i="15"/>
  <c r="U300" i="15"/>
  <c r="V300" i="15"/>
  <c r="L301" i="15"/>
  <c r="M301" i="15"/>
  <c r="N301" i="15"/>
  <c r="O301" i="15"/>
  <c r="P301" i="15"/>
  <c r="Q301" i="15"/>
  <c r="R301" i="15"/>
  <c r="S301" i="15"/>
  <c r="T301" i="15"/>
  <c r="U301" i="15"/>
  <c r="V301" i="15"/>
  <c r="L302" i="15"/>
  <c r="M302" i="15"/>
  <c r="N302" i="15"/>
  <c r="O302" i="15"/>
  <c r="P302" i="15"/>
  <c r="Q302" i="15"/>
  <c r="R302" i="15"/>
  <c r="S302" i="15"/>
  <c r="T302" i="15"/>
  <c r="U302" i="15"/>
  <c r="V302" i="15"/>
  <c r="L303" i="15"/>
  <c r="M303" i="15"/>
  <c r="N303" i="15"/>
  <c r="O303" i="15"/>
  <c r="P303" i="15"/>
  <c r="Q303" i="15"/>
  <c r="R303" i="15"/>
  <c r="S303" i="15"/>
  <c r="T303" i="15"/>
  <c r="U303" i="15"/>
  <c r="V303" i="15"/>
  <c r="L304" i="15"/>
  <c r="M304" i="15"/>
  <c r="N304" i="15"/>
  <c r="O304" i="15"/>
  <c r="P304" i="15"/>
  <c r="Q304" i="15"/>
  <c r="R304" i="15"/>
  <c r="S304" i="15"/>
  <c r="T304" i="15"/>
  <c r="U304" i="15"/>
  <c r="V304" i="15"/>
  <c r="L305" i="15"/>
  <c r="M305" i="15"/>
  <c r="N305" i="15"/>
  <c r="O305" i="15"/>
  <c r="P305" i="15"/>
  <c r="Q305" i="15"/>
  <c r="R305" i="15"/>
  <c r="S305" i="15"/>
  <c r="T305" i="15"/>
  <c r="U305" i="15"/>
  <c r="V305" i="15"/>
  <c r="L306" i="15"/>
  <c r="M306" i="15"/>
  <c r="N306" i="15"/>
  <c r="O306" i="15"/>
  <c r="P306" i="15"/>
  <c r="Q306" i="15"/>
  <c r="R306" i="15"/>
  <c r="S306" i="15"/>
  <c r="T306" i="15"/>
  <c r="U306" i="15"/>
  <c r="V306" i="15"/>
  <c r="L307" i="15"/>
  <c r="M307" i="15"/>
  <c r="N307" i="15"/>
  <c r="O307" i="15"/>
  <c r="P307" i="15"/>
  <c r="Q307" i="15"/>
  <c r="R307" i="15"/>
  <c r="S307" i="15"/>
  <c r="T307" i="15"/>
  <c r="U307" i="15"/>
  <c r="V307" i="15"/>
  <c r="L308" i="15"/>
  <c r="M308" i="15"/>
  <c r="N308" i="15"/>
  <c r="O308" i="15"/>
  <c r="P308" i="15"/>
  <c r="Q308" i="15"/>
  <c r="R308" i="15"/>
  <c r="S308" i="15"/>
  <c r="T308" i="15"/>
  <c r="U308" i="15"/>
  <c r="V308" i="15"/>
  <c r="L309" i="15"/>
  <c r="M309" i="15"/>
  <c r="N309" i="15"/>
  <c r="O309" i="15"/>
  <c r="P309" i="15"/>
  <c r="Q309" i="15"/>
  <c r="R309" i="15"/>
  <c r="S309" i="15"/>
  <c r="T309" i="15"/>
  <c r="U309" i="15"/>
  <c r="V309" i="15"/>
  <c r="L310" i="15"/>
  <c r="M310" i="15"/>
  <c r="N310" i="15"/>
  <c r="O310" i="15"/>
  <c r="P310" i="15"/>
  <c r="Q310" i="15"/>
  <c r="R310" i="15"/>
  <c r="S310" i="15"/>
  <c r="T310" i="15"/>
  <c r="U310" i="15"/>
  <c r="V310" i="15"/>
  <c r="Q278" i="15"/>
  <c r="Q279" i="15"/>
  <c r="Q280" i="15"/>
  <c r="Q281" i="15"/>
  <c r="Q282" i="15"/>
  <c r="Q283" i="15"/>
  <c r="Q284" i="15"/>
  <c r="Q285" i="15"/>
  <c r="Q286" i="15"/>
  <c r="Q287" i="15"/>
  <c r="Q288" i="15"/>
  <c r="Q277" i="15"/>
  <c r="J278" i="15"/>
  <c r="J279" i="15"/>
  <c r="J280" i="15"/>
  <c r="J281" i="15"/>
  <c r="J282" i="15"/>
  <c r="J283" i="15"/>
  <c r="J284" i="15"/>
  <c r="J285" i="15"/>
  <c r="J286" i="15"/>
  <c r="J287" i="15"/>
  <c r="J288" i="15"/>
  <c r="J277" i="15"/>
  <c r="O277" i="15"/>
  <c r="G277" i="15"/>
  <c r="G288" i="15"/>
  <c r="O288" i="15"/>
  <c r="G287" i="15"/>
  <c r="G286" i="15"/>
  <c r="O286" i="15"/>
  <c r="G285" i="15"/>
  <c r="O285" i="15"/>
  <c r="G284" i="15"/>
  <c r="O284" i="15"/>
  <c r="G283" i="15"/>
  <c r="G282" i="15"/>
  <c r="O282" i="15"/>
  <c r="G281" i="15"/>
  <c r="O281" i="15"/>
  <c r="G280" i="15"/>
  <c r="O280" i="15"/>
  <c r="G279" i="15"/>
  <c r="G278" i="15"/>
  <c r="O278" i="15"/>
  <c r="V245" i="15"/>
  <c r="V244" i="15"/>
  <c r="V243" i="15"/>
  <c r="V268" i="15"/>
  <c r="V242" i="15"/>
  <c r="V241" i="15"/>
  <c r="V266" i="15"/>
  <c r="V240" i="15"/>
  <c r="V265" i="15"/>
  <c r="V239" i="15"/>
  <c r="V264" i="15"/>
  <c r="V238" i="15"/>
  <c r="V237" i="15"/>
  <c r="V262" i="15"/>
  <c r="V236" i="15"/>
  <c r="V261" i="15"/>
  <c r="V235" i="15"/>
  <c r="V260" i="15"/>
  <c r="V234" i="15"/>
  <c r="K234" i="15"/>
  <c r="V269" i="15"/>
  <c r="J234" i="15"/>
  <c r="J259" i="15"/>
  <c r="V270" i="15"/>
  <c r="V267" i="15"/>
  <c r="V263" i="15"/>
  <c r="V259" i="15"/>
  <c r="I197" i="15"/>
  <c r="K116" i="11"/>
  <c r="L115" i="15"/>
  <c r="M115" i="15"/>
  <c r="N115" i="15"/>
  <c r="O115" i="15"/>
  <c r="P115" i="15"/>
  <c r="Q115" i="15"/>
  <c r="R115" i="15"/>
  <c r="S115" i="15"/>
  <c r="T115" i="15"/>
  <c r="U115" i="15"/>
  <c r="J115" i="15"/>
  <c r="I115" i="15"/>
  <c r="H115" i="15"/>
  <c r="G115" i="15"/>
  <c r="F115" i="15"/>
  <c r="E115" i="15"/>
  <c r="D115" i="15"/>
  <c r="C115" i="15"/>
  <c r="M21" i="15"/>
  <c r="K65" i="15"/>
  <c r="J65" i="15"/>
  <c r="P18" i="15"/>
  <c r="P17" i="15"/>
  <c r="P16" i="15"/>
  <c r="O18" i="15"/>
  <c r="O17" i="15"/>
  <c r="O16" i="15"/>
  <c r="M18" i="15"/>
  <c r="M17" i="15"/>
  <c r="M16" i="15"/>
  <c r="L18" i="15"/>
  <c r="L17" i="15"/>
  <c r="L16" i="15"/>
  <c r="J16" i="15"/>
  <c r="I18" i="15"/>
  <c r="I17" i="15"/>
  <c r="I16" i="15"/>
  <c r="J18" i="15"/>
  <c r="J17" i="15"/>
  <c r="L119" i="15"/>
  <c r="M119" i="15"/>
  <c r="N119" i="15"/>
  <c r="O119" i="15"/>
  <c r="P119" i="15"/>
  <c r="Q119" i="15"/>
  <c r="R119" i="15"/>
  <c r="S119" i="15"/>
  <c r="T119" i="15"/>
  <c r="U119" i="15"/>
  <c r="J119" i="15"/>
  <c r="I119" i="15"/>
  <c r="H119" i="15"/>
  <c r="G119" i="15"/>
  <c r="F119" i="15"/>
  <c r="E119" i="15"/>
  <c r="D119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O352" i="15"/>
  <c r="O353" i="15"/>
  <c r="O279" i="15"/>
  <c r="O283" i="15"/>
  <c r="O287" i="15"/>
  <c r="L234" i="15"/>
  <c r="L259" i="15"/>
  <c r="M31" i="15"/>
  <c r="K75" i="15"/>
  <c r="K244" i="15"/>
  <c r="K269" i="15"/>
  <c r="I23" i="15"/>
  <c r="J23" i="15"/>
  <c r="L26" i="15"/>
  <c r="M26" i="15"/>
  <c r="J30" i="15"/>
  <c r="P29" i="15"/>
  <c r="K93" i="15"/>
  <c r="J93" i="15"/>
  <c r="I93" i="15"/>
  <c r="H93" i="15"/>
  <c r="G93" i="15"/>
  <c r="F93" i="15"/>
  <c r="E93" i="15"/>
  <c r="D93" i="15"/>
  <c r="C93" i="15"/>
  <c r="M33" i="15"/>
  <c r="K77" i="15"/>
  <c r="J28" i="15"/>
  <c r="I25" i="15"/>
  <c r="J25" i="15"/>
  <c r="L23" i="15"/>
  <c r="M23" i="15"/>
  <c r="K67" i="15"/>
  <c r="K236" i="15"/>
  <c r="K261" i="15"/>
  <c r="O23" i="15"/>
  <c r="P23" i="15"/>
  <c r="P34" i="15"/>
  <c r="M29" i="15"/>
  <c r="K73" i="15"/>
  <c r="K242" i="15"/>
  <c r="K267" i="15"/>
  <c r="I24" i="15"/>
  <c r="J24" i="15"/>
  <c r="L22" i="15"/>
  <c r="M22" i="15"/>
  <c r="K66" i="15"/>
  <c r="K235" i="15"/>
  <c r="K260" i="15"/>
  <c r="M27" i="15"/>
  <c r="M28" i="15"/>
  <c r="K72" i="15"/>
  <c r="K241" i="15"/>
  <c r="K266" i="15"/>
  <c r="O24" i="15"/>
  <c r="P24" i="15"/>
  <c r="K88" i="15"/>
  <c r="P30" i="15"/>
  <c r="I26" i="15"/>
  <c r="J26" i="15"/>
  <c r="I22" i="15"/>
  <c r="J22" i="15"/>
  <c r="J33" i="15"/>
  <c r="J29" i="15"/>
  <c r="L25" i="15"/>
  <c r="M25" i="15"/>
  <c r="K69" i="15"/>
  <c r="K238" i="15"/>
  <c r="K263" i="15"/>
  <c r="M34" i="15"/>
  <c r="K78" i="15"/>
  <c r="M30" i="15"/>
  <c r="K74" i="15"/>
  <c r="K243" i="15"/>
  <c r="K268" i="15"/>
  <c r="O26" i="15"/>
  <c r="P26" i="15"/>
  <c r="O22" i="15"/>
  <c r="P22" i="15"/>
  <c r="P32" i="15"/>
  <c r="K96" i="15"/>
  <c r="P28" i="15"/>
  <c r="J27" i="15"/>
  <c r="J32" i="15"/>
  <c r="L24" i="15"/>
  <c r="M24" i="15"/>
  <c r="K68" i="15"/>
  <c r="K237" i="15"/>
  <c r="K262" i="15"/>
  <c r="O25" i="15"/>
  <c r="P25" i="15"/>
  <c r="P31" i="15"/>
  <c r="K95" i="15"/>
  <c r="P35" i="15"/>
  <c r="J35" i="15"/>
  <c r="J31" i="15"/>
  <c r="M32" i="15"/>
  <c r="K76" i="15"/>
  <c r="K245" i="15"/>
  <c r="K270" i="15"/>
  <c r="I21" i="15"/>
  <c r="J21" i="15"/>
  <c r="J34" i="15"/>
  <c r="M35" i="15"/>
  <c r="K79" i="15"/>
  <c r="O21" i="15"/>
  <c r="P21" i="15"/>
  <c r="P33" i="15"/>
  <c r="J96" i="15"/>
  <c r="P27" i="15"/>
  <c r="I65" i="15"/>
  <c r="H63" i="11"/>
  <c r="I63" i="11"/>
  <c r="J63" i="11"/>
  <c r="G63" i="11"/>
  <c r="F63" i="11"/>
  <c r="E63" i="11"/>
  <c r="D63" i="11"/>
  <c r="L63" i="11"/>
  <c r="M63" i="11"/>
  <c r="N63" i="11"/>
  <c r="O63" i="11"/>
  <c r="P63" i="11"/>
  <c r="Q63" i="11"/>
  <c r="R63" i="11"/>
  <c r="S63" i="11"/>
  <c r="T63" i="11"/>
  <c r="U63" i="11"/>
  <c r="D38" i="14"/>
  <c r="C138" i="11"/>
  <c r="C137" i="11"/>
  <c r="C136" i="11"/>
  <c r="C135" i="11"/>
  <c r="C134" i="11"/>
  <c r="C133" i="11"/>
  <c r="C132" i="11"/>
  <c r="H21" i="11"/>
  <c r="H22" i="11"/>
  <c r="H23" i="11"/>
  <c r="H24" i="11"/>
  <c r="H25" i="11"/>
  <c r="H26" i="11"/>
  <c r="H27" i="11"/>
  <c r="H28" i="11"/>
  <c r="H29" i="11"/>
  <c r="H30" i="11"/>
  <c r="H31" i="11"/>
  <c r="H17" i="11"/>
  <c r="M23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17" i="11"/>
  <c r="M17" i="11"/>
  <c r="K171" i="11"/>
  <c r="J171" i="11"/>
  <c r="I171" i="11"/>
  <c r="H171" i="11"/>
  <c r="G171" i="11"/>
  <c r="F171" i="11"/>
  <c r="E171" i="11"/>
  <c r="D171" i="11"/>
  <c r="C171" i="11"/>
  <c r="M24" i="11"/>
  <c r="M25" i="11"/>
  <c r="K179" i="11"/>
  <c r="J179" i="11"/>
  <c r="M26" i="11"/>
  <c r="K180" i="11"/>
  <c r="M27" i="11"/>
  <c r="M28" i="11"/>
  <c r="K182" i="11"/>
  <c r="L182" i="11"/>
  <c r="L210" i="11"/>
  <c r="M29" i="11"/>
  <c r="K183" i="11"/>
  <c r="M30" i="11"/>
  <c r="M31" i="11"/>
  <c r="P23" i="11"/>
  <c r="K196" i="11"/>
  <c r="L196" i="11"/>
  <c r="M196" i="11"/>
  <c r="N196" i="11"/>
  <c r="O196" i="11"/>
  <c r="P196" i="11"/>
  <c r="Q196" i="11"/>
  <c r="R196" i="11"/>
  <c r="S196" i="11"/>
  <c r="T196" i="11"/>
  <c r="U196" i="11"/>
  <c r="V196" i="11"/>
  <c r="P27" i="11"/>
  <c r="K200" i="11"/>
  <c r="J200" i="11"/>
  <c r="I200" i="11"/>
  <c r="H200" i="11"/>
  <c r="G200" i="11"/>
  <c r="F200" i="11"/>
  <c r="E200" i="11"/>
  <c r="D200" i="11"/>
  <c r="C200" i="11"/>
  <c r="H18" i="11"/>
  <c r="H19" i="11"/>
  <c r="H20" i="11"/>
  <c r="P24" i="11"/>
  <c r="K197" i="11"/>
  <c r="L197" i="11"/>
  <c r="M197" i="11"/>
  <c r="N197" i="11"/>
  <c r="O197" i="11"/>
  <c r="P197" i="11"/>
  <c r="Q197" i="11"/>
  <c r="R197" i="11"/>
  <c r="S197" i="11"/>
  <c r="T197" i="11"/>
  <c r="U197" i="11"/>
  <c r="V197" i="11"/>
  <c r="P25" i="11"/>
  <c r="K198" i="11"/>
  <c r="J198" i="11"/>
  <c r="I198" i="11"/>
  <c r="H198" i="11"/>
  <c r="G198" i="11"/>
  <c r="F198" i="11"/>
  <c r="E198" i="11"/>
  <c r="D198" i="11"/>
  <c r="C198" i="11"/>
  <c r="P26" i="11"/>
  <c r="K199" i="11"/>
  <c r="P28" i="11"/>
  <c r="K201" i="11"/>
  <c r="K216" i="11"/>
  <c r="P29" i="11"/>
  <c r="K202" i="11"/>
  <c r="L202" i="11"/>
  <c r="M202" i="11"/>
  <c r="N202" i="11"/>
  <c r="O202" i="11"/>
  <c r="P202" i="11"/>
  <c r="Q202" i="11"/>
  <c r="R202" i="11"/>
  <c r="S202" i="11"/>
  <c r="T202" i="11"/>
  <c r="U202" i="11"/>
  <c r="V202" i="11"/>
  <c r="P30" i="11"/>
  <c r="K203" i="11"/>
  <c r="P31" i="11"/>
  <c r="K204" i="11"/>
  <c r="J204" i="11"/>
  <c r="I204" i="11"/>
  <c r="H204" i="11"/>
  <c r="G204" i="11"/>
  <c r="F204" i="11"/>
  <c r="E204" i="11"/>
  <c r="D204" i="11"/>
  <c r="C204" i="11"/>
  <c r="O18" i="11"/>
  <c r="P18" i="11"/>
  <c r="R18" i="11"/>
  <c r="O19" i="11"/>
  <c r="P19" i="11"/>
  <c r="K192" i="11"/>
  <c r="O20" i="11"/>
  <c r="P20" i="11"/>
  <c r="K193" i="11"/>
  <c r="O21" i="11"/>
  <c r="P21" i="11"/>
  <c r="O22" i="11"/>
  <c r="P22" i="11"/>
  <c r="K195" i="11"/>
  <c r="O17" i="11"/>
  <c r="P17" i="11"/>
  <c r="L18" i="11"/>
  <c r="M18" i="11"/>
  <c r="K172" i="11"/>
  <c r="J172" i="11"/>
  <c r="I172" i="11"/>
  <c r="H172" i="11"/>
  <c r="G172" i="11"/>
  <c r="F172" i="11"/>
  <c r="E172" i="11"/>
  <c r="D172" i="11"/>
  <c r="C172" i="11"/>
  <c r="L19" i="11"/>
  <c r="M19" i="11"/>
  <c r="L20" i="11"/>
  <c r="M20" i="11"/>
  <c r="L21" i="11"/>
  <c r="M21" i="11"/>
  <c r="K175" i="11"/>
  <c r="L175" i="11"/>
  <c r="L22" i="11"/>
  <c r="M22" i="11"/>
  <c r="J24" i="11"/>
  <c r="J25" i="11"/>
  <c r="J26" i="11"/>
  <c r="J27" i="11"/>
  <c r="J28" i="11"/>
  <c r="J29" i="11"/>
  <c r="J30" i="11"/>
  <c r="J31" i="11"/>
  <c r="J23" i="11"/>
  <c r="I18" i="11"/>
  <c r="J18" i="11"/>
  <c r="I19" i="11"/>
  <c r="J19" i="11"/>
  <c r="I20" i="11"/>
  <c r="J20" i="11"/>
  <c r="I21" i="11"/>
  <c r="J21" i="11"/>
  <c r="I22" i="11"/>
  <c r="J22" i="11"/>
  <c r="I17" i="11"/>
  <c r="J17" i="11"/>
  <c r="K103" i="14"/>
  <c r="L101" i="14"/>
  <c r="M101" i="14"/>
  <c r="N101" i="14"/>
  <c r="O101" i="14"/>
  <c r="P101" i="14"/>
  <c r="Q101" i="14"/>
  <c r="J101" i="14"/>
  <c r="I101" i="14"/>
  <c r="H101" i="14"/>
  <c r="G101" i="14"/>
  <c r="F101" i="14"/>
  <c r="S100" i="14"/>
  <c r="L100" i="14"/>
  <c r="M100" i="14"/>
  <c r="N100" i="14"/>
  <c r="O100" i="14"/>
  <c r="P100" i="14"/>
  <c r="Q100" i="14"/>
  <c r="J100" i="14"/>
  <c r="I100" i="14"/>
  <c r="H100" i="14"/>
  <c r="G100" i="14"/>
  <c r="F100" i="14"/>
  <c r="S99" i="14"/>
  <c r="L99" i="14"/>
  <c r="M99" i="14"/>
  <c r="N99" i="14"/>
  <c r="O99" i="14"/>
  <c r="P99" i="14"/>
  <c r="Q99" i="14"/>
  <c r="J99" i="14"/>
  <c r="I99" i="14"/>
  <c r="H99" i="14"/>
  <c r="G99" i="14"/>
  <c r="F99" i="14"/>
  <c r="S98" i="14"/>
  <c r="L98" i="14"/>
  <c r="M98" i="14"/>
  <c r="N98" i="14"/>
  <c r="O98" i="14"/>
  <c r="P98" i="14"/>
  <c r="Q98" i="14"/>
  <c r="J98" i="14"/>
  <c r="I98" i="14"/>
  <c r="H98" i="14"/>
  <c r="G98" i="14"/>
  <c r="F98" i="14"/>
  <c r="S97" i="14"/>
  <c r="L97" i="14"/>
  <c r="M97" i="14"/>
  <c r="N97" i="14"/>
  <c r="O97" i="14"/>
  <c r="P97" i="14"/>
  <c r="Q97" i="14"/>
  <c r="J97" i="14"/>
  <c r="I97" i="14"/>
  <c r="H97" i="14"/>
  <c r="G97" i="14"/>
  <c r="F97" i="14"/>
  <c r="S96" i="14"/>
  <c r="L96" i="14"/>
  <c r="M96" i="14"/>
  <c r="N96" i="14"/>
  <c r="O96" i="14"/>
  <c r="P96" i="14"/>
  <c r="Q96" i="14"/>
  <c r="J96" i="14"/>
  <c r="I96" i="14"/>
  <c r="H96" i="14"/>
  <c r="G96" i="14"/>
  <c r="F96" i="14"/>
  <c r="S95" i="14"/>
  <c r="L95" i="14"/>
  <c r="M95" i="14"/>
  <c r="N95" i="14"/>
  <c r="O95" i="14"/>
  <c r="P95" i="14"/>
  <c r="Q95" i="14"/>
  <c r="J95" i="14"/>
  <c r="I95" i="14"/>
  <c r="H95" i="14"/>
  <c r="G95" i="14"/>
  <c r="F95" i="14"/>
  <c r="S94" i="14"/>
  <c r="L94" i="14"/>
  <c r="M94" i="14"/>
  <c r="N94" i="14"/>
  <c r="O94" i="14"/>
  <c r="P94" i="14"/>
  <c r="Q94" i="14"/>
  <c r="J94" i="14"/>
  <c r="I94" i="14"/>
  <c r="H94" i="14"/>
  <c r="G94" i="14"/>
  <c r="F94" i="14"/>
  <c r="S93" i="14"/>
  <c r="L93" i="14"/>
  <c r="M93" i="14"/>
  <c r="N93" i="14"/>
  <c r="O93" i="14"/>
  <c r="P93" i="14"/>
  <c r="Q93" i="14"/>
  <c r="J93" i="14"/>
  <c r="I93" i="14"/>
  <c r="H93" i="14"/>
  <c r="G93" i="14"/>
  <c r="F93" i="14"/>
  <c r="S92" i="14"/>
  <c r="L92" i="14"/>
  <c r="M92" i="14"/>
  <c r="N92" i="14"/>
  <c r="O92" i="14"/>
  <c r="P92" i="14"/>
  <c r="Q92" i="14"/>
  <c r="J92" i="14"/>
  <c r="I92" i="14"/>
  <c r="H92" i="14"/>
  <c r="G92" i="14"/>
  <c r="F92" i="14"/>
  <c r="S91" i="14"/>
  <c r="L91" i="14"/>
  <c r="M91" i="14"/>
  <c r="N91" i="14"/>
  <c r="O91" i="14"/>
  <c r="P91" i="14"/>
  <c r="Q91" i="14"/>
  <c r="J91" i="14"/>
  <c r="I91" i="14"/>
  <c r="H91" i="14"/>
  <c r="G91" i="14"/>
  <c r="F91" i="14"/>
  <c r="S90" i="14"/>
  <c r="L90" i="14"/>
  <c r="M90" i="14"/>
  <c r="N90" i="14"/>
  <c r="O90" i="14"/>
  <c r="P90" i="14"/>
  <c r="Q90" i="14"/>
  <c r="J90" i="14"/>
  <c r="I90" i="14"/>
  <c r="H90" i="14"/>
  <c r="G90" i="14"/>
  <c r="F90" i="14"/>
  <c r="S89" i="14"/>
  <c r="L89" i="14"/>
  <c r="M89" i="14"/>
  <c r="N89" i="14"/>
  <c r="O89" i="14"/>
  <c r="P89" i="14"/>
  <c r="Q89" i="14"/>
  <c r="J89" i="14"/>
  <c r="I89" i="14"/>
  <c r="H89" i="14"/>
  <c r="G89" i="14"/>
  <c r="F89" i="14"/>
  <c r="S88" i="14"/>
  <c r="L88" i="14"/>
  <c r="M88" i="14"/>
  <c r="N88" i="14"/>
  <c r="O88" i="14"/>
  <c r="P88" i="14"/>
  <c r="Q88" i="14"/>
  <c r="J88" i="14"/>
  <c r="I88" i="14"/>
  <c r="H88" i="14"/>
  <c r="G88" i="14"/>
  <c r="F88" i="14"/>
  <c r="S87" i="14"/>
  <c r="L87" i="14"/>
  <c r="M87" i="14"/>
  <c r="N87" i="14"/>
  <c r="O87" i="14"/>
  <c r="P87" i="14"/>
  <c r="Q87" i="14"/>
  <c r="J87" i="14"/>
  <c r="I87" i="14"/>
  <c r="H87" i="14"/>
  <c r="G87" i="14"/>
  <c r="F87" i="14"/>
  <c r="L78" i="14"/>
  <c r="L75" i="14"/>
  <c r="G75" i="14"/>
  <c r="H75" i="14"/>
  <c r="L74" i="14"/>
  <c r="H74" i="14"/>
  <c r="G74" i="14"/>
  <c r="L73" i="14"/>
  <c r="G73" i="14"/>
  <c r="H73" i="14"/>
  <c r="L72" i="14"/>
  <c r="H72" i="14"/>
  <c r="G72" i="14"/>
  <c r="L71" i="14"/>
  <c r="G71" i="14"/>
  <c r="H71" i="14"/>
  <c r="L70" i="14"/>
  <c r="G70" i="14"/>
  <c r="H70" i="14"/>
  <c r="L69" i="14"/>
  <c r="G69" i="14"/>
  <c r="H69" i="14"/>
  <c r="L68" i="14"/>
  <c r="H68" i="14"/>
  <c r="G68" i="14"/>
  <c r="L67" i="14"/>
  <c r="G67" i="14"/>
  <c r="H67" i="14"/>
  <c r="K66" i="14"/>
  <c r="L66" i="14"/>
  <c r="G66" i="14"/>
  <c r="H66" i="14"/>
  <c r="K65" i="14"/>
  <c r="L65" i="14"/>
  <c r="G65" i="14"/>
  <c r="H65" i="14"/>
  <c r="K64" i="14"/>
  <c r="L64" i="14"/>
  <c r="G64" i="14"/>
  <c r="H64" i="14"/>
  <c r="K63" i="14"/>
  <c r="L63" i="14"/>
  <c r="G63" i="14"/>
  <c r="H63" i="14"/>
  <c r="K62" i="14"/>
  <c r="L62" i="14"/>
  <c r="H62" i="14"/>
  <c r="J62" i="14"/>
  <c r="G62" i="14"/>
  <c r="L61" i="14"/>
  <c r="K61" i="14"/>
  <c r="H61" i="14"/>
  <c r="G61" i="14"/>
  <c r="J38" i="14"/>
  <c r="I38" i="14"/>
  <c r="K33" i="14"/>
  <c r="L32" i="14"/>
  <c r="J32" i="14"/>
  <c r="M31" i="14"/>
  <c r="L31" i="14"/>
  <c r="K51" i="14"/>
  <c r="J31" i="14"/>
  <c r="J51" i="14"/>
  <c r="I31" i="14"/>
  <c r="H31" i="14"/>
  <c r="L30" i="14"/>
  <c r="M30" i="14"/>
  <c r="N30" i="14"/>
  <c r="O30" i="14"/>
  <c r="P30" i="14"/>
  <c r="Q30" i="14"/>
  <c r="R30" i="14"/>
  <c r="S30" i="14"/>
  <c r="T30" i="14"/>
  <c r="U30" i="14"/>
  <c r="V30" i="14"/>
  <c r="J30" i="14"/>
  <c r="L29" i="14"/>
  <c r="M29" i="14"/>
  <c r="N29" i="14"/>
  <c r="O29" i="14"/>
  <c r="P29" i="14"/>
  <c r="Q29" i="14"/>
  <c r="R29" i="14"/>
  <c r="S29" i="14"/>
  <c r="T29" i="14"/>
  <c r="U29" i="14"/>
  <c r="V29" i="14"/>
  <c r="J29" i="14"/>
  <c r="I29" i="14"/>
  <c r="H29" i="14"/>
  <c r="G29" i="14"/>
  <c r="F29" i="14"/>
  <c r="E29" i="14"/>
  <c r="D29" i="14"/>
  <c r="Q28" i="14"/>
  <c r="R28" i="14"/>
  <c r="S28" i="14"/>
  <c r="T28" i="14"/>
  <c r="U28" i="14"/>
  <c r="V28" i="14"/>
  <c r="M28" i="14"/>
  <c r="N28" i="14"/>
  <c r="O28" i="14"/>
  <c r="P28" i="14"/>
  <c r="L28" i="14"/>
  <c r="J28" i="14"/>
  <c r="J10" i="14"/>
  <c r="I28" i="14"/>
  <c r="I10" i="14"/>
  <c r="H28" i="14"/>
  <c r="K24" i="14"/>
  <c r="L23" i="14"/>
  <c r="L37" i="14"/>
  <c r="J23" i="14"/>
  <c r="K37" i="14"/>
  <c r="I23" i="14"/>
  <c r="J37" i="14"/>
  <c r="H23" i="14"/>
  <c r="I37" i="14"/>
  <c r="G23" i="14"/>
  <c r="L22" i="14"/>
  <c r="M22" i="14"/>
  <c r="N22" i="14"/>
  <c r="J22" i="14"/>
  <c r="K47" i="14"/>
  <c r="I22" i="14"/>
  <c r="L21" i="14"/>
  <c r="J21" i="14"/>
  <c r="I21" i="14"/>
  <c r="H21" i="14"/>
  <c r="G21" i="14"/>
  <c r="L20" i="14"/>
  <c r="M20" i="14"/>
  <c r="M11" i="14"/>
  <c r="J20" i="14"/>
  <c r="J11" i="14"/>
  <c r="I20" i="14"/>
  <c r="L19" i="14"/>
  <c r="J19" i="14"/>
  <c r="I19" i="14"/>
  <c r="H19" i="14"/>
  <c r="G19" i="14"/>
  <c r="F19" i="14"/>
  <c r="K14" i="14"/>
  <c r="K15" i="14"/>
  <c r="L13" i="14"/>
  <c r="K13" i="14"/>
  <c r="J13" i="14"/>
  <c r="K12" i="14"/>
  <c r="L11" i="14"/>
  <c r="K11" i="14"/>
  <c r="K10" i="14"/>
  <c r="E20" i="13"/>
  <c r="F10" i="13"/>
  <c r="E18" i="13"/>
  <c r="F42" i="13"/>
  <c r="E42" i="13"/>
  <c r="F41" i="13"/>
  <c r="F39" i="13"/>
  <c r="F38" i="13"/>
  <c r="F22" i="13"/>
  <c r="F12" i="13"/>
  <c r="F33" i="13"/>
  <c r="F32" i="13"/>
  <c r="G31" i="13"/>
  <c r="H31" i="13"/>
  <c r="I31" i="13"/>
  <c r="J31" i="13"/>
  <c r="K31" i="13"/>
  <c r="L31" i="13"/>
  <c r="M31" i="13"/>
  <c r="N31" i="13"/>
  <c r="O31" i="13"/>
  <c r="P31" i="13"/>
  <c r="Q31" i="13"/>
  <c r="E31" i="13"/>
  <c r="D31" i="13"/>
  <c r="C31" i="13"/>
  <c r="G30" i="13"/>
  <c r="G41" i="13"/>
  <c r="E30" i="13"/>
  <c r="E41" i="13"/>
  <c r="E32" i="13"/>
  <c r="D30" i="13"/>
  <c r="D42" i="13"/>
  <c r="C30" i="13"/>
  <c r="C41" i="13"/>
  <c r="G29" i="13"/>
  <c r="H29" i="13"/>
  <c r="I29" i="13"/>
  <c r="J29" i="13"/>
  <c r="K29" i="13"/>
  <c r="L29" i="13"/>
  <c r="M29" i="13"/>
  <c r="N29" i="13"/>
  <c r="O29" i="13"/>
  <c r="P29" i="13"/>
  <c r="Q29" i="13"/>
  <c r="E29" i="13"/>
  <c r="D29" i="13"/>
  <c r="C29" i="13"/>
  <c r="C9" i="13"/>
  <c r="G28" i="13"/>
  <c r="E28" i="13"/>
  <c r="D28" i="13"/>
  <c r="C28" i="13"/>
  <c r="G27" i="13"/>
  <c r="H27" i="13"/>
  <c r="I27" i="13"/>
  <c r="J27" i="13"/>
  <c r="K27" i="13"/>
  <c r="L27" i="13"/>
  <c r="M27" i="13"/>
  <c r="N27" i="13"/>
  <c r="O27" i="13"/>
  <c r="P27" i="13"/>
  <c r="Q27" i="13"/>
  <c r="E27" i="13"/>
  <c r="D27" i="13"/>
  <c r="F23" i="13"/>
  <c r="G21" i="13"/>
  <c r="E21" i="13"/>
  <c r="D21" i="13"/>
  <c r="C21" i="13"/>
  <c r="C11" i="13"/>
  <c r="G20" i="13"/>
  <c r="H20" i="13"/>
  <c r="E38" i="13"/>
  <c r="D20" i="13"/>
  <c r="G19" i="13"/>
  <c r="H19" i="13"/>
  <c r="E19" i="13"/>
  <c r="D19" i="13"/>
  <c r="C19" i="13"/>
  <c r="G18" i="13"/>
  <c r="H18" i="13"/>
  <c r="D18" i="13"/>
  <c r="G17" i="13"/>
  <c r="E17" i="13"/>
  <c r="D17" i="13"/>
  <c r="C17" i="13"/>
  <c r="F13" i="13"/>
  <c r="F11" i="13"/>
  <c r="E11" i="13"/>
  <c r="E10" i="13"/>
  <c r="D10" i="13"/>
  <c r="F9" i="13"/>
  <c r="E9" i="13"/>
  <c r="F8" i="13"/>
  <c r="E8" i="13"/>
  <c r="F7" i="13"/>
  <c r="E7" i="13"/>
  <c r="H26" i="12"/>
  <c r="I26" i="12"/>
  <c r="J26" i="12"/>
  <c r="K26" i="12"/>
  <c r="L26" i="12"/>
  <c r="M26" i="12"/>
  <c r="N26" i="12"/>
  <c r="O26" i="12"/>
  <c r="P26" i="12"/>
  <c r="Q26" i="12"/>
  <c r="G26" i="12"/>
  <c r="E26" i="12"/>
  <c r="D26" i="12"/>
  <c r="C26" i="12"/>
  <c r="G25" i="12"/>
  <c r="H25" i="12"/>
  <c r="I25" i="12"/>
  <c r="J25" i="12"/>
  <c r="K25" i="12"/>
  <c r="L25" i="12"/>
  <c r="M25" i="12"/>
  <c r="N25" i="12"/>
  <c r="O25" i="12"/>
  <c r="P25" i="12"/>
  <c r="Q25" i="12"/>
  <c r="E25" i="12"/>
  <c r="D25" i="12"/>
  <c r="C25" i="12"/>
  <c r="H24" i="12"/>
  <c r="I24" i="12"/>
  <c r="J24" i="12"/>
  <c r="K24" i="12"/>
  <c r="L24" i="12"/>
  <c r="M24" i="12"/>
  <c r="N24" i="12"/>
  <c r="O24" i="12"/>
  <c r="P24" i="12"/>
  <c r="Q24" i="12"/>
  <c r="G24" i="12"/>
  <c r="E24" i="12"/>
  <c r="D24" i="12"/>
  <c r="C24" i="12"/>
  <c r="G23" i="12"/>
  <c r="H23" i="12"/>
  <c r="I23" i="12"/>
  <c r="J23" i="12"/>
  <c r="K23" i="12"/>
  <c r="L23" i="12"/>
  <c r="M23" i="12"/>
  <c r="N23" i="12"/>
  <c r="O23" i="12"/>
  <c r="P23" i="12"/>
  <c r="Q23" i="12"/>
  <c r="E23" i="12"/>
  <c r="D23" i="12"/>
  <c r="C23" i="12"/>
  <c r="H18" i="12"/>
  <c r="I18" i="12"/>
  <c r="G18" i="12"/>
  <c r="E18" i="12"/>
  <c r="D18" i="12"/>
  <c r="C18" i="12"/>
  <c r="C10" i="12"/>
  <c r="G17" i="12"/>
  <c r="H17" i="12"/>
  <c r="E17" i="12"/>
  <c r="D17" i="12"/>
  <c r="H16" i="12"/>
  <c r="I16" i="12"/>
  <c r="G16" i="12"/>
  <c r="E16" i="12"/>
  <c r="D16" i="12"/>
  <c r="D8" i="12"/>
  <c r="C16" i="12"/>
  <c r="C8" i="12"/>
  <c r="G15" i="12"/>
  <c r="H15" i="12"/>
  <c r="E15" i="12"/>
  <c r="D15" i="12"/>
  <c r="H10" i="12"/>
  <c r="G10" i="12"/>
  <c r="F10" i="12"/>
  <c r="E10" i="12"/>
  <c r="D10" i="12"/>
  <c r="G9" i="12"/>
  <c r="F9" i="12"/>
  <c r="G8" i="12"/>
  <c r="F8" i="12"/>
  <c r="E8" i="12"/>
  <c r="F7" i="12"/>
  <c r="E7" i="12"/>
  <c r="C36" i="8"/>
  <c r="D46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C47" i="8"/>
  <c r="C33" i="8"/>
  <c r="G43" i="8"/>
  <c r="E43" i="8"/>
  <c r="D43" i="8"/>
  <c r="C43" i="8"/>
  <c r="G42" i="8"/>
  <c r="H42" i="8"/>
  <c r="I42" i="8"/>
  <c r="J42" i="8"/>
  <c r="K42" i="8"/>
  <c r="L42" i="8"/>
  <c r="M42" i="8"/>
  <c r="N42" i="8"/>
  <c r="O42" i="8"/>
  <c r="P42" i="8"/>
  <c r="Q42" i="8"/>
  <c r="E42" i="8"/>
  <c r="D42" i="8"/>
  <c r="C42" i="8"/>
  <c r="G41" i="8"/>
  <c r="H41" i="8"/>
  <c r="I41" i="8"/>
  <c r="J41" i="8"/>
  <c r="K41" i="8"/>
  <c r="L41" i="8"/>
  <c r="M41" i="8"/>
  <c r="N41" i="8"/>
  <c r="O41" i="8"/>
  <c r="P41" i="8"/>
  <c r="Q41" i="8"/>
  <c r="E41" i="8"/>
  <c r="D41" i="8"/>
  <c r="C41" i="8"/>
  <c r="G40" i="8"/>
  <c r="H40" i="8"/>
  <c r="I40" i="8"/>
  <c r="J40" i="8"/>
  <c r="K40" i="8"/>
  <c r="L40" i="8"/>
  <c r="M40" i="8"/>
  <c r="N40" i="8"/>
  <c r="O40" i="8"/>
  <c r="P40" i="8"/>
  <c r="Q40" i="8"/>
  <c r="E40" i="8"/>
  <c r="D40" i="8"/>
  <c r="C40" i="8"/>
  <c r="I26" i="10"/>
  <c r="J26" i="10"/>
  <c r="K26" i="10"/>
  <c r="L26" i="10"/>
  <c r="M26" i="10"/>
  <c r="N26" i="10"/>
  <c r="O26" i="10"/>
  <c r="P26" i="10"/>
  <c r="Q26" i="10"/>
  <c r="H26" i="10"/>
  <c r="G26" i="10"/>
  <c r="E26" i="10"/>
  <c r="D26" i="10"/>
  <c r="C26" i="10"/>
  <c r="G25" i="10"/>
  <c r="H25" i="10"/>
  <c r="I25" i="10"/>
  <c r="J25" i="10"/>
  <c r="K25" i="10"/>
  <c r="L25" i="10"/>
  <c r="M25" i="10"/>
  <c r="N25" i="10"/>
  <c r="O25" i="10"/>
  <c r="P25" i="10"/>
  <c r="Q25" i="10"/>
  <c r="E25" i="10"/>
  <c r="D25" i="10"/>
  <c r="C25" i="10"/>
  <c r="I24" i="10"/>
  <c r="J24" i="10"/>
  <c r="K24" i="10"/>
  <c r="L24" i="10"/>
  <c r="M24" i="10"/>
  <c r="N24" i="10"/>
  <c r="O24" i="10"/>
  <c r="P24" i="10"/>
  <c r="Q24" i="10"/>
  <c r="H24" i="10"/>
  <c r="G24" i="10"/>
  <c r="E24" i="10"/>
  <c r="D24" i="10"/>
  <c r="C24" i="10"/>
  <c r="G23" i="10"/>
  <c r="H23" i="10"/>
  <c r="I23" i="10"/>
  <c r="J23" i="10"/>
  <c r="K23" i="10"/>
  <c r="L23" i="10"/>
  <c r="M23" i="10"/>
  <c r="N23" i="10"/>
  <c r="O23" i="10"/>
  <c r="P23" i="10"/>
  <c r="Q23" i="10"/>
  <c r="E23" i="10"/>
  <c r="D23" i="10"/>
  <c r="C23" i="10"/>
  <c r="I18" i="10"/>
  <c r="J18" i="10"/>
  <c r="H18" i="10"/>
  <c r="G18" i="10"/>
  <c r="E18" i="10"/>
  <c r="D18" i="10"/>
  <c r="C18" i="10"/>
  <c r="C10" i="10"/>
  <c r="G17" i="10"/>
  <c r="G9" i="10"/>
  <c r="E17" i="10"/>
  <c r="D17" i="10"/>
  <c r="I16" i="10"/>
  <c r="J16" i="10"/>
  <c r="H16" i="10"/>
  <c r="G16" i="10"/>
  <c r="E16" i="10"/>
  <c r="E8" i="10"/>
  <c r="D16" i="10"/>
  <c r="C16" i="10"/>
  <c r="C8" i="10"/>
  <c r="G15" i="10"/>
  <c r="G7" i="10"/>
  <c r="E15" i="10"/>
  <c r="D15" i="10"/>
  <c r="I10" i="10"/>
  <c r="H10" i="10"/>
  <c r="G10" i="10"/>
  <c r="F10" i="10"/>
  <c r="E10" i="10"/>
  <c r="F9" i="10"/>
  <c r="E9" i="10"/>
  <c r="H8" i="10"/>
  <c r="G8" i="10"/>
  <c r="F8" i="10"/>
  <c r="F7" i="10"/>
  <c r="E7" i="10"/>
  <c r="H26" i="9"/>
  <c r="H10" i="9"/>
  <c r="G26" i="9"/>
  <c r="E26" i="9"/>
  <c r="D26" i="9"/>
  <c r="C26" i="9"/>
  <c r="H25" i="9"/>
  <c r="I25" i="9"/>
  <c r="J25" i="9"/>
  <c r="K25" i="9"/>
  <c r="L25" i="9"/>
  <c r="M25" i="9"/>
  <c r="N25" i="9"/>
  <c r="O25" i="9"/>
  <c r="P25" i="9"/>
  <c r="Q25" i="9"/>
  <c r="G25" i="9"/>
  <c r="E25" i="9"/>
  <c r="D25" i="9"/>
  <c r="C25" i="9"/>
  <c r="H24" i="9"/>
  <c r="I24" i="9"/>
  <c r="J24" i="9"/>
  <c r="K24" i="9"/>
  <c r="L24" i="9"/>
  <c r="M24" i="9"/>
  <c r="N24" i="9"/>
  <c r="O24" i="9"/>
  <c r="P24" i="9"/>
  <c r="Q24" i="9"/>
  <c r="G24" i="9"/>
  <c r="E24" i="9"/>
  <c r="D24" i="9"/>
  <c r="C24" i="9"/>
  <c r="H23" i="9"/>
  <c r="I23" i="9"/>
  <c r="J23" i="9"/>
  <c r="K23" i="9"/>
  <c r="L23" i="9"/>
  <c r="M23" i="9"/>
  <c r="N23" i="9"/>
  <c r="O23" i="9"/>
  <c r="P23" i="9"/>
  <c r="Q23" i="9"/>
  <c r="G23" i="9"/>
  <c r="E23" i="9"/>
  <c r="E7" i="9"/>
  <c r="H18" i="9"/>
  <c r="G18" i="9"/>
  <c r="E18" i="9"/>
  <c r="H17" i="9"/>
  <c r="I17" i="9"/>
  <c r="G17" i="9"/>
  <c r="E17" i="9"/>
  <c r="D17" i="9"/>
  <c r="H16" i="9"/>
  <c r="I16" i="9"/>
  <c r="G16" i="9"/>
  <c r="E16" i="9"/>
  <c r="E8" i="9"/>
  <c r="H15" i="9"/>
  <c r="I15" i="9"/>
  <c r="G15" i="9"/>
  <c r="E15" i="9"/>
  <c r="D15" i="9"/>
  <c r="G10" i="9"/>
  <c r="F10" i="9"/>
  <c r="G9" i="9"/>
  <c r="F9" i="9"/>
  <c r="E9" i="9"/>
  <c r="H8" i="9"/>
  <c r="G8" i="9"/>
  <c r="F8" i="9"/>
  <c r="G7" i="9"/>
  <c r="F7" i="9"/>
  <c r="F19" i="8"/>
  <c r="E26" i="8"/>
  <c r="E10" i="8"/>
  <c r="E25" i="8"/>
  <c r="D25" i="8"/>
  <c r="C25" i="8"/>
  <c r="E24" i="8"/>
  <c r="D24" i="8"/>
  <c r="C24" i="8"/>
  <c r="E23" i="8"/>
  <c r="D23" i="8"/>
  <c r="C23" i="8"/>
  <c r="E16" i="8"/>
  <c r="D16" i="8"/>
  <c r="C16" i="8"/>
  <c r="E17" i="8"/>
  <c r="D17" i="8"/>
  <c r="C17" i="8"/>
  <c r="E18" i="8"/>
  <c r="D18" i="8"/>
  <c r="E19" i="8"/>
  <c r="E15" i="8"/>
  <c r="E7" i="8"/>
  <c r="D15" i="8"/>
  <c r="G26" i="8"/>
  <c r="H26" i="8"/>
  <c r="I26" i="8"/>
  <c r="J26" i="8"/>
  <c r="K26" i="8"/>
  <c r="L26" i="8"/>
  <c r="M26" i="8"/>
  <c r="N26" i="8"/>
  <c r="O26" i="8"/>
  <c r="P26" i="8"/>
  <c r="Q26" i="8"/>
  <c r="G25" i="8"/>
  <c r="H25" i="8"/>
  <c r="I25" i="8"/>
  <c r="J25" i="8"/>
  <c r="K25" i="8"/>
  <c r="L25" i="8"/>
  <c r="M25" i="8"/>
  <c r="N25" i="8"/>
  <c r="O25" i="8"/>
  <c r="P25" i="8"/>
  <c r="Q25" i="8"/>
  <c r="G24" i="8"/>
  <c r="H24" i="8"/>
  <c r="I24" i="8"/>
  <c r="J24" i="8"/>
  <c r="K24" i="8"/>
  <c r="L24" i="8"/>
  <c r="M24" i="8"/>
  <c r="N24" i="8"/>
  <c r="O24" i="8"/>
  <c r="P24" i="8"/>
  <c r="Q24" i="8"/>
  <c r="G23" i="8"/>
  <c r="H23" i="8"/>
  <c r="I23" i="8"/>
  <c r="J23" i="8"/>
  <c r="K23" i="8"/>
  <c r="L23" i="8"/>
  <c r="M23" i="8"/>
  <c r="N23" i="8"/>
  <c r="O23" i="8"/>
  <c r="P23" i="8"/>
  <c r="Q23" i="8"/>
  <c r="G16" i="8"/>
  <c r="H16" i="8"/>
  <c r="G17" i="8"/>
  <c r="H17" i="8"/>
  <c r="G18" i="8"/>
  <c r="G19" i="8"/>
  <c r="G15" i="8"/>
  <c r="H15" i="8"/>
  <c r="F8" i="8"/>
  <c r="F9" i="8"/>
  <c r="F10" i="8"/>
  <c r="F7" i="8"/>
  <c r="C15" i="8"/>
  <c r="C7" i="8"/>
  <c r="C18" i="8"/>
  <c r="E8" i="8"/>
  <c r="C15" i="10"/>
  <c r="C7" i="10"/>
  <c r="D7" i="10"/>
  <c r="J10" i="10"/>
  <c r="K18" i="10"/>
  <c r="J8" i="10"/>
  <c r="K16" i="10"/>
  <c r="C17" i="10"/>
  <c r="C9" i="10"/>
  <c r="D9" i="10"/>
  <c r="H15" i="10"/>
  <c r="H17" i="10"/>
  <c r="I8" i="10"/>
  <c r="D8" i="10"/>
  <c r="D10" i="10"/>
  <c r="J16" i="9"/>
  <c r="I8" i="9"/>
  <c r="J15" i="9"/>
  <c r="I7" i="9"/>
  <c r="D9" i="9"/>
  <c r="C17" i="9"/>
  <c r="C9" i="9"/>
  <c r="D7" i="9"/>
  <c r="C15" i="9"/>
  <c r="J17" i="9"/>
  <c r="I9" i="9"/>
  <c r="H9" i="9"/>
  <c r="E10" i="9"/>
  <c r="D16" i="9"/>
  <c r="D18" i="9"/>
  <c r="I18" i="9"/>
  <c r="D23" i="9"/>
  <c r="C23" i="9"/>
  <c r="H7" i="9"/>
  <c r="I26" i="9"/>
  <c r="J26" i="9"/>
  <c r="K26" i="9"/>
  <c r="L26" i="9"/>
  <c r="M26" i="9"/>
  <c r="N26" i="9"/>
  <c r="O26" i="9"/>
  <c r="P26" i="9"/>
  <c r="Q26" i="9"/>
  <c r="L18" i="10"/>
  <c r="K10" i="10"/>
  <c r="H9" i="10"/>
  <c r="I17" i="10"/>
  <c r="L16" i="10"/>
  <c r="K8" i="10"/>
  <c r="I15" i="10"/>
  <c r="H7" i="10"/>
  <c r="J18" i="9"/>
  <c r="I10" i="9"/>
  <c r="C18" i="9"/>
  <c r="D10" i="9"/>
  <c r="K15" i="9"/>
  <c r="J7" i="9"/>
  <c r="C16" i="9"/>
  <c r="C8" i="9"/>
  <c r="D8" i="9"/>
  <c r="J9" i="9"/>
  <c r="K17" i="9"/>
  <c r="C7" i="9"/>
  <c r="J8" i="9"/>
  <c r="K16" i="9"/>
  <c r="J17" i="10"/>
  <c r="I9" i="10"/>
  <c r="J15" i="10"/>
  <c r="I7" i="10"/>
  <c r="L8" i="10"/>
  <c r="M16" i="10"/>
  <c r="L10" i="10"/>
  <c r="M18" i="10"/>
  <c r="L16" i="9"/>
  <c r="K8" i="9"/>
  <c r="K7" i="9"/>
  <c r="L15" i="9"/>
  <c r="J10" i="9"/>
  <c r="K18" i="9"/>
  <c r="C10" i="9"/>
  <c r="K9" i="9"/>
  <c r="L17" i="9"/>
  <c r="M10" i="10"/>
  <c r="N18" i="10"/>
  <c r="K15" i="10"/>
  <c r="J7" i="10"/>
  <c r="M8" i="10"/>
  <c r="N16" i="10"/>
  <c r="K17" i="10"/>
  <c r="J9" i="10"/>
  <c r="M15" i="9"/>
  <c r="L7" i="9"/>
  <c r="M17" i="9"/>
  <c r="L9" i="9"/>
  <c r="L18" i="9"/>
  <c r="K10" i="9"/>
  <c r="M16" i="9"/>
  <c r="L8" i="9"/>
  <c r="L15" i="10"/>
  <c r="K7" i="10"/>
  <c r="K9" i="10"/>
  <c r="L17" i="10"/>
  <c r="N8" i="10"/>
  <c r="O16" i="10"/>
  <c r="O18" i="10"/>
  <c r="N10" i="10"/>
  <c r="M8" i="9"/>
  <c r="N16" i="9"/>
  <c r="N17" i="9"/>
  <c r="M9" i="9"/>
  <c r="L10" i="9"/>
  <c r="M18" i="9"/>
  <c r="N15" i="9"/>
  <c r="M7" i="9"/>
  <c r="L9" i="10"/>
  <c r="M17" i="10"/>
  <c r="P18" i="10"/>
  <c r="O10" i="10"/>
  <c r="P16" i="10"/>
  <c r="O8" i="10"/>
  <c r="M15" i="10"/>
  <c r="L7" i="10"/>
  <c r="O15" i="9"/>
  <c r="N7" i="9"/>
  <c r="M10" i="9"/>
  <c r="N18" i="9"/>
  <c r="N9" i="9"/>
  <c r="O17" i="9"/>
  <c r="N8" i="9"/>
  <c r="O16" i="9"/>
  <c r="P10" i="10"/>
  <c r="Q18" i="10"/>
  <c r="Q10" i="10"/>
  <c r="N15" i="10"/>
  <c r="M7" i="10"/>
  <c r="N17" i="10"/>
  <c r="M9" i="10"/>
  <c r="Q16" i="10"/>
  <c r="Q8" i="10"/>
  <c r="P8" i="10"/>
  <c r="O9" i="9"/>
  <c r="P17" i="9"/>
  <c r="P16" i="9"/>
  <c r="O8" i="9"/>
  <c r="P15" i="9"/>
  <c r="O7" i="9"/>
  <c r="O18" i="9"/>
  <c r="N10" i="9"/>
  <c r="O15" i="10"/>
  <c r="N7" i="10"/>
  <c r="N9" i="10"/>
  <c r="O17" i="10"/>
  <c r="Q17" i="9"/>
  <c r="Q9" i="9"/>
  <c r="P9" i="9"/>
  <c r="Q15" i="9"/>
  <c r="Q7" i="9"/>
  <c r="P7" i="9"/>
  <c r="P18" i="9"/>
  <c r="O10" i="9"/>
  <c r="P8" i="9"/>
  <c r="Q16" i="9"/>
  <c r="Q8" i="9"/>
  <c r="O9" i="10"/>
  <c r="P17" i="10"/>
  <c r="P15" i="10"/>
  <c r="O7" i="10"/>
  <c r="P10" i="9"/>
  <c r="Q18" i="9"/>
  <c r="Q10" i="9"/>
  <c r="Q15" i="10"/>
  <c r="Q7" i="10"/>
  <c r="P7" i="10"/>
  <c r="Q17" i="10"/>
  <c r="Q9" i="10"/>
  <c r="P9" i="10"/>
  <c r="E46" i="8"/>
  <c r="L46" i="8"/>
  <c r="K46" i="8"/>
  <c r="P46" i="8"/>
  <c r="H46" i="8"/>
  <c r="O46" i="8"/>
  <c r="G46" i="8"/>
  <c r="N46" i="8"/>
  <c r="J46" i="8"/>
  <c r="F46" i="8"/>
  <c r="C46" i="8"/>
  <c r="Q46" i="8"/>
  <c r="M46" i="8"/>
  <c r="I46" i="8"/>
  <c r="C8" i="8"/>
  <c r="G8" i="8"/>
  <c r="D9" i="8"/>
  <c r="G10" i="8"/>
  <c r="H8" i="8"/>
  <c r="D7" i="8"/>
  <c r="C9" i="8"/>
  <c r="I15" i="8"/>
  <c r="H7" i="8"/>
  <c r="H9" i="8"/>
  <c r="I17" i="8"/>
  <c r="I16" i="8"/>
  <c r="G9" i="8"/>
  <c r="D19" i="8"/>
  <c r="E9" i="8"/>
  <c r="D8" i="8"/>
  <c r="G7" i="8"/>
  <c r="D26" i="8"/>
  <c r="C26" i="8"/>
  <c r="D27" i="8"/>
  <c r="H18" i="8"/>
  <c r="H43" i="8"/>
  <c r="J16" i="8"/>
  <c r="I8" i="8"/>
  <c r="I7" i="8"/>
  <c r="J15" i="8"/>
  <c r="J17" i="8"/>
  <c r="I9" i="8"/>
  <c r="C10" i="8"/>
  <c r="H19" i="8"/>
  <c r="I18" i="8"/>
  <c r="H10" i="8"/>
  <c r="D10" i="8"/>
  <c r="I43" i="8"/>
  <c r="I10" i="8"/>
  <c r="J19" i="8"/>
  <c r="J18" i="8"/>
  <c r="I19" i="8"/>
  <c r="K17" i="8"/>
  <c r="J9" i="8"/>
  <c r="J8" i="8"/>
  <c r="K16" i="8"/>
  <c r="K15" i="8"/>
  <c r="J7" i="8"/>
  <c r="J43" i="8"/>
  <c r="L15" i="8"/>
  <c r="K7" i="8"/>
  <c r="L17" i="8"/>
  <c r="K9" i="8"/>
  <c r="K8" i="8"/>
  <c r="L16" i="8"/>
  <c r="J10" i="8"/>
  <c r="K18" i="8"/>
  <c r="K43" i="8"/>
  <c r="L8" i="8"/>
  <c r="M16" i="8"/>
  <c r="K10" i="8"/>
  <c r="L18" i="8"/>
  <c r="L19" i="8"/>
  <c r="L7" i="8"/>
  <c r="M15" i="8"/>
  <c r="K19" i="8"/>
  <c r="M17" i="8"/>
  <c r="L9" i="8"/>
  <c r="L43" i="8"/>
  <c r="M8" i="8"/>
  <c r="N16" i="8"/>
  <c r="N17" i="8"/>
  <c r="M9" i="8"/>
  <c r="L10" i="8"/>
  <c r="M19" i="8"/>
  <c r="M18" i="8"/>
  <c r="N15" i="8"/>
  <c r="M7" i="8"/>
  <c r="M43" i="8"/>
  <c r="N8" i="8"/>
  <c r="O16" i="8"/>
  <c r="N7" i="8"/>
  <c r="O15" i="8"/>
  <c r="M10" i="8"/>
  <c r="N19" i="8"/>
  <c r="N18" i="8"/>
  <c r="N9" i="8"/>
  <c r="O17" i="8"/>
  <c r="N43" i="8"/>
  <c r="O8" i="8"/>
  <c r="P16" i="8"/>
  <c r="O9" i="8"/>
  <c r="P17" i="8"/>
  <c r="P15" i="8"/>
  <c r="O7" i="8"/>
  <c r="N10" i="8"/>
  <c r="O18" i="8"/>
  <c r="O43" i="8"/>
  <c r="Q16" i="8"/>
  <c r="Q8" i="8"/>
  <c r="P8" i="8"/>
  <c r="O10" i="8"/>
  <c r="P18" i="8"/>
  <c r="P19" i="8"/>
  <c r="Q15" i="8"/>
  <c r="Q7" i="8"/>
  <c r="P7" i="8"/>
  <c r="P9" i="8"/>
  <c r="Q17" i="8"/>
  <c r="Q9" i="8"/>
  <c r="O19" i="8"/>
  <c r="P43" i="8"/>
  <c r="P10" i="8"/>
  <c r="Q18" i="8"/>
  <c r="Q10" i="8"/>
  <c r="Q43" i="8"/>
  <c r="Q19" i="8"/>
  <c r="I8" i="12"/>
  <c r="J16" i="12"/>
  <c r="D7" i="12"/>
  <c r="C15" i="12"/>
  <c r="C7" i="12"/>
  <c r="I17" i="12"/>
  <c r="H9" i="12"/>
  <c r="I15" i="12"/>
  <c r="H7" i="12"/>
  <c r="J18" i="12"/>
  <c r="I10" i="12"/>
  <c r="C17" i="12"/>
  <c r="C9" i="12"/>
  <c r="D9" i="12"/>
  <c r="G7" i="12"/>
  <c r="H8" i="12"/>
  <c r="E9" i="12"/>
  <c r="K16" i="12"/>
  <c r="J8" i="12"/>
  <c r="K18" i="12"/>
  <c r="J10" i="12"/>
  <c r="I9" i="12"/>
  <c r="J17" i="12"/>
  <c r="J15" i="12"/>
  <c r="I7" i="12"/>
  <c r="J9" i="12"/>
  <c r="K17" i="12"/>
  <c r="L16" i="12"/>
  <c r="K8" i="12"/>
  <c r="K15" i="12"/>
  <c r="J7" i="12"/>
  <c r="K10" i="12"/>
  <c r="L18" i="12"/>
  <c r="K9" i="12"/>
  <c r="L17" i="12"/>
  <c r="L15" i="12"/>
  <c r="K7" i="12"/>
  <c r="M18" i="12"/>
  <c r="L10" i="12"/>
  <c r="L8" i="12"/>
  <c r="M16" i="12"/>
  <c r="M8" i="12"/>
  <c r="N16" i="12"/>
  <c r="M15" i="12"/>
  <c r="L7" i="12"/>
  <c r="M17" i="12"/>
  <c r="L9" i="12"/>
  <c r="M10" i="12"/>
  <c r="N18" i="12"/>
  <c r="O18" i="12"/>
  <c r="N10" i="12"/>
  <c r="M7" i="12"/>
  <c r="N15" i="12"/>
  <c r="O16" i="12"/>
  <c r="N8" i="12"/>
  <c r="N17" i="12"/>
  <c r="M9" i="12"/>
  <c r="O15" i="12"/>
  <c r="N7" i="12"/>
  <c r="N9" i="12"/>
  <c r="O17" i="12"/>
  <c r="O8" i="12"/>
  <c r="P16" i="12"/>
  <c r="O10" i="12"/>
  <c r="P18" i="12"/>
  <c r="Q16" i="12"/>
  <c r="Q8" i="12"/>
  <c r="P8" i="12"/>
  <c r="Q18" i="12"/>
  <c r="Q10" i="12"/>
  <c r="P10" i="12"/>
  <c r="P17" i="12"/>
  <c r="O9" i="12"/>
  <c r="P15" i="12"/>
  <c r="O7" i="12"/>
  <c r="Q15" i="12"/>
  <c r="Q7" i="12"/>
  <c r="P7" i="12"/>
  <c r="Q17" i="12"/>
  <c r="Q9" i="12"/>
  <c r="P9" i="12"/>
  <c r="I19" i="13"/>
  <c r="H9" i="13"/>
  <c r="E22" i="13"/>
  <c r="E12" i="13"/>
  <c r="G7" i="13"/>
  <c r="H17" i="13"/>
  <c r="H38" i="13"/>
  <c r="H39" i="13"/>
  <c r="H8" i="13"/>
  <c r="I20" i="13"/>
  <c r="C18" i="13"/>
  <c r="C8" i="13"/>
  <c r="D8" i="13"/>
  <c r="G9" i="13"/>
  <c r="H10" i="13"/>
  <c r="I18" i="13"/>
  <c r="C20" i="13"/>
  <c r="D38" i="13"/>
  <c r="D39" i="13"/>
  <c r="G11" i="13"/>
  <c r="H21" i="13"/>
  <c r="G39" i="13"/>
  <c r="C27" i="13"/>
  <c r="C7" i="13"/>
  <c r="D7" i="13"/>
  <c r="H28" i="13"/>
  <c r="I28" i="13"/>
  <c r="J28" i="13"/>
  <c r="K28" i="13"/>
  <c r="L28" i="13"/>
  <c r="M28" i="13"/>
  <c r="N28" i="13"/>
  <c r="O28" i="13"/>
  <c r="P28" i="13"/>
  <c r="Q28" i="13"/>
  <c r="G8" i="13"/>
  <c r="C32" i="13"/>
  <c r="D9" i="13"/>
  <c r="H30" i="13"/>
  <c r="G38" i="13"/>
  <c r="G22" i="13"/>
  <c r="D41" i="13"/>
  <c r="D32" i="13"/>
  <c r="E39" i="13"/>
  <c r="C42" i="13"/>
  <c r="G42" i="13"/>
  <c r="G32" i="13"/>
  <c r="G10" i="13"/>
  <c r="D11" i="13"/>
  <c r="I8" i="13"/>
  <c r="J18" i="13"/>
  <c r="G12" i="13"/>
  <c r="D22" i="13"/>
  <c r="D12" i="13"/>
  <c r="H22" i="13"/>
  <c r="H42" i="13"/>
  <c r="I30" i="13"/>
  <c r="H41" i="13"/>
  <c r="H11" i="13"/>
  <c r="I21" i="13"/>
  <c r="C10" i="13"/>
  <c r="C39" i="13"/>
  <c r="C38" i="13"/>
  <c r="C22" i="13"/>
  <c r="C12" i="13"/>
  <c r="I38" i="13"/>
  <c r="I39" i="13"/>
  <c r="J20" i="13"/>
  <c r="H7" i="13"/>
  <c r="I17" i="13"/>
  <c r="J19" i="13"/>
  <c r="I9" i="13"/>
  <c r="J30" i="13"/>
  <c r="I42" i="13"/>
  <c r="I41" i="13"/>
  <c r="I32" i="13"/>
  <c r="I22" i="13"/>
  <c r="J21" i="13"/>
  <c r="I11" i="13"/>
  <c r="K18" i="13"/>
  <c r="J8" i="13"/>
  <c r="I10" i="13"/>
  <c r="H12" i="13"/>
  <c r="J9" i="13"/>
  <c r="K19" i="13"/>
  <c r="J39" i="13"/>
  <c r="K20" i="13"/>
  <c r="J10" i="13"/>
  <c r="J38" i="13"/>
  <c r="J22" i="13"/>
  <c r="H32" i="13"/>
  <c r="J17" i="13"/>
  <c r="I7" i="13"/>
  <c r="L19" i="13"/>
  <c r="K9" i="13"/>
  <c r="I12" i="13"/>
  <c r="L18" i="13"/>
  <c r="K8" i="13"/>
  <c r="L20" i="13"/>
  <c r="J7" i="13"/>
  <c r="K17" i="13"/>
  <c r="J11" i="13"/>
  <c r="K21" i="13"/>
  <c r="J41" i="13"/>
  <c r="J32" i="13"/>
  <c r="J12" i="13"/>
  <c r="J42" i="13"/>
  <c r="K30" i="13"/>
  <c r="M20" i="13"/>
  <c r="K11" i="13"/>
  <c r="L21" i="13"/>
  <c r="K38" i="13"/>
  <c r="K22" i="13"/>
  <c r="M19" i="13"/>
  <c r="L9" i="13"/>
  <c r="K41" i="13"/>
  <c r="K32" i="13"/>
  <c r="K42" i="13"/>
  <c r="L30" i="13"/>
  <c r="K39" i="13"/>
  <c r="L8" i="13"/>
  <c r="M18" i="13"/>
  <c r="K7" i="13"/>
  <c r="L17" i="13"/>
  <c r="K10" i="13"/>
  <c r="M8" i="13"/>
  <c r="N18" i="13"/>
  <c r="K12" i="13"/>
  <c r="L11" i="13"/>
  <c r="M21" i="13"/>
  <c r="L7" i="13"/>
  <c r="M17" i="13"/>
  <c r="L42" i="13"/>
  <c r="M30" i="13"/>
  <c r="L41" i="13"/>
  <c r="L32" i="13"/>
  <c r="N19" i="13"/>
  <c r="M9" i="13"/>
  <c r="L10" i="13"/>
  <c r="L39" i="13"/>
  <c r="M38" i="13"/>
  <c r="M22" i="13"/>
  <c r="M39" i="13"/>
  <c r="N20" i="13"/>
  <c r="M10" i="13"/>
  <c r="L38" i="13"/>
  <c r="L22" i="13"/>
  <c r="L12" i="13"/>
  <c r="N17" i="13"/>
  <c r="M7" i="13"/>
  <c r="O18" i="13"/>
  <c r="N8" i="13"/>
  <c r="N9" i="13"/>
  <c r="O19" i="13"/>
  <c r="O20" i="13"/>
  <c r="N30" i="13"/>
  <c r="M42" i="13"/>
  <c r="M41" i="13"/>
  <c r="M32" i="13"/>
  <c r="M12" i="13"/>
  <c r="N21" i="13"/>
  <c r="M11" i="13"/>
  <c r="N11" i="13"/>
  <c r="O21" i="13"/>
  <c r="N38" i="13"/>
  <c r="N22" i="13"/>
  <c r="N12" i="13"/>
  <c r="P19" i="13"/>
  <c r="O9" i="13"/>
  <c r="N41" i="13"/>
  <c r="N32" i="13"/>
  <c r="O30" i="13"/>
  <c r="N42" i="13"/>
  <c r="N39" i="13"/>
  <c r="P18" i="13"/>
  <c r="O8" i="13"/>
  <c r="N10" i="13"/>
  <c r="N7" i="13"/>
  <c r="O17" i="13"/>
  <c r="P20" i="13"/>
  <c r="O38" i="13"/>
  <c r="O39" i="13"/>
  <c r="Q20" i="13"/>
  <c r="O41" i="13"/>
  <c r="O42" i="13"/>
  <c r="P30" i="13"/>
  <c r="O22" i="13"/>
  <c r="O10" i="13"/>
  <c r="Q19" i="13"/>
  <c r="Q9" i="13"/>
  <c r="P9" i="13"/>
  <c r="O7" i="13"/>
  <c r="P17" i="13"/>
  <c r="P8" i="13"/>
  <c r="Q18" i="13"/>
  <c r="Q8" i="13"/>
  <c r="O11" i="13"/>
  <c r="P21" i="13"/>
  <c r="P39" i="13"/>
  <c r="O32" i="13"/>
  <c r="O12" i="13"/>
  <c r="Q10" i="13"/>
  <c r="P42" i="13"/>
  <c r="Q30" i="13"/>
  <c r="P41" i="13"/>
  <c r="P10" i="13"/>
  <c r="P11" i="13"/>
  <c r="Q21" i="13"/>
  <c r="Q11" i="13"/>
  <c r="P7" i="13"/>
  <c r="Q17" i="13"/>
  <c r="Q7" i="13"/>
  <c r="P38" i="13"/>
  <c r="P22" i="13"/>
  <c r="P32" i="13"/>
  <c r="P12" i="13"/>
  <c r="Q39" i="13"/>
  <c r="Q41" i="13"/>
  <c r="Q42" i="13"/>
  <c r="Q38" i="13"/>
  <c r="Q22" i="13"/>
  <c r="Q32" i="13"/>
  <c r="Q12" i="13"/>
  <c r="O22" i="14"/>
  <c r="N48" i="14"/>
  <c r="F21" i="14"/>
  <c r="M21" i="14"/>
  <c r="L12" i="14"/>
  <c r="I30" i="14"/>
  <c r="J12" i="14"/>
  <c r="G31" i="14"/>
  <c r="I50" i="14"/>
  <c r="H51" i="14"/>
  <c r="M51" i="14"/>
  <c r="N31" i="14"/>
  <c r="L51" i="14"/>
  <c r="J45" i="14"/>
  <c r="K44" i="14"/>
  <c r="H10" i="14"/>
  <c r="G28" i="14"/>
  <c r="I32" i="14"/>
  <c r="K40" i="14"/>
  <c r="J41" i="14"/>
  <c r="J14" i="14"/>
  <c r="N20" i="14"/>
  <c r="I48" i="14"/>
  <c r="J47" i="14"/>
  <c r="H22" i="14"/>
  <c r="I13" i="14"/>
  <c r="E19" i="14"/>
  <c r="M19" i="14"/>
  <c r="L10" i="14"/>
  <c r="H20" i="14"/>
  <c r="I11" i="14"/>
  <c r="M48" i="14"/>
  <c r="N47" i="14"/>
  <c r="M47" i="14"/>
  <c r="M13" i="14"/>
  <c r="G38" i="14"/>
  <c r="H37" i="14"/>
  <c r="F23" i="14"/>
  <c r="K38" i="14"/>
  <c r="M37" i="14"/>
  <c r="M23" i="14"/>
  <c r="L14" i="14"/>
  <c r="H38" i="14"/>
  <c r="K45" i="14"/>
  <c r="L44" i="14"/>
  <c r="J50" i="14"/>
  <c r="I51" i="14"/>
  <c r="L40" i="14"/>
  <c r="K41" i="14"/>
  <c r="J48" i="14"/>
  <c r="M44" i="14"/>
  <c r="L47" i="14"/>
  <c r="L48" i="14"/>
  <c r="K48" i="14"/>
  <c r="M32" i="14"/>
  <c r="L41" i="14"/>
  <c r="K50" i="14"/>
  <c r="L50" i="14"/>
  <c r="M50" i="14"/>
  <c r="M40" i="14"/>
  <c r="N23" i="14"/>
  <c r="M14" i="14"/>
  <c r="F38" i="14"/>
  <c r="E23" i="14"/>
  <c r="G37" i="14"/>
  <c r="G20" i="14"/>
  <c r="H11" i="14"/>
  <c r="D19" i="14"/>
  <c r="O31" i="14"/>
  <c r="N13" i="14"/>
  <c r="N21" i="14"/>
  <c r="M12" i="14"/>
  <c r="N19" i="14"/>
  <c r="M10" i="14"/>
  <c r="H48" i="14"/>
  <c r="G22" i="14"/>
  <c r="H13" i="14"/>
  <c r="I47" i="14"/>
  <c r="N11" i="14"/>
  <c r="O20" i="14"/>
  <c r="I41" i="14"/>
  <c r="J40" i="14"/>
  <c r="I14" i="14"/>
  <c r="H32" i="14"/>
  <c r="N50" i="14"/>
  <c r="E21" i="14"/>
  <c r="M41" i="14"/>
  <c r="N32" i="14"/>
  <c r="N40" i="14"/>
  <c r="J44" i="14"/>
  <c r="I45" i="14"/>
  <c r="G51" i="14"/>
  <c r="H50" i="14"/>
  <c r="F31" i="14"/>
  <c r="P47" i="14"/>
  <c r="P22" i="14"/>
  <c r="O48" i="14"/>
  <c r="L38" i="14"/>
  <c r="N44" i="14"/>
  <c r="M45" i="14"/>
  <c r="L45" i="14"/>
  <c r="F28" i="14"/>
  <c r="G10" i="14"/>
  <c r="H30" i="14"/>
  <c r="I12" i="14"/>
  <c r="O47" i="14"/>
  <c r="E28" i="14"/>
  <c r="F10" i="14"/>
  <c r="H41" i="14"/>
  <c r="G32" i="14"/>
  <c r="I40" i="14"/>
  <c r="H14" i="14"/>
  <c r="P20" i="14"/>
  <c r="O11" i="14"/>
  <c r="P31" i="14"/>
  <c r="P50" i="14"/>
  <c r="O37" i="14"/>
  <c r="O23" i="14"/>
  <c r="N14" i="14"/>
  <c r="N38" i="14"/>
  <c r="G30" i="14"/>
  <c r="H12" i="14"/>
  <c r="D21" i="14"/>
  <c r="O40" i="14"/>
  <c r="O32" i="14"/>
  <c r="I44" i="14"/>
  <c r="H45" i="14"/>
  <c r="O19" i="14"/>
  <c r="N10" i="14"/>
  <c r="O50" i="14"/>
  <c r="H47" i="14"/>
  <c r="G48" i="14"/>
  <c r="F22" i="14"/>
  <c r="G13" i="14"/>
  <c r="F37" i="14"/>
  <c r="E38" i="14"/>
  <c r="D23" i="14"/>
  <c r="O13" i="14"/>
  <c r="F51" i="14"/>
  <c r="E31" i="14"/>
  <c r="G50" i="14"/>
  <c r="N12" i="14"/>
  <c r="O21" i="14"/>
  <c r="N51" i="14"/>
  <c r="F20" i="14"/>
  <c r="G11" i="14"/>
  <c r="N37" i="14"/>
  <c r="P48" i="14"/>
  <c r="Q47" i="14"/>
  <c r="P13" i="14"/>
  <c r="Q22" i="14"/>
  <c r="O44" i="14"/>
  <c r="M38" i="14"/>
  <c r="O45" i="14"/>
  <c r="P44" i="14"/>
  <c r="F30" i="14"/>
  <c r="G12" i="14"/>
  <c r="H40" i="14"/>
  <c r="G41" i="14"/>
  <c r="F32" i="14"/>
  <c r="G14" i="14"/>
  <c r="E37" i="14"/>
  <c r="D37" i="14"/>
  <c r="Q20" i="14"/>
  <c r="P11" i="14"/>
  <c r="O41" i="14"/>
  <c r="P32" i="14"/>
  <c r="P40" i="14"/>
  <c r="Q31" i="14"/>
  <c r="P51" i="14"/>
  <c r="F11" i="14"/>
  <c r="E20" i="14"/>
  <c r="G45" i="14"/>
  <c r="H44" i="14"/>
  <c r="N45" i="14"/>
  <c r="F50" i="14"/>
  <c r="E51" i="14"/>
  <c r="D31" i="14"/>
  <c r="G47" i="14"/>
  <c r="F13" i="14"/>
  <c r="F48" i="14"/>
  <c r="E22" i="14"/>
  <c r="Q48" i="14"/>
  <c r="Q13" i="14"/>
  <c r="R22" i="14"/>
  <c r="R47" i="14"/>
  <c r="O12" i="14"/>
  <c r="P21" i="14"/>
  <c r="O10" i="14"/>
  <c r="P19" i="14"/>
  <c r="N41" i="14"/>
  <c r="P23" i="14"/>
  <c r="O38" i="14"/>
  <c r="O14" i="14"/>
  <c r="O51" i="14"/>
  <c r="D28" i="14"/>
  <c r="D10" i="14"/>
  <c r="E10" i="14"/>
  <c r="P37" i="14"/>
  <c r="Q21" i="14"/>
  <c r="P12" i="14"/>
  <c r="F45" i="14"/>
  <c r="G44" i="14"/>
  <c r="D20" i="14"/>
  <c r="D11" i="14"/>
  <c r="E11" i="14"/>
  <c r="Q50" i="14"/>
  <c r="P38" i="14"/>
  <c r="Q23" i="14"/>
  <c r="P14" i="14"/>
  <c r="Q19" i="14"/>
  <c r="P10" i="14"/>
  <c r="S22" i="14"/>
  <c r="R48" i="14"/>
  <c r="E48" i="14"/>
  <c r="F47" i="14"/>
  <c r="D22" i="14"/>
  <c r="E13" i="14"/>
  <c r="E50" i="14"/>
  <c r="D51" i="14"/>
  <c r="D50" i="14"/>
  <c r="P41" i="14"/>
  <c r="Q32" i="14"/>
  <c r="Q11" i="14"/>
  <c r="R20" i="14"/>
  <c r="P45" i="14"/>
  <c r="R31" i="14"/>
  <c r="R13" i="14"/>
  <c r="E32" i="14"/>
  <c r="G40" i="14"/>
  <c r="F41" i="14"/>
  <c r="F14" i="14"/>
  <c r="E30" i="14"/>
  <c r="F12" i="14"/>
  <c r="Q44" i="14"/>
  <c r="Q45" i="14"/>
  <c r="R44" i="14"/>
  <c r="D30" i="14"/>
  <c r="D12" i="14"/>
  <c r="E12" i="14"/>
  <c r="E41" i="14"/>
  <c r="F40" i="14"/>
  <c r="D32" i="14"/>
  <c r="E14" i="14"/>
  <c r="Q41" i="14"/>
  <c r="R32" i="14"/>
  <c r="R40" i="14"/>
  <c r="F44" i="14"/>
  <c r="E45" i="14"/>
  <c r="Q38" i="14"/>
  <c r="R23" i="14"/>
  <c r="R37" i="14"/>
  <c r="Q14" i="14"/>
  <c r="R21" i="14"/>
  <c r="Q12" i="14"/>
  <c r="R11" i="14"/>
  <c r="S20" i="14"/>
  <c r="S48" i="14"/>
  <c r="T22" i="14"/>
  <c r="T47" i="14"/>
  <c r="S13" i="14"/>
  <c r="Q37" i="14"/>
  <c r="R51" i="14"/>
  <c r="S31" i="14"/>
  <c r="S50" i="14"/>
  <c r="D48" i="14"/>
  <c r="D13" i="14"/>
  <c r="E47" i="14"/>
  <c r="R19" i="14"/>
  <c r="Q10" i="14"/>
  <c r="Q51" i="14"/>
  <c r="R50" i="14"/>
  <c r="Q40" i="14"/>
  <c r="S47" i="14"/>
  <c r="E44" i="14"/>
  <c r="D45" i="14"/>
  <c r="D47" i="14"/>
  <c r="R12" i="14"/>
  <c r="S21" i="14"/>
  <c r="S32" i="14"/>
  <c r="S40" i="14"/>
  <c r="R41" i="14"/>
  <c r="S19" i="14"/>
  <c r="R10" i="14"/>
  <c r="T20" i="14"/>
  <c r="S11" i="14"/>
  <c r="S51" i="14"/>
  <c r="T31" i="14"/>
  <c r="T50" i="14"/>
  <c r="T48" i="14"/>
  <c r="T13" i="14"/>
  <c r="U22" i="14"/>
  <c r="U47" i="14"/>
  <c r="R38" i="14"/>
  <c r="S37" i="14"/>
  <c r="S23" i="14"/>
  <c r="R14" i="14"/>
  <c r="S44" i="14"/>
  <c r="D41" i="14"/>
  <c r="D40" i="14"/>
  <c r="E40" i="14"/>
  <c r="D14" i="14"/>
  <c r="R45" i="14"/>
  <c r="S38" i="14"/>
  <c r="T37" i="14"/>
  <c r="S14" i="14"/>
  <c r="T23" i="14"/>
  <c r="U50" i="14"/>
  <c r="U31" i="14"/>
  <c r="D44" i="14"/>
  <c r="S10" i="14"/>
  <c r="T19" i="14"/>
  <c r="T44" i="14"/>
  <c r="S12" i="14"/>
  <c r="T21" i="14"/>
  <c r="V22" i="14"/>
  <c r="U48" i="14"/>
  <c r="U20" i="14"/>
  <c r="T11" i="14"/>
  <c r="T32" i="14"/>
  <c r="S41" i="14"/>
  <c r="S45" i="14"/>
  <c r="U11" i="14"/>
  <c r="V20" i="14"/>
  <c r="V11" i="14"/>
  <c r="U19" i="14"/>
  <c r="T10" i="14"/>
  <c r="V50" i="14"/>
  <c r="U51" i="14"/>
  <c r="V51" i="14"/>
  <c r="V31" i="14"/>
  <c r="U21" i="14"/>
  <c r="T12" i="14"/>
  <c r="U13" i="14"/>
  <c r="U23" i="14"/>
  <c r="T14" i="14"/>
  <c r="T38" i="14"/>
  <c r="U37" i="14"/>
  <c r="U32" i="14"/>
  <c r="U40" i="14"/>
  <c r="V13" i="14"/>
  <c r="T40" i="14"/>
  <c r="V47" i="14"/>
  <c r="V48" i="14"/>
  <c r="T51" i="14"/>
  <c r="T41" i="14"/>
  <c r="U38" i="14"/>
  <c r="V23" i="14"/>
  <c r="V14" i="14"/>
  <c r="U14" i="14"/>
  <c r="V19" i="14"/>
  <c r="V10" i="14"/>
  <c r="U10" i="14"/>
  <c r="V44" i="14"/>
  <c r="U45" i="14"/>
  <c r="U44" i="14"/>
  <c r="T45" i="14"/>
  <c r="U41" i="14"/>
  <c r="V41" i="14"/>
  <c r="V32" i="14"/>
  <c r="V40" i="14"/>
  <c r="V21" i="14"/>
  <c r="V12" i="14"/>
  <c r="U12" i="14"/>
  <c r="V37" i="14"/>
  <c r="V38" i="14"/>
  <c r="V45" i="14"/>
  <c r="K177" i="11"/>
  <c r="K174" i="11"/>
  <c r="L174" i="11"/>
  <c r="M174" i="11"/>
  <c r="N174" i="11"/>
  <c r="O174" i="11"/>
  <c r="P174" i="11"/>
  <c r="Q174" i="11"/>
  <c r="R174" i="11"/>
  <c r="S174" i="11"/>
  <c r="T174" i="11"/>
  <c r="U174" i="11"/>
  <c r="V174" i="11"/>
  <c r="L179" i="11"/>
  <c r="M179" i="11"/>
  <c r="N179" i="11"/>
  <c r="O179" i="11"/>
  <c r="P179" i="11"/>
  <c r="Q179" i="11"/>
  <c r="R179" i="11"/>
  <c r="S179" i="11"/>
  <c r="T179" i="11"/>
  <c r="U179" i="11"/>
  <c r="V179" i="11"/>
  <c r="L172" i="11"/>
  <c r="M172" i="11"/>
  <c r="N172" i="11"/>
  <c r="O172" i="11"/>
  <c r="P172" i="11"/>
  <c r="Q172" i="11"/>
  <c r="R172" i="11"/>
  <c r="S172" i="11"/>
  <c r="T172" i="11"/>
  <c r="U172" i="11"/>
  <c r="V172" i="11"/>
  <c r="K74" i="11"/>
  <c r="K77" i="11"/>
  <c r="J77" i="11"/>
  <c r="I77" i="11"/>
  <c r="H77" i="11"/>
  <c r="G77" i="11"/>
  <c r="F77" i="11"/>
  <c r="L171" i="11"/>
  <c r="M171" i="11"/>
  <c r="N171" i="11"/>
  <c r="O171" i="11"/>
  <c r="P171" i="11"/>
  <c r="Q171" i="11"/>
  <c r="R171" i="11"/>
  <c r="S171" i="11"/>
  <c r="T171" i="11"/>
  <c r="U171" i="11"/>
  <c r="V171" i="11"/>
  <c r="R26" i="11"/>
  <c r="R20" i="11"/>
  <c r="M175" i="11"/>
  <c r="N175" i="11"/>
  <c r="O175" i="11"/>
  <c r="P175" i="11"/>
  <c r="Q175" i="11"/>
  <c r="R175" i="11"/>
  <c r="S175" i="11"/>
  <c r="T175" i="11"/>
  <c r="U175" i="11"/>
  <c r="V175" i="11"/>
  <c r="J175" i="11"/>
  <c r="I175" i="11"/>
  <c r="H175" i="11"/>
  <c r="G175" i="11"/>
  <c r="F175" i="11"/>
  <c r="E175" i="11"/>
  <c r="D175" i="11"/>
  <c r="C175" i="11"/>
  <c r="K191" i="11"/>
  <c r="L191" i="11"/>
  <c r="M191" i="11"/>
  <c r="N191" i="11"/>
  <c r="O191" i="11"/>
  <c r="P191" i="11"/>
  <c r="Q191" i="11"/>
  <c r="R191" i="11"/>
  <c r="S191" i="11"/>
  <c r="T191" i="11"/>
  <c r="U191" i="11"/>
  <c r="V191" i="11"/>
  <c r="M182" i="11"/>
  <c r="L208" i="11"/>
  <c r="L209" i="11"/>
  <c r="J193" i="11"/>
  <c r="I193" i="11"/>
  <c r="H193" i="11"/>
  <c r="G193" i="11"/>
  <c r="F193" i="11"/>
  <c r="E193" i="11"/>
  <c r="D193" i="11"/>
  <c r="C193" i="11"/>
  <c r="L193" i="11"/>
  <c r="M193" i="11"/>
  <c r="N193" i="11"/>
  <c r="O193" i="11"/>
  <c r="P193" i="11"/>
  <c r="Q193" i="11"/>
  <c r="R193" i="11"/>
  <c r="S193" i="11"/>
  <c r="T193" i="11"/>
  <c r="U193" i="11"/>
  <c r="V193" i="11"/>
  <c r="K68" i="11"/>
  <c r="J174" i="11"/>
  <c r="I174" i="11"/>
  <c r="H174" i="11"/>
  <c r="G174" i="11"/>
  <c r="F174" i="11"/>
  <c r="E174" i="11"/>
  <c r="D174" i="11"/>
  <c r="C174" i="11"/>
  <c r="R23" i="11"/>
  <c r="L198" i="11"/>
  <c r="M198" i="11"/>
  <c r="N198" i="11"/>
  <c r="O198" i="11"/>
  <c r="P198" i="11"/>
  <c r="Q198" i="11"/>
  <c r="R198" i="11"/>
  <c r="S198" i="11"/>
  <c r="T198" i="11"/>
  <c r="U198" i="11"/>
  <c r="V198" i="11"/>
  <c r="J196" i="11"/>
  <c r="I196" i="11"/>
  <c r="H196" i="11"/>
  <c r="G196" i="11"/>
  <c r="F196" i="11"/>
  <c r="E196" i="11"/>
  <c r="D196" i="11"/>
  <c r="C196" i="11"/>
  <c r="L204" i="11"/>
  <c r="M204" i="11"/>
  <c r="N204" i="11"/>
  <c r="O204" i="11"/>
  <c r="P204" i="11"/>
  <c r="Q204" i="11"/>
  <c r="R204" i="11"/>
  <c r="S204" i="11"/>
  <c r="T204" i="11"/>
  <c r="U204" i="11"/>
  <c r="V204" i="11"/>
  <c r="L200" i="11"/>
  <c r="M200" i="11"/>
  <c r="N200" i="11"/>
  <c r="O200" i="11"/>
  <c r="P200" i="11"/>
  <c r="Q200" i="11"/>
  <c r="R200" i="11"/>
  <c r="S200" i="11"/>
  <c r="T200" i="11"/>
  <c r="U200" i="11"/>
  <c r="V200" i="11"/>
  <c r="R25" i="11"/>
  <c r="J202" i="11"/>
  <c r="I202" i="11"/>
  <c r="H202" i="11"/>
  <c r="G202" i="11"/>
  <c r="F202" i="11"/>
  <c r="E202" i="11"/>
  <c r="D202" i="11"/>
  <c r="C202" i="11"/>
  <c r="R29" i="11"/>
  <c r="K176" i="11"/>
  <c r="L74" i="11"/>
  <c r="K208" i="11"/>
  <c r="K210" i="11"/>
  <c r="L207" i="11"/>
  <c r="K76" i="11"/>
  <c r="J182" i="11"/>
  <c r="J203" i="11"/>
  <c r="I203" i="11"/>
  <c r="H203" i="11"/>
  <c r="G203" i="11"/>
  <c r="F203" i="11"/>
  <c r="E203" i="11"/>
  <c r="D203" i="11"/>
  <c r="C203" i="11"/>
  <c r="L203" i="11"/>
  <c r="M203" i="11"/>
  <c r="N203" i="11"/>
  <c r="O203" i="11"/>
  <c r="P203" i="11"/>
  <c r="Q203" i="11"/>
  <c r="R203" i="11"/>
  <c r="S203" i="11"/>
  <c r="T203" i="11"/>
  <c r="U203" i="11"/>
  <c r="V203" i="11"/>
  <c r="J197" i="11"/>
  <c r="I197" i="11"/>
  <c r="H197" i="11"/>
  <c r="G197" i="11"/>
  <c r="F197" i="11"/>
  <c r="E197" i="11"/>
  <c r="D197" i="11"/>
  <c r="C197" i="11"/>
  <c r="K181" i="11"/>
  <c r="R27" i="11"/>
  <c r="K73" i="11"/>
  <c r="I179" i="11"/>
  <c r="H179" i="11"/>
  <c r="G179" i="11"/>
  <c r="F179" i="11"/>
  <c r="E179" i="11"/>
  <c r="D179" i="11"/>
  <c r="C179" i="11"/>
  <c r="L201" i="11"/>
  <c r="J201" i="11"/>
  <c r="J214" i="11"/>
  <c r="E77" i="11"/>
  <c r="D77" i="11"/>
  <c r="C77" i="11"/>
  <c r="M210" i="11"/>
  <c r="N182" i="11"/>
  <c r="M208" i="11"/>
  <c r="M209" i="11"/>
  <c r="J191" i="11"/>
  <c r="I191" i="11"/>
  <c r="H191" i="11"/>
  <c r="G191" i="11"/>
  <c r="F191" i="11"/>
  <c r="E191" i="11"/>
  <c r="D191" i="11"/>
  <c r="C191" i="11"/>
  <c r="K66" i="11"/>
  <c r="M207" i="11"/>
  <c r="K101" i="11"/>
  <c r="K124" i="11"/>
  <c r="J216" i="11"/>
  <c r="I201" i="11"/>
  <c r="K213" i="11"/>
  <c r="L213" i="11"/>
  <c r="K214" i="11"/>
  <c r="K75" i="11"/>
  <c r="J181" i="11"/>
  <c r="I181" i="11"/>
  <c r="H181" i="11"/>
  <c r="G181" i="11"/>
  <c r="F181" i="11"/>
  <c r="E181" i="11"/>
  <c r="D181" i="11"/>
  <c r="C181" i="11"/>
  <c r="L181" i="11"/>
  <c r="M181" i="11"/>
  <c r="N181" i="11"/>
  <c r="O181" i="11"/>
  <c r="P181" i="11"/>
  <c r="Q181" i="11"/>
  <c r="R181" i="11"/>
  <c r="S181" i="11"/>
  <c r="T181" i="11"/>
  <c r="U181" i="11"/>
  <c r="V181" i="11"/>
  <c r="L76" i="11"/>
  <c r="J76" i="11"/>
  <c r="J87" i="11"/>
  <c r="K104" i="11"/>
  <c r="K127" i="11"/>
  <c r="K87" i="11"/>
  <c r="N208" i="11"/>
  <c r="O182" i="11"/>
  <c r="O210" i="11"/>
  <c r="N210" i="11"/>
  <c r="K215" i="11"/>
  <c r="N207" i="11"/>
  <c r="L87" i="11"/>
  <c r="M76" i="11"/>
  <c r="H201" i="11"/>
  <c r="J104" i="11"/>
  <c r="J127" i="11"/>
  <c r="J143" i="11"/>
  <c r="K84" i="11"/>
  <c r="J85" i="11"/>
  <c r="L75" i="11"/>
  <c r="J75" i="11"/>
  <c r="K103" i="11"/>
  <c r="K126" i="11"/>
  <c r="P182" i="11"/>
  <c r="P207" i="11"/>
  <c r="O208" i="11"/>
  <c r="I213" i="11"/>
  <c r="G201" i="11"/>
  <c r="H213" i="11"/>
  <c r="M75" i="11"/>
  <c r="L103" i="11"/>
  <c r="L126" i="11"/>
  <c r="P210" i="11"/>
  <c r="Q182" i="11"/>
  <c r="F201" i="11"/>
  <c r="G213" i="11"/>
  <c r="G214" i="11"/>
  <c r="G215" i="11"/>
  <c r="N75" i="11"/>
  <c r="M103" i="11"/>
  <c r="M126" i="11"/>
  <c r="M142" i="11"/>
  <c r="Q210" i="11"/>
  <c r="R182" i="11"/>
  <c r="R207" i="11"/>
  <c r="Q207" i="11"/>
  <c r="P208" i="11"/>
  <c r="P209" i="11"/>
  <c r="F216" i="11"/>
  <c r="R210" i="11"/>
  <c r="M87" i="11"/>
  <c r="M104" i="11"/>
  <c r="M127" i="11"/>
  <c r="M143" i="11"/>
  <c r="N103" i="11"/>
  <c r="N126" i="11"/>
  <c r="N142" i="11"/>
  <c r="O75" i="11"/>
  <c r="M74" i="11"/>
  <c r="L102" i="11"/>
  <c r="L125" i="11"/>
  <c r="N76" i="11"/>
  <c r="M85" i="11"/>
  <c r="J68" i="11"/>
  <c r="K96" i="11"/>
  <c r="K119" i="11"/>
  <c r="L68" i="11"/>
  <c r="M84" i="11"/>
  <c r="K207" i="11"/>
  <c r="K209" i="11"/>
  <c r="I182" i="11"/>
  <c r="J208" i="11"/>
  <c r="J210" i="11"/>
  <c r="J66" i="11"/>
  <c r="L66" i="11"/>
  <c r="K94" i="11"/>
  <c r="K117" i="11"/>
  <c r="J176" i="11"/>
  <c r="I176" i="11"/>
  <c r="H176" i="11"/>
  <c r="G176" i="11"/>
  <c r="F176" i="11"/>
  <c r="E176" i="11"/>
  <c r="D176" i="11"/>
  <c r="C176" i="11"/>
  <c r="K70" i="11"/>
  <c r="L176" i="11"/>
  <c r="M176" i="11"/>
  <c r="N176" i="11"/>
  <c r="O176" i="11"/>
  <c r="P176" i="11"/>
  <c r="Q176" i="11"/>
  <c r="R176" i="11"/>
  <c r="S176" i="11"/>
  <c r="T176" i="11"/>
  <c r="U176" i="11"/>
  <c r="V176" i="11"/>
  <c r="K184" i="11"/>
  <c r="R30" i="11"/>
  <c r="S182" i="11"/>
  <c r="E201" i="11"/>
  <c r="G216" i="11"/>
  <c r="L142" i="11"/>
  <c r="I75" i="11"/>
  <c r="J103" i="11"/>
  <c r="J126" i="11"/>
  <c r="J142" i="11"/>
  <c r="H216" i="11"/>
  <c r="H214" i="11"/>
  <c r="H215" i="11"/>
  <c r="I216" i="11"/>
  <c r="J213" i="11"/>
  <c r="J215" i="11"/>
  <c r="I214" i="11"/>
  <c r="I215" i="11"/>
  <c r="R21" i="11"/>
  <c r="K194" i="11"/>
  <c r="F214" i="11"/>
  <c r="Q208" i="11"/>
  <c r="Q209" i="11"/>
  <c r="M201" i="11"/>
  <c r="L214" i="11"/>
  <c r="L215" i="11"/>
  <c r="M213" i="11"/>
  <c r="L216" i="11"/>
  <c r="K190" i="11"/>
  <c r="R17" i="11"/>
  <c r="N209" i="11"/>
  <c r="L84" i="11"/>
  <c r="L85" i="11"/>
  <c r="K85" i="11"/>
  <c r="K86" i="11"/>
  <c r="J73" i="11"/>
  <c r="L73" i="11"/>
  <c r="J74" i="11"/>
  <c r="K102" i="11"/>
  <c r="K125" i="11"/>
  <c r="K71" i="11"/>
  <c r="L177" i="11"/>
  <c r="M177" i="11"/>
  <c r="N177" i="11"/>
  <c r="O177" i="11"/>
  <c r="P177" i="11"/>
  <c r="Q177" i="11"/>
  <c r="R177" i="11"/>
  <c r="S177" i="11"/>
  <c r="T177" i="11"/>
  <c r="U177" i="11"/>
  <c r="V177" i="11"/>
  <c r="L104" i="11"/>
  <c r="L127" i="11"/>
  <c r="L143" i="11"/>
  <c r="J177" i="11"/>
  <c r="I177" i="11"/>
  <c r="H177" i="11"/>
  <c r="G177" i="11"/>
  <c r="F177" i="11"/>
  <c r="E177" i="11"/>
  <c r="D177" i="11"/>
  <c r="C177" i="11"/>
  <c r="K173" i="11"/>
  <c r="R19" i="11"/>
  <c r="J195" i="11"/>
  <c r="I195" i="11"/>
  <c r="H195" i="11"/>
  <c r="G195" i="11"/>
  <c r="F195" i="11"/>
  <c r="E195" i="11"/>
  <c r="D195" i="11"/>
  <c r="C195" i="11"/>
  <c r="L195" i="11"/>
  <c r="M195" i="11"/>
  <c r="N195" i="11"/>
  <c r="O195" i="11"/>
  <c r="P195" i="11"/>
  <c r="Q195" i="11"/>
  <c r="R195" i="11"/>
  <c r="S195" i="11"/>
  <c r="T195" i="11"/>
  <c r="U195" i="11"/>
  <c r="V195" i="11"/>
  <c r="I76" i="11"/>
  <c r="O207" i="11"/>
  <c r="O209" i="11"/>
  <c r="L77" i="11"/>
  <c r="M77" i="11"/>
  <c r="N77" i="11"/>
  <c r="O77" i="11"/>
  <c r="P77" i="11"/>
  <c r="Q77" i="11"/>
  <c r="R77" i="11"/>
  <c r="S77" i="11"/>
  <c r="T77" i="11"/>
  <c r="U77" i="11"/>
  <c r="V77" i="11"/>
  <c r="R22" i="11"/>
  <c r="J192" i="11"/>
  <c r="I192" i="11"/>
  <c r="H192" i="11"/>
  <c r="G192" i="11"/>
  <c r="F192" i="11"/>
  <c r="E192" i="11"/>
  <c r="D192" i="11"/>
  <c r="C192" i="11"/>
  <c r="L192" i="11"/>
  <c r="M192" i="11"/>
  <c r="N192" i="11"/>
  <c r="O192" i="11"/>
  <c r="P192" i="11"/>
  <c r="Q192" i="11"/>
  <c r="R192" i="11"/>
  <c r="S192" i="11"/>
  <c r="T192" i="11"/>
  <c r="U192" i="11"/>
  <c r="V192" i="11"/>
  <c r="J199" i="11"/>
  <c r="I199" i="11"/>
  <c r="H199" i="11"/>
  <c r="G199" i="11"/>
  <c r="F199" i="11"/>
  <c r="E199" i="11"/>
  <c r="D199" i="11"/>
  <c r="C199" i="11"/>
  <c r="L199" i="11"/>
  <c r="M199" i="11"/>
  <c r="N199" i="11"/>
  <c r="O199" i="11"/>
  <c r="P199" i="11"/>
  <c r="Q199" i="11"/>
  <c r="R199" i="11"/>
  <c r="S199" i="11"/>
  <c r="T199" i="11"/>
  <c r="U199" i="11"/>
  <c r="V199" i="11"/>
  <c r="K185" i="11"/>
  <c r="R31" i="11"/>
  <c r="K178" i="11"/>
  <c r="R24" i="11"/>
  <c r="L180" i="11"/>
  <c r="M180" i="11"/>
  <c r="N180" i="11"/>
  <c r="O180" i="11"/>
  <c r="P180" i="11"/>
  <c r="Q180" i="11"/>
  <c r="R180" i="11"/>
  <c r="S180" i="11"/>
  <c r="T180" i="11"/>
  <c r="U180" i="11"/>
  <c r="V180" i="11"/>
  <c r="J180" i="11"/>
  <c r="I180" i="11"/>
  <c r="H180" i="11"/>
  <c r="G180" i="11"/>
  <c r="F180" i="11"/>
  <c r="E180" i="11"/>
  <c r="D180" i="11"/>
  <c r="C180" i="11"/>
  <c r="J183" i="11"/>
  <c r="I183" i="11"/>
  <c r="H183" i="11"/>
  <c r="G183" i="11"/>
  <c r="F183" i="11"/>
  <c r="E183" i="11"/>
  <c r="D183" i="11"/>
  <c r="C183" i="11"/>
  <c r="L183" i="11"/>
  <c r="M183" i="11"/>
  <c r="N183" i="11"/>
  <c r="O183" i="11"/>
  <c r="P183" i="11"/>
  <c r="Q183" i="11"/>
  <c r="R183" i="11"/>
  <c r="S183" i="11"/>
  <c r="T183" i="11"/>
  <c r="U183" i="11"/>
  <c r="V183" i="11"/>
  <c r="R28" i="11"/>
  <c r="L185" i="11"/>
  <c r="M185" i="11"/>
  <c r="N185" i="11"/>
  <c r="O185" i="11"/>
  <c r="P185" i="11"/>
  <c r="Q185" i="11"/>
  <c r="R185" i="11"/>
  <c r="S185" i="11"/>
  <c r="T185" i="11"/>
  <c r="U185" i="11"/>
  <c r="V185" i="11"/>
  <c r="J185" i="11"/>
  <c r="I185" i="11"/>
  <c r="H185" i="11"/>
  <c r="G185" i="11"/>
  <c r="F185" i="11"/>
  <c r="E185" i="11"/>
  <c r="D185" i="11"/>
  <c r="C185" i="11"/>
  <c r="K79" i="11"/>
  <c r="J173" i="11"/>
  <c r="I173" i="11"/>
  <c r="H173" i="11"/>
  <c r="G173" i="11"/>
  <c r="F173" i="11"/>
  <c r="E173" i="11"/>
  <c r="D173" i="11"/>
  <c r="C173" i="11"/>
  <c r="K67" i="11"/>
  <c r="L173" i="11"/>
  <c r="M173" i="11"/>
  <c r="N173" i="11"/>
  <c r="O173" i="11"/>
  <c r="P173" i="11"/>
  <c r="Q173" i="11"/>
  <c r="R173" i="11"/>
  <c r="S173" i="11"/>
  <c r="T173" i="11"/>
  <c r="U173" i="11"/>
  <c r="V173" i="11"/>
  <c r="I73" i="11"/>
  <c r="J101" i="11"/>
  <c r="J124" i="11"/>
  <c r="J140" i="11"/>
  <c r="L184" i="11"/>
  <c r="M184" i="11"/>
  <c r="N184" i="11"/>
  <c r="O184" i="11"/>
  <c r="P184" i="11"/>
  <c r="Q184" i="11"/>
  <c r="R184" i="11"/>
  <c r="S184" i="11"/>
  <c r="T184" i="11"/>
  <c r="U184" i="11"/>
  <c r="V184" i="11"/>
  <c r="J184" i="11"/>
  <c r="I184" i="11"/>
  <c r="H184" i="11"/>
  <c r="G184" i="11"/>
  <c r="F184" i="11"/>
  <c r="E184" i="11"/>
  <c r="D184" i="11"/>
  <c r="C184" i="11"/>
  <c r="K78" i="11"/>
  <c r="M86" i="11"/>
  <c r="N74" i="11"/>
  <c r="M102" i="11"/>
  <c r="M125" i="11"/>
  <c r="M141" i="11"/>
  <c r="E216" i="11"/>
  <c r="F213" i="11"/>
  <c r="F215" i="11"/>
  <c r="D201" i="11"/>
  <c r="E214" i="11"/>
  <c r="M66" i="11"/>
  <c r="L94" i="11"/>
  <c r="L117" i="11"/>
  <c r="L133" i="11"/>
  <c r="I74" i="11"/>
  <c r="J102" i="11"/>
  <c r="J125" i="11"/>
  <c r="J141" i="11"/>
  <c r="J190" i="11"/>
  <c r="I190" i="11"/>
  <c r="H190" i="11"/>
  <c r="G190" i="11"/>
  <c r="F190" i="11"/>
  <c r="E190" i="11"/>
  <c r="D190" i="11"/>
  <c r="C190" i="11"/>
  <c r="K65" i="11"/>
  <c r="L190" i="11"/>
  <c r="M190" i="11"/>
  <c r="N190" i="11"/>
  <c r="O190" i="11"/>
  <c r="P190" i="11"/>
  <c r="Q190" i="11"/>
  <c r="R190" i="11"/>
  <c r="S190" i="11"/>
  <c r="T190" i="11"/>
  <c r="U190" i="11"/>
  <c r="V190" i="11"/>
  <c r="M216" i="11"/>
  <c r="N201" i="11"/>
  <c r="M214" i="11"/>
  <c r="M215" i="11"/>
  <c r="K69" i="11"/>
  <c r="J194" i="11"/>
  <c r="I194" i="11"/>
  <c r="H194" i="11"/>
  <c r="G194" i="11"/>
  <c r="F194" i="11"/>
  <c r="E194" i="11"/>
  <c r="D194" i="11"/>
  <c r="C194" i="11"/>
  <c r="L194" i="11"/>
  <c r="M194" i="11"/>
  <c r="N194" i="11"/>
  <c r="O194" i="11"/>
  <c r="P194" i="11"/>
  <c r="Q194" i="11"/>
  <c r="R194" i="11"/>
  <c r="S194" i="11"/>
  <c r="T194" i="11"/>
  <c r="U194" i="11"/>
  <c r="V194" i="11"/>
  <c r="H75" i="11"/>
  <c r="I103" i="11"/>
  <c r="I126" i="11"/>
  <c r="I142" i="11"/>
  <c r="S207" i="11"/>
  <c r="T182" i="11"/>
  <c r="S210" i="11"/>
  <c r="J70" i="11"/>
  <c r="K98" i="11"/>
  <c r="K121" i="11"/>
  <c r="L70" i="11"/>
  <c r="I66" i="11"/>
  <c r="J94" i="11"/>
  <c r="J117" i="11"/>
  <c r="J133" i="11"/>
  <c r="L96" i="11"/>
  <c r="L119" i="11"/>
  <c r="L135" i="11"/>
  <c r="M68" i="11"/>
  <c r="P75" i="11"/>
  <c r="O103" i="11"/>
  <c r="O126" i="11"/>
  <c r="O142" i="11"/>
  <c r="I87" i="11"/>
  <c r="J84" i="11"/>
  <c r="J86" i="11"/>
  <c r="I85" i="11"/>
  <c r="I104" i="11"/>
  <c r="I127" i="11"/>
  <c r="I143" i="11"/>
  <c r="H76" i="11"/>
  <c r="L71" i="11"/>
  <c r="J71" i="11"/>
  <c r="K99" i="11"/>
  <c r="K122" i="11"/>
  <c r="I68" i="11"/>
  <c r="J96" i="11"/>
  <c r="J119" i="11"/>
  <c r="J135" i="11"/>
  <c r="I210" i="11"/>
  <c r="H182" i="11"/>
  <c r="J207" i="11"/>
  <c r="J209" i="11"/>
  <c r="I208" i="11"/>
  <c r="N87" i="11"/>
  <c r="O76" i="11"/>
  <c r="N104" i="11"/>
  <c r="N127" i="11"/>
  <c r="N143" i="11"/>
  <c r="N85" i="11"/>
  <c r="O84" i="11"/>
  <c r="L178" i="11"/>
  <c r="M178" i="11"/>
  <c r="N178" i="11"/>
  <c r="O178" i="11"/>
  <c r="P178" i="11"/>
  <c r="Q178" i="11"/>
  <c r="R178" i="11"/>
  <c r="S178" i="11"/>
  <c r="T178" i="11"/>
  <c r="U178" i="11"/>
  <c r="V178" i="11"/>
  <c r="K72" i="11"/>
  <c r="J178" i="11"/>
  <c r="I178" i="11"/>
  <c r="H178" i="11"/>
  <c r="G178" i="11"/>
  <c r="F178" i="11"/>
  <c r="E178" i="11"/>
  <c r="D178" i="11"/>
  <c r="C178" i="11"/>
  <c r="L101" i="11"/>
  <c r="L124" i="11"/>
  <c r="L140" i="11"/>
  <c r="M73" i="11"/>
  <c r="L86" i="11"/>
  <c r="R208" i="11"/>
  <c r="R209" i="11"/>
  <c r="L141" i="11"/>
  <c r="N84" i="11"/>
  <c r="I70" i="11"/>
  <c r="J98" i="11"/>
  <c r="J121" i="11"/>
  <c r="J137" i="11"/>
  <c r="T210" i="11"/>
  <c r="U182" i="11"/>
  <c r="U207" i="11"/>
  <c r="H66" i="11"/>
  <c r="I94" i="11"/>
  <c r="I117" i="11"/>
  <c r="I133" i="11"/>
  <c r="S208" i="11"/>
  <c r="J78" i="11"/>
  <c r="I78" i="11"/>
  <c r="H78" i="11"/>
  <c r="G78" i="11"/>
  <c r="F78" i="11"/>
  <c r="E78" i="11"/>
  <c r="D78" i="11"/>
  <c r="C78" i="11"/>
  <c r="L78" i="11"/>
  <c r="M78" i="11"/>
  <c r="N78" i="11"/>
  <c r="O78" i="11"/>
  <c r="P78" i="11"/>
  <c r="Q78" i="11"/>
  <c r="R78" i="11"/>
  <c r="S78" i="11"/>
  <c r="T78" i="11"/>
  <c r="U78" i="11"/>
  <c r="V78" i="11"/>
  <c r="J72" i="11"/>
  <c r="K100" i="11"/>
  <c r="K123" i="11"/>
  <c r="L72" i="11"/>
  <c r="T207" i="11"/>
  <c r="L65" i="11"/>
  <c r="J65" i="11"/>
  <c r="K93" i="11"/>
  <c r="I71" i="11"/>
  <c r="J99" i="11"/>
  <c r="J122" i="11"/>
  <c r="J138" i="11"/>
  <c r="Q75" i="11"/>
  <c r="P103" i="11"/>
  <c r="P126" i="11"/>
  <c r="P142" i="11"/>
  <c r="S209" i="11"/>
  <c r="O201" i="11"/>
  <c r="O213" i="11"/>
  <c r="N214" i="11"/>
  <c r="N216" i="11"/>
  <c r="N66" i="11"/>
  <c r="M94" i="11"/>
  <c r="M117" i="11"/>
  <c r="M133" i="11"/>
  <c r="H73" i="11"/>
  <c r="I101" i="11"/>
  <c r="I124" i="11"/>
  <c r="I140" i="11"/>
  <c r="J79" i="11"/>
  <c r="L79" i="11"/>
  <c r="H68" i="11"/>
  <c r="I96" i="11"/>
  <c r="I119" i="11"/>
  <c r="I135" i="11"/>
  <c r="M71" i="11"/>
  <c r="L99" i="11"/>
  <c r="L122" i="11"/>
  <c r="L138" i="11"/>
  <c r="N68" i="11"/>
  <c r="M96" i="11"/>
  <c r="M119" i="11"/>
  <c r="M135" i="11"/>
  <c r="M70" i="11"/>
  <c r="L98" i="11"/>
  <c r="L121" i="11"/>
  <c r="L137" i="11"/>
  <c r="K97" i="11"/>
  <c r="K120" i="11"/>
  <c r="L69" i="11"/>
  <c r="J69" i="11"/>
  <c r="N86" i="11"/>
  <c r="M101" i="11"/>
  <c r="M124" i="11"/>
  <c r="M140" i="11"/>
  <c r="N73" i="11"/>
  <c r="O87" i="11"/>
  <c r="P76" i="11"/>
  <c r="O104" i="11"/>
  <c r="O127" i="11"/>
  <c r="O143" i="11"/>
  <c r="G182" i="11"/>
  <c r="H208" i="11"/>
  <c r="H210" i="11"/>
  <c r="I207" i="11"/>
  <c r="I209" i="11"/>
  <c r="H87" i="11"/>
  <c r="H104" i="11"/>
  <c r="H127" i="11"/>
  <c r="H143" i="11"/>
  <c r="I84" i="11"/>
  <c r="I86" i="11"/>
  <c r="G76" i="11"/>
  <c r="H85" i="11"/>
  <c r="H103" i="11"/>
  <c r="H126" i="11"/>
  <c r="H142" i="11"/>
  <c r="G75" i="11"/>
  <c r="N213" i="11"/>
  <c r="I102" i="11"/>
  <c r="I125" i="11"/>
  <c r="I141" i="11"/>
  <c r="H74" i="11"/>
  <c r="D214" i="11"/>
  <c r="D216" i="11"/>
  <c r="C201" i="11"/>
  <c r="E213" i="11"/>
  <c r="E215" i="11"/>
  <c r="O74" i="11"/>
  <c r="N102" i="11"/>
  <c r="N125" i="11"/>
  <c r="N141" i="11"/>
  <c r="K95" i="11"/>
  <c r="K118" i="11"/>
  <c r="J67" i="11"/>
  <c r="L67" i="11"/>
  <c r="I67" i="11"/>
  <c r="J95" i="11"/>
  <c r="J118" i="11"/>
  <c r="J134" i="11"/>
  <c r="G74" i="11"/>
  <c r="H102" i="11"/>
  <c r="H125" i="11"/>
  <c r="H141" i="11"/>
  <c r="N96" i="11"/>
  <c r="N119" i="11"/>
  <c r="N135" i="11"/>
  <c r="O68" i="11"/>
  <c r="L62" i="11"/>
  <c r="L81" i="11"/>
  <c r="M79" i="11"/>
  <c r="M72" i="11"/>
  <c r="L100" i="11"/>
  <c r="L123" i="11"/>
  <c r="L139" i="11"/>
  <c r="I69" i="11"/>
  <c r="J97" i="11"/>
  <c r="J120" i="11"/>
  <c r="J136" i="11"/>
  <c r="M98" i="11"/>
  <c r="M121" i="11"/>
  <c r="M137" i="11"/>
  <c r="N70" i="11"/>
  <c r="M99" i="11"/>
  <c r="M122" i="11"/>
  <c r="M138" i="11"/>
  <c r="N71" i="11"/>
  <c r="R75" i="11"/>
  <c r="Q103" i="11"/>
  <c r="Q126" i="11"/>
  <c r="J93" i="11"/>
  <c r="J116" i="11"/>
  <c r="I65" i="11"/>
  <c r="V207" i="11"/>
  <c r="U208" i="11"/>
  <c r="U210" i="11"/>
  <c r="V182" i="11"/>
  <c r="V210" i="11"/>
  <c r="H70" i="11"/>
  <c r="I98" i="11"/>
  <c r="I121" i="11"/>
  <c r="I137" i="11"/>
  <c r="P104" i="11"/>
  <c r="P127" i="11"/>
  <c r="P143" i="11"/>
  <c r="Q76" i="11"/>
  <c r="Q84" i="11"/>
  <c r="P87" i="11"/>
  <c r="P85" i="11"/>
  <c r="G68" i="11"/>
  <c r="H96" i="11"/>
  <c r="H119" i="11"/>
  <c r="H135" i="11"/>
  <c r="H71" i="11"/>
  <c r="I99" i="11"/>
  <c r="I122" i="11"/>
  <c r="I138" i="11"/>
  <c r="G66" i="11"/>
  <c r="H94" i="11"/>
  <c r="H117" i="11"/>
  <c r="H133" i="11"/>
  <c r="D213" i="11"/>
  <c r="D215" i="11"/>
  <c r="C214" i="11"/>
  <c r="C216" i="11"/>
  <c r="G208" i="11"/>
  <c r="F182" i="11"/>
  <c r="H207" i="11"/>
  <c r="H209" i="11"/>
  <c r="G210" i="11"/>
  <c r="P84" i="11"/>
  <c r="H101" i="11"/>
  <c r="H124" i="11"/>
  <c r="H140" i="11"/>
  <c r="G73" i="11"/>
  <c r="N215" i="11"/>
  <c r="G85" i="11"/>
  <c r="G87" i="11"/>
  <c r="F76" i="11"/>
  <c r="G104" i="11"/>
  <c r="G127" i="11"/>
  <c r="G143" i="11"/>
  <c r="H84" i="11"/>
  <c r="H86" i="11"/>
  <c r="M67" i="11"/>
  <c r="L95" i="11"/>
  <c r="L118" i="11"/>
  <c r="L134" i="11"/>
  <c r="P74" i="11"/>
  <c r="O102" i="11"/>
  <c r="O125" i="11"/>
  <c r="O141" i="11"/>
  <c r="G103" i="11"/>
  <c r="G126" i="11"/>
  <c r="G142" i="11"/>
  <c r="F75" i="11"/>
  <c r="O85" i="11"/>
  <c r="O86" i="11"/>
  <c r="N101" i="11"/>
  <c r="N124" i="11"/>
  <c r="N140" i="11"/>
  <c r="O73" i="11"/>
  <c r="M69" i="11"/>
  <c r="L97" i="11"/>
  <c r="L120" i="11"/>
  <c r="L136" i="11"/>
  <c r="J62" i="11"/>
  <c r="J81" i="11"/>
  <c r="I79" i="11"/>
  <c r="N94" i="11"/>
  <c r="N117" i="11"/>
  <c r="N133" i="11"/>
  <c r="O66" i="11"/>
  <c r="O214" i="11"/>
  <c r="O215" i="11"/>
  <c r="P201" i="11"/>
  <c r="O216" i="11"/>
  <c r="M65" i="11"/>
  <c r="L93" i="11"/>
  <c r="L116" i="11"/>
  <c r="J100" i="11"/>
  <c r="J123" i="11"/>
  <c r="J139" i="11"/>
  <c r="I72" i="11"/>
  <c r="T208" i="11"/>
  <c r="T209" i="11"/>
  <c r="G207" i="11"/>
  <c r="G209" i="11"/>
  <c r="F210" i="11"/>
  <c r="F208" i="11"/>
  <c r="E182" i="11"/>
  <c r="O71" i="11"/>
  <c r="N99" i="11"/>
  <c r="N122" i="11"/>
  <c r="N138" i="11"/>
  <c r="H72" i="11"/>
  <c r="I100" i="11"/>
  <c r="I123" i="11"/>
  <c r="I139" i="11"/>
  <c r="P66" i="11"/>
  <c r="O94" i="11"/>
  <c r="O117" i="11"/>
  <c r="O133" i="11"/>
  <c r="P86" i="11"/>
  <c r="F74" i="11"/>
  <c r="G102" i="11"/>
  <c r="G125" i="11"/>
  <c r="G141" i="11"/>
  <c r="P216" i="11"/>
  <c r="P214" i="11"/>
  <c r="Q213" i="11"/>
  <c r="Q201" i="11"/>
  <c r="G94" i="11"/>
  <c r="G117" i="11"/>
  <c r="G133" i="11"/>
  <c r="F66" i="11"/>
  <c r="V209" i="11"/>
  <c r="S75" i="11"/>
  <c r="R103" i="11"/>
  <c r="R126" i="11"/>
  <c r="O70" i="11"/>
  <c r="N98" i="11"/>
  <c r="N121" i="11"/>
  <c r="N137" i="11"/>
  <c r="P68" i="11"/>
  <c r="O96" i="11"/>
  <c r="O119" i="11"/>
  <c r="O135" i="11"/>
  <c r="N65" i="11"/>
  <c r="M93" i="11"/>
  <c r="M116" i="11"/>
  <c r="J132" i="11"/>
  <c r="J113" i="11"/>
  <c r="M62" i="11"/>
  <c r="M81" i="11"/>
  <c r="N79" i="11"/>
  <c r="P102" i="11"/>
  <c r="P125" i="11"/>
  <c r="P141" i="11"/>
  <c r="Q74" i="11"/>
  <c r="G71" i="11"/>
  <c r="H99" i="11"/>
  <c r="H122" i="11"/>
  <c r="H138" i="11"/>
  <c r="V208" i="11"/>
  <c r="H69" i="11"/>
  <c r="I97" i="11"/>
  <c r="I120" i="11"/>
  <c r="I136" i="11"/>
  <c r="N69" i="11"/>
  <c r="M97" i="11"/>
  <c r="M120" i="11"/>
  <c r="M136" i="11"/>
  <c r="E75" i="11"/>
  <c r="F103" i="11"/>
  <c r="F126" i="11"/>
  <c r="F142" i="11"/>
  <c r="F104" i="11"/>
  <c r="F127" i="11"/>
  <c r="F143" i="11"/>
  <c r="F87" i="11"/>
  <c r="G84" i="11"/>
  <c r="G86" i="11"/>
  <c r="E76" i="11"/>
  <c r="F85" i="11"/>
  <c r="U209" i="11"/>
  <c r="G70" i="11"/>
  <c r="H98" i="11"/>
  <c r="H121" i="11"/>
  <c r="H137" i="11"/>
  <c r="L113" i="11"/>
  <c r="L132" i="11"/>
  <c r="P213" i="11"/>
  <c r="P215" i="11"/>
  <c r="I62" i="11"/>
  <c r="I81" i="11"/>
  <c r="H79" i="11"/>
  <c r="O101" i="11"/>
  <c r="O124" i="11"/>
  <c r="O140" i="11"/>
  <c r="P73" i="11"/>
  <c r="N67" i="11"/>
  <c r="M95" i="11"/>
  <c r="M118" i="11"/>
  <c r="M134" i="11"/>
  <c r="G101" i="11"/>
  <c r="G124" i="11"/>
  <c r="G140" i="11"/>
  <c r="F73" i="11"/>
  <c r="C213" i="11"/>
  <c r="C215" i="11"/>
  <c r="G96" i="11"/>
  <c r="G119" i="11"/>
  <c r="G135" i="11"/>
  <c r="F68" i="11"/>
  <c r="Q87" i="11"/>
  <c r="R76" i="11"/>
  <c r="Q104" i="11"/>
  <c r="Q127" i="11"/>
  <c r="H65" i="11"/>
  <c r="I93" i="11"/>
  <c r="I116" i="11"/>
  <c r="N72" i="11"/>
  <c r="M100" i="11"/>
  <c r="M123" i="11"/>
  <c r="M139" i="11"/>
  <c r="I95" i="11"/>
  <c r="I118" i="11"/>
  <c r="I134" i="11"/>
  <c r="H67" i="11"/>
  <c r="N95" i="11"/>
  <c r="N118" i="11"/>
  <c r="N134" i="11"/>
  <c r="O67" i="11"/>
  <c r="N97" i="11"/>
  <c r="N120" i="11"/>
  <c r="N136" i="11"/>
  <c r="O69" i="11"/>
  <c r="O79" i="11"/>
  <c r="N62" i="11"/>
  <c r="N81" i="11"/>
  <c r="E74" i="11"/>
  <c r="F102" i="11"/>
  <c r="F125" i="11"/>
  <c r="F141" i="11"/>
  <c r="O98" i="11"/>
  <c r="O121" i="11"/>
  <c r="O137" i="11"/>
  <c r="P70" i="11"/>
  <c r="N100" i="11"/>
  <c r="N123" i="11"/>
  <c r="N139" i="11"/>
  <c r="O72" i="11"/>
  <c r="F96" i="11"/>
  <c r="F119" i="11"/>
  <c r="F135" i="11"/>
  <c r="E68" i="11"/>
  <c r="D75" i="11"/>
  <c r="E103" i="11"/>
  <c r="E126" i="11"/>
  <c r="E142" i="11"/>
  <c r="G69" i="11"/>
  <c r="H97" i="11"/>
  <c r="H120" i="11"/>
  <c r="H136" i="11"/>
  <c r="R74" i="11"/>
  <c r="Q102" i="11"/>
  <c r="Q125" i="11"/>
  <c r="H93" i="11"/>
  <c r="H116" i="11"/>
  <c r="G65" i="11"/>
  <c r="S76" i="11"/>
  <c r="R104" i="11"/>
  <c r="R127" i="11"/>
  <c r="R87" i="11"/>
  <c r="M132" i="11"/>
  <c r="M113" i="11"/>
  <c r="E210" i="11"/>
  <c r="D182" i="11"/>
  <c r="E208" i="11"/>
  <c r="F207" i="11"/>
  <c r="F209" i="11"/>
  <c r="R84" i="11"/>
  <c r="F101" i="11"/>
  <c r="F124" i="11"/>
  <c r="F140" i="11"/>
  <c r="E73" i="11"/>
  <c r="Q73" i="11"/>
  <c r="P101" i="11"/>
  <c r="P124" i="11"/>
  <c r="P140" i="11"/>
  <c r="G98" i="11"/>
  <c r="G121" i="11"/>
  <c r="G137" i="11"/>
  <c r="F70" i="11"/>
  <c r="D76" i="11"/>
  <c r="E87" i="11"/>
  <c r="E104" i="11"/>
  <c r="E127" i="11"/>
  <c r="E143" i="11"/>
  <c r="E85" i="11"/>
  <c r="F84" i="11"/>
  <c r="F86" i="11"/>
  <c r="F71" i="11"/>
  <c r="G99" i="11"/>
  <c r="G122" i="11"/>
  <c r="G138" i="11"/>
  <c r="O65" i="11"/>
  <c r="N93" i="11"/>
  <c r="N116" i="11"/>
  <c r="F94" i="11"/>
  <c r="F117" i="11"/>
  <c r="F133" i="11"/>
  <c r="E66" i="11"/>
  <c r="H100" i="11"/>
  <c r="H123" i="11"/>
  <c r="H139" i="11"/>
  <c r="G72" i="11"/>
  <c r="G67" i="11"/>
  <c r="H95" i="11"/>
  <c r="H118" i="11"/>
  <c r="H134" i="11"/>
  <c r="I132" i="11"/>
  <c r="I113" i="11"/>
  <c r="Q85" i="11"/>
  <c r="Q86" i="11"/>
  <c r="G79" i="11"/>
  <c r="H62" i="11"/>
  <c r="H81" i="11"/>
  <c r="Q68" i="11"/>
  <c r="P96" i="11"/>
  <c r="P119" i="11"/>
  <c r="P135" i="11"/>
  <c r="T75" i="11"/>
  <c r="S103" i="11"/>
  <c r="S126" i="11"/>
  <c r="Q216" i="11"/>
  <c r="R213" i="11"/>
  <c r="Q214" i="11"/>
  <c r="Q215" i="11"/>
  <c r="R201" i="11"/>
  <c r="Q66" i="11"/>
  <c r="P94" i="11"/>
  <c r="P117" i="11"/>
  <c r="P133" i="11"/>
  <c r="O99" i="11"/>
  <c r="O122" i="11"/>
  <c r="O138" i="11"/>
  <c r="P71" i="11"/>
  <c r="U75" i="11"/>
  <c r="T103" i="11"/>
  <c r="T126" i="11"/>
  <c r="F79" i="11"/>
  <c r="G62" i="11"/>
  <c r="G81" i="11"/>
  <c r="E94" i="11"/>
  <c r="E117" i="11"/>
  <c r="E133" i="11"/>
  <c r="D66" i="11"/>
  <c r="D208" i="11"/>
  <c r="C182" i="11"/>
  <c r="D210" i="11"/>
  <c r="E207" i="11"/>
  <c r="E209" i="11"/>
  <c r="P69" i="11"/>
  <c r="O97" i="11"/>
  <c r="O120" i="11"/>
  <c r="O136" i="11"/>
  <c r="F99" i="11"/>
  <c r="F122" i="11"/>
  <c r="F138" i="11"/>
  <c r="E71" i="11"/>
  <c r="R86" i="11"/>
  <c r="T76" i="11"/>
  <c r="S104" i="11"/>
  <c r="S127" i="11"/>
  <c r="S87" i="11"/>
  <c r="R102" i="11"/>
  <c r="R125" i="11"/>
  <c r="S74" i="11"/>
  <c r="D103" i="11"/>
  <c r="D126" i="11"/>
  <c r="D142" i="11"/>
  <c r="C75" i="11"/>
  <c r="C103" i="11"/>
  <c r="C126" i="11"/>
  <c r="D74" i="11"/>
  <c r="E102" i="11"/>
  <c r="E125" i="11"/>
  <c r="E141" i="11"/>
  <c r="R66" i="11"/>
  <c r="Q94" i="11"/>
  <c r="Q117" i="11"/>
  <c r="R68" i="11"/>
  <c r="Q96" i="11"/>
  <c r="Q119" i="11"/>
  <c r="F72" i="11"/>
  <c r="G100" i="11"/>
  <c r="G123" i="11"/>
  <c r="G139" i="11"/>
  <c r="N113" i="11"/>
  <c r="N132" i="11"/>
  <c r="D87" i="11"/>
  <c r="E84" i="11"/>
  <c r="E86" i="11"/>
  <c r="D85" i="11"/>
  <c r="D104" i="11"/>
  <c r="D127" i="11"/>
  <c r="D143" i="11"/>
  <c r="C76" i="11"/>
  <c r="R73" i="11"/>
  <c r="Q101" i="11"/>
  <c r="Q124" i="11"/>
  <c r="R85" i="11"/>
  <c r="F65" i="11"/>
  <c r="G93" i="11"/>
  <c r="G116" i="11"/>
  <c r="E96" i="11"/>
  <c r="E119" i="11"/>
  <c r="E135" i="11"/>
  <c r="D68" i="11"/>
  <c r="Q70" i="11"/>
  <c r="P98" i="11"/>
  <c r="P121" i="11"/>
  <c r="P137" i="11"/>
  <c r="O95" i="11"/>
  <c r="O118" i="11"/>
  <c r="O134" i="11"/>
  <c r="P67" i="11"/>
  <c r="P72" i="11"/>
  <c r="O100" i="11"/>
  <c r="O123" i="11"/>
  <c r="O139" i="11"/>
  <c r="R215" i="11"/>
  <c r="F67" i="11"/>
  <c r="G95" i="11"/>
  <c r="G118" i="11"/>
  <c r="G134" i="11"/>
  <c r="P99" i="11"/>
  <c r="P122" i="11"/>
  <c r="P138" i="11"/>
  <c r="Q71" i="11"/>
  <c r="S201" i="11"/>
  <c r="R214" i="11"/>
  <c r="S213" i="11"/>
  <c r="R216" i="11"/>
  <c r="O93" i="11"/>
  <c r="O116" i="11"/>
  <c r="P65" i="11"/>
  <c r="F98" i="11"/>
  <c r="F121" i="11"/>
  <c r="F137" i="11"/>
  <c r="E70" i="11"/>
  <c r="E101" i="11"/>
  <c r="E124" i="11"/>
  <c r="E140" i="11"/>
  <c r="D73" i="11"/>
  <c r="S84" i="11"/>
  <c r="H132" i="11"/>
  <c r="H113" i="11"/>
  <c r="F69" i="11"/>
  <c r="G97" i="11"/>
  <c r="G120" i="11"/>
  <c r="G136" i="11"/>
  <c r="P79" i="11"/>
  <c r="O62" i="11"/>
  <c r="O81" i="11"/>
  <c r="G132" i="11"/>
  <c r="G113" i="11"/>
  <c r="S73" i="11"/>
  <c r="R101" i="11"/>
  <c r="R124" i="11"/>
  <c r="U76" i="11"/>
  <c r="U84" i="11"/>
  <c r="T85" i="11"/>
  <c r="T87" i="11"/>
  <c r="T104" i="11"/>
  <c r="T127" i="11"/>
  <c r="C208" i="11"/>
  <c r="D207" i="11"/>
  <c r="D209" i="11"/>
  <c r="C210" i="11"/>
  <c r="E69" i="11"/>
  <c r="F97" i="11"/>
  <c r="F120" i="11"/>
  <c r="F136" i="11"/>
  <c r="C73" i="11"/>
  <c r="C101" i="11"/>
  <c r="C124" i="11"/>
  <c r="D101" i="11"/>
  <c r="D124" i="11"/>
  <c r="D140" i="11"/>
  <c r="P93" i="11"/>
  <c r="P116" i="11"/>
  <c r="Q65" i="11"/>
  <c r="P100" i="11"/>
  <c r="P123" i="11"/>
  <c r="P139" i="11"/>
  <c r="Q72" i="11"/>
  <c r="R70" i="11"/>
  <c r="Q98" i="11"/>
  <c r="Q121" i="11"/>
  <c r="E65" i="11"/>
  <c r="F93" i="11"/>
  <c r="F116" i="11"/>
  <c r="D84" i="11"/>
  <c r="D86" i="11"/>
  <c r="C104" i="11"/>
  <c r="C127" i="11"/>
  <c r="C85" i="11"/>
  <c r="C84" i="11"/>
  <c r="C86" i="11"/>
  <c r="C87" i="11"/>
  <c r="E72" i="11"/>
  <c r="F100" i="11"/>
  <c r="F123" i="11"/>
  <c r="F139" i="11"/>
  <c r="R94" i="11"/>
  <c r="R117" i="11"/>
  <c r="S66" i="11"/>
  <c r="T84" i="11"/>
  <c r="Q69" i="11"/>
  <c r="P97" i="11"/>
  <c r="P120" i="11"/>
  <c r="P136" i="11"/>
  <c r="F62" i="11"/>
  <c r="F81" i="11"/>
  <c r="E79" i="11"/>
  <c r="O132" i="11"/>
  <c r="O113" i="11"/>
  <c r="T201" i="11"/>
  <c r="T213" i="11"/>
  <c r="S216" i="11"/>
  <c r="E67" i="11"/>
  <c r="F95" i="11"/>
  <c r="F118" i="11"/>
  <c r="F134" i="11"/>
  <c r="Q67" i="11"/>
  <c r="P95" i="11"/>
  <c r="P118" i="11"/>
  <c r="P134" i="11"/>
  <c r="D96" i="11"/>
  <c r="D119" i="11"/>
  <c r="D135" i="11"/>
  <c r="C68" i="11"/>
  <c r="C96" i="11"/>
  <c r="C119" i="11"/>
  <c r="C142" i="11"/>
  <c r="T74" i="11"/>
  <c r="S102" i="11"/>
  <c r="S125" i="11"/>
  <c r="S85" i="11"/>
  <c r="S86" i="11"/>
  <c r="E99" i="11"/>
  <c r="E122" i="11"/>
  <c r="E138" i="11"/>
  <c r="D71" i="11"/>
  <c r="D94" i="11"/>
  <c r="D117" i="11"/>
  <c r="D133" i="11"/>
  <c r="C66" i="11"/>
  <c r="C94" i="11"/>
  <c r="C117" i="11"/>
  <c r="C140" i="11"/>
  <c r="P62" i="11"/>
  <c r="P81" i="11"/>
  <c r="Q79" i="11"/>
  <c r="D70" i="11"/>
  <c r="E98" i="11"/>
  <c r="E121" i="11"/>
  <c r="E137" i="11"/>
  <c r="Q99" i="11"/>
  <c r="Q122" i="11"/>
  <c r="R71" i="11"/>
  <c r="R96" i="11"/>
  <c r="R119" i="11"/>
  <c r="S68" i="11"/>
  <c r="C74" i="11"/>
  <c r="C102" i="11"/>
  <c r="C125" i="11"/>
  <c r="D102" i="11"/>
  <c r="D125" i="11"/>
  <c r="D141" i="11"/>
  <c r="V75" i="11"/>
  <c r="V103" i="11"/>
  <c r="V126" i="11"/>
  <c r="U103" i="11"/>
  <c r="U126" i="11"/>
  <c r="D67" i="11"/>
  <c r="E95" i="11"/>
  <c r="E118" i="11"/>
  <c r="E134" i="11"/>
  <c r="S214" i="11"/>
  <c r="S215" i="11"/>
  <c r="E93" i="11"/>
  <c r="E116" i="11"/>
  <c r="D65" i="11"/>
  <c r="S96" i="11"/>
  <c r="S119" i="11"/>
  <c r="T68" i="11"/>
  <c r="U74" i="11"/>
  <c r="T102" i="11"/>
  <c r="T125" i="11"/>
  <c r="R69" i="11"/>
  <c r="Q97" i="11"/>
  <c r="Q120" i="11"/>
  <c r="Q93" i="11"/>
  <c r="Q116" i="11"/>
  <c r="R65" i="11"/>
  <c r="C207" i="11"/>
  <c r="C209" i="11"/>
  <c r="S71" i="11"/>
  <c r="R99" i="11"/>
  <c r="R122" i="11"/>
  <c r="Q62" i="11"/>
  <c r="Q81" i="11"/>
  <c r="R79" i="11"/>
  <c r="U201" i="11"/>
  <c r="T214" i="11"/>
  <c r="T215" i="11"/>
  <c r="T216" i="11"/>
  <c r="T66" i="11"/>
  <c r="S94" i="11"/>
  <c r="S117" i="11"/>
  <c r="F113" i="11"/>
  <c r="F132" i="11"/>
  <c r="Q100" i="11"/>
  <c r="Q123" i="11"/>
  <c r="R72" i="11"/>
  <c r="S101" i="11"/>
  <c r="S124" i="11"/>
  <c r="T73" i="11"/>
  <c r="D99" i="11"/>
  <c r="D122" i="11"/>
  <c r="D138" i="11"/>
  <c r="C71" i="11"/>
  <c r="C99" i="11"/>
  <c r="C122" i="11"/>
  <c r="R67" i="11"/>
  <c r="Q95" i="11"/>
  <c r="Q118" i="11"/>
  <c r="C70" i="11"/>
  <c r="C98" i="11"/>
  <c r="C121" i="11"/>
  <c r="D98" i="11"/>
  <c r="D121" i="11"/>
  <c r="D137" i="11"/>
  <c r="D79" i="11"/>
  <c r="E62" i="11"/>
  <c r="E81" i="11"/>
  <c r="T86" i="11"/>
  <c r="E100" i="11"/>
  <c r="E123" i="11"/>
  <c r="E139" i="11"/>
  <c r="D72" i="11"/>
  <c r="S70" i="11"/>
  <c r="R98" i="11"/>
  <c r="R121" i="11"/>
  <c r="P132" i="11"/>
  <c r="P113" i="11"/>
  <c r="D69" i="11"/>
  <c r="E97" i="11"/>
  <c r="E120" i="11"/>
  <c r="E136" i="11"/>
  <c r="U104" i="11"/>
  <c r="U127" i="11"/>
  <c r="V76" i="11"/>
  <c r="U87" i="11"/>
  <c r="V87" i="11"/>
  <c r="V104" i="11"/>
  <c r="V127" i="11"/>
  <c r="T70" i="11"/>
  <c r="S98" i="11"/>
  <c r="S121" i="11"/>
  <c r="T101" i="11"/>
  <c r="T124" i="11"/>
  <c r="U73" i="11"/>
  <c r="T96" i="11"/>
  <c r="T119" i="11"/>
  <c r="U68" i="11"/>
  <c r="R97" i="11"/>
  <c r="R120" i="11"/>
  <c r="S69" i="11"/>
  <c r="C69" i="11"/>
  <c r="C97" i="11"/>
  <c r="C120" i="11"/>
  <c r="C143" i="11"/>
  <c r="D97" i="11"/>
  <c r="D120" i="11"/>
  <c r="D136" i="11"/>
  <c r="R62" i="11"/>
  <c r="R81" i="11"/>
  <c r="S79" i="11"/>
  <c r="U85" i="11"/>
  <c r="C72" i="11"/>
  <c r="C100" i="11"/>
  <c r="C123" i="11"/>
  <c r="D100" i="11"/>
  <c r="D123" i="11"/>
  <c r="D139" i="11"/>
  <c r="C79" i="11"/>
  <c r="D62" i="11"/>
  <c r="D81" i="11"/>
  <c r="S67" i="11"/>
  <c r="R95" i="11"/>
  <c r="R118" i="11"/>
  <c r="S72" i="11"/>
  <c r="R100" i="11"/>
  <c r="R123" i="11"/>
  <c r="U214" i="11"/>
  <c r="V214" i="11"/>
  <c r="U216" i="11"/>
  <c r="V201" i="11"/>
  <c r="V216" i="11"/>
  <c r="V213" i="11"/>
  <c r="S65" i="11"/>
  <c r="R93" i="11"/>
  <c r="R116" i="11"/>
  <c r="C65" i="11"/>
  <c r="C93" i="11"/>
  <c r="C116" i="11"/>
  <c r="C139" i="11"/>
  <c r="D93" i="11"/>
  <c r="D116" i="11"/>
  <c r="D95" i="11"/>
  <c r="D118" i="11"/>
  <c r="D134" i="11"/>
  <c r="C67" i="11"/>
  <c r="C95" i="11"/>
  <c r="C118" i="11"/>
  <c r="C141" i="11"/>
  <c r="V84" i="11"/>
  <c r="U66" i="11"/>
  <c r="T94" i="11"/>
  <c r="T117" i="11"/>
  <c r="U213" i="11"/>
  <c r="T71" i="11"/>
  <c r="S99" i="11"/>
  <c r="S122" i="11"/>
  <c r="U102" i="11"/>
  <c r="U125" i="11"/>
  <c r="V74" i="11"/>
  <c r="V102" i="11"/>
  <c r="V125" i="11"/>
  <c r="E132" i="11"/>
  <c r="E113" i="11"/>
  <c r="S93" i="11"/>
  <c r="S116" i="11"/>
  <c r="T65" i="11"/>
  <c r="D132" i="11"/>
  <c r="D113" i="11"/>
  <c r="V85" i="11"/>
  <c r="V86" i="11"/>
  <c r="U86" i="11"/>
  <c r="U70" i="11"/>
  <c r="T98" i="11"/>
  <c r="T121" i="11"/>
  <c r="U71" i="11"/>
  <c r="T99" i="11"/>
  <c r="T122" i="11"/>
  <c r="T72" i="11"/>
  <c r="S100" i="11"/>
  <c r="S123" i="11"/>
  <c r="T79" i="11"/>
  <c r="S62" i="11"/>
  <c r="S81" i="11"/>
  <c r="S97" i="11"/>
  <c r="S120" i="11"/>
  <c r="T69" i="11"/>
  <c r="U101" i="11"/>
  <c r="U124" i="11"/>
  <c r="V73" i="11"/>
  <c r="V101" i="11"/>
  <c r="V124" i="11"/>
  <c r="T67" i="11"/>
  <c r="S95" i="11"/>
  <c r="S118" i="11"/>
  <c r="U96" i="11"/>
  <c r="U119" i="11"/>
  <c r="V68" i="11"/>
  <c r="V96" i="11"/>
  <c r="V119" i="11"/>
  <c r="V66" i="11"/>
  <c r="V94" i="11"/>
  <c r="V117" i="11"/>
  <c r="U94" i="11"/>
  <c r="U117" i="11"/>
  <c r="V215" i="11"/>
  <c r="U215" i="11"/>
  <c r="U67" i="11"/>
  <c r="T95" i="11"/>
  <c r="T118" i="11"/>
  <c r="U72" i="11"/>
  <c r="T100" i="11"/>
  <c r="T123" i="11"/>
  <c r="V70" i="11"/>
  <c r="V98" i="11"/>
  <c r="V121" i="11"/>
  <c r="U98" i="11"/>
  <c r="U121" i="11"/>
  <c r="T62" i="11"/>
  <c r="T81" i="11"/>
  <c r="U79" i="11"/>
  <c r="U65" i="11"/>
  <c r="T93" i="11"/>
  <c r="T116" i="11"/>
  <c r="T97" i="11"/>
  <c r="T120" i="11"/>
  <c r="U69" i="11"/>
  <c r="U99" i="11"/>
  <c r="U122" i="11"/>
  <c r="V71" i="11"/>
  <c r="V99" i="11"/>
  <c r="V122" i="11"/>
  <c r="V69" i="11"/>
  <c r="V97" i="11"/>
  <c r="V120" i="11"/>
  <c r="U97" i="11"/>
  <c r="U120" i="11"/>
  <c r="U62" i="11"/>
  <c r="U81" i="11"/>
  <c r="V79" i="11"/>
  <c r="U100" i="11"/>
  <c r="U123" i="11"/>
  <c r="V72" i="11"/>
  <c r="V100" i="11"/>
  <c r="V123" i="11"/>
  <c r="V65" i="11"/>
  <c r="V93" i="11"/>
  <c r="V116" i="11"/>
  <c r="U93" i="11"/>
  <c r="U116" i="11"/>
  <c r="U95" i="11"/>
  <c r="U118" i="11"/>
  <c r="V67" i="11"/>
  <c r="V95" i="11"/>
  <c r="V118" i="11"/>
  <c r="H65" i="15"/>
  <c r="I234" i="15"/>
  <c r="I259" i="15"/>
  <c r="M65" i="15"/>
  <c r="K124" i="15"/>
  <c r="K129" i="15"/>
  <c r="K131" i="15"/>
  <c r="K132" i="15"/>
  <c r="Q208" i="15"/>
  <c r="K97" i="15"/>
  <c r="L97" i="15"/>
  <c r="M97" i="15"/>
  <c r="N97" i="15"/>
  <c r="O97" i="15"/>
  <c r="P97" i="15"/>
  <c r="Q97" i="15"/>
  <c r="R97" i="15"/>
  <c r="S97" i="15"/>
  <c r="T97" i="15"/>
  <c r="U97" i="15"/>
  <c r="V97" i="15"/>
  <c r="K99" i="15"/>
  <c r="L99" i="15"/>
  <c r="M99" i="15"/>
  <c r="N99" i="15"/>
  <c r="O99" i="15"/>
  <c r="P99" i="15"/>
  <c r="Q99" i="15"/>
  <c r="R99" i="15"/>
  <c r="S99" i="15"/>
  <c r="T99" i="15"/>
  <c r="U99" i="15"/>
  <c r="V99" i="15"/>
  <c r="K86" i="15"/>
  <c r="L86" i="15"/>
  <c r="M86" i="15"/>
  <c r="N86" i="15"/>
  <c r="O86" i="15"/>
  <c r="P86" i="15"/>
  <c r="Q86" i="15"/>
  <c r="R86" i="15"/>
  <c r="S86" i="15"/>
  <c r="T86" i="15"/>
  <c r="U86" i="15"/>
  <c r="V86" i="15"/>
  <c r="K98" i="15"/>
  <c r="J98" i="15"/>
  <c r="I98" i="15"/>
  <c r="H98" i="15"/>
  <c r="G98" i="15"/>
  <c r="F98" i="15"/>
  <c r="E98" i="15"/>
  <c r="D98" i="15"/>
  <c r="C98" i="15"/>
  <c r="K70" i="15"/>
  <c r="K239" i="15"/>
  <c r="K264" i="15"/>
  <c r="K91" i="15"/>
  <c r="R21" i="15"/>
  <c r="T21" i="15"/>
  <c r="K85" i="15"/>
  <c r="K90" i="15"/>
  <c r="L90" i="15"/>
  <c r="M90" i="15"/>
  <c r="N90" i="15"/>
  <c r="O90" i="15"/>
  <c r="P90" i="15"/>
  <c r="Q90" i="15"/>
  <c r="R90" i="15"/>
  <c r="S90" i="15"/>
  <c r="T90" i="15"/>
  <c r="U90" i="15"/>
  <c r="V90" i="15"/>
  <c r="K94" i="15"/>
  <c r="J94" i="15"/>
  <c r="I94" i="15"/>
  <c r="H94" i="15"/>
  <c r="G94" i="15"/>
  <c r="F94" i="15"/>
  <c r="E94" i="15"/>
  <c r="D94" i="15"/>
  <c r="C94" i="15"/>
  <c r="K87" i="15"/>
  <c r="L87" i="15"/>
  <c r="M87" i="15"/>
  <c r="N87" i="15"/>
  <c r="O87" i="15"/>
  <c r="P87" i="15"/>
  <c r="Q87" i="15"/>
  <c r="R87" i="15"/>
  <c r="S87" i="15"/>
  <c r="T87" i="15"/>
  <c r="U87" i="15"/>
  <c r="V87" i="15"/>
  <c r="K71" i="15"/>
  <c r="K240" i="15"/>
  <c r="K265" i="15"/>
  <c r="K89" i="15"/>
  <c r="L89" i="15"/>
  <c r="M89" i="15"/>
  <c r="N89" i="15"/>
  <c r="O89" i="15"/>
  <c r="P89" i="15"/>
  <c r="Q89" i="15"/>
  <c r="R89" i="15"/>
  <c r="S89" i="15"/>
  <c r="T89" i="15"/>
  <c r="U89" i="15"/>
  <c r="V89" i="15"/>
  <c r="K92" i="15"/>
  <c r="K128" i="15"/>
  <c r="R31" i="15"/>
  <c r="T31" i="15"/>
  <c r="R29" i="15"/>
  <c r="T29" i="15"/>
  <c r="L96" i="15"/>
  <c r="L108" i="15"/>
  <c r="J73" i="15"/>
  <c r="J242" i="15"/>
  <c r="J267" i="15"/>
  <c r="R33" i="15"/>
  <c r="T33" i="15"/>
  <c r="R35" i="15"/>
  <c r="T35" i="15"/>
  <c r="L76" i="15"/>
  <c r="L245" i="15"/>
  <c r="L270" i="15"/>
  <c r="K105" i="15"/>
  <c r="R30" i="15"/>
  <c r="T30" i="15"/>
  <c r="J77" i="15"/>
  <c r="R34" i="15"/>
  <c r="T34" i="15"/>
  <c r="R23" i="15"/>
  <c r="T23" i="15"/>
  <c r="J95" i="15"/>
  <c r="I95" i="15"/>
  <c r="H95" i="15"/>
  <c r="G95" i="15"/>
  <c r="F95" i="15"/>
  <c r="E95" i="15"/>
  <c r="D95" i="15"/>
  <c r="C95" i="15"/>
  <c r="L88" i="15"/>
  <c r="M88" i="15"/>
  <c r="N88" i="15"/>
  <c r="O88" i="15"/>
  <c r="P88" i="15"/>
  <c r="Q88" i="15"/>
  <c r="R88" i="15"/>
  <c r="S88" i="15"/>
  <c r="T88" i="15"/>
  <c r="U88" i="15"/>
  <c r="V88" i="15"/>
  <c r="J88" i="15"/>
  <c r="I88" i="15"/>
  <c r="H88" i="15"/>
  <c r="G88" i="15"/>
  <c r="F88" i="15"/>
  <c r="E88" i="15"/>
  <c r="D88" i="15"/>
  <c r="C88" i="15"/>
  <c r="R24" i="15"/>
  <c r="T24" i="15"/>
  <c r="L79" i="15"/>
  <c r="R27" i="15"/>
  <c r="T27" i="15"/>
  <c r="R26" i="15"/>
  <c r="T26" i="15"/>
  <c r="J66" i="15"/>
  <c r="J235" i="15"/>
  <c r="J260" i="15"/>
  <c r="R22" i="15"/>
  <c r="T22" i="15"/>
  <c r="R28" i="15"/>
  <c r="T28" i="15"/>
  <c r="K111" i="15"/>
  <c r="J78" i="15"/>
  <c r="L72" i="15"/>
  <c r="L241" i="15"/>
  <c r="L266" i="15"/>
  <c r="R25" i="15"/>
  <c r="T25" i="15"/>
  <c r="R32" i="15"/>
  <c r="T32" i="15"/>
  <c r="L94" i="15"/>
  <c r="M94" i="15"/>
  <c r="N94" i="15"/>
  <c r="O94" i="15"/>
  <c r="P94" i="15"/>
  <c r="Q94" i="15"/>
  <c r="R94" i="15"/>
  <c r="S94" i="15"/>
  <c r="T94" i="15"/>
  <c r="U94" i="15"/>
  <c r="V94" i="15"/>
  <c r="L95" i="15"/>
  <c r="M95" i="15"/>
  <c r="N95" i="15"/>
  <c r="O95" i="15"/>
  <c r="P95" i="15"/>
  <c r="Q95" i="15"/>
  <c r="R95" i="15"/>
  <c r="S95" i="15"/>
  <c r="T95" i="15"/>
  <c r="U95" i="15"/>
  <c r="V95" i="15"/>
  <c r="L93" i="15"/>
  <c r="M93" i="15"/>
  <c r="N93" i="15"/>
  <c r="O93" i="15"/>
  <c r="P93" i="15"/>
  <c r="Q93" i="15"/>
  <c r="R93" i="15"/>
  <c r="S93" i="15"/>
  <c r="T93" i="15"/>
  <c r="U93" i="15"/>
  <c r="V93" i="15"/>
  <c r="J97" i="15"/>
  <c r="I97" i="15"/>
  <c r="H97" i="15"/>
  <c r="G97" i="15"/>
  <c r="F97" i="15"/>
  <c r="E97" i="15"/>
  <c r="D97" i="15"/>
  <c r="C97" i="15"/>
  <c r="J75" i="15"/>
  <c r="J244" i="15"/>
  <c r="J269" i="15"/>
  <c r="J76" i="15"/>
  <c r="J245" i="15"/>
  <c r="J270" i="15"/>
  <c r="L77" i="15"/>
  <c r="L70" i="15"/>
  <c r="L239" i="15"/>
  <c r="L264" i="15"/>
  <c r="L75" i="15"/>
  <c r="L244" i="15"/>
  <c r="L269" i="15"/>
  <c r="J67" i="15"/>
  <c r="J236" i="15"/>
  <c r="J261" i="15"/>
  <c r="J111" i="15"/>
  <c r="J109" i="15"/>
  <c r="I96" i="15"/>
  <c r="K108" i="15"/>
  <c r="N65" i="15"/>
  <c r="M234" i="15"/>
  <c r="M259" i="15"/>
  <c r="G65" i="15"/>
  <c r="H234" i="15"/>
  <c r="H259" i="15"/>
  <c r="K161" i="15"/>
  <c r="K186" i="15"/>
  <c r="G204" i="15"/>
  <c r="J204" i="15"/>
  <c r="O204" i="15"/>
  <c r="Q204" i="15"/>
  <c r="K157" i="15"/>
  <c r="Q200" i="15"/>
  <c r="J71" i="15"/>
  <c r="J240" i="15"/>
  <c r="J265" i="15"/>
  <c r="K162" i="15"/>
  <c r="K187" i="15"/>
  <c r="G205" i="15"/>
  <c r="J205" i="15"/>
  <c r="O205" i="15"/>
  <c r="Q205" i="15"/>
  <c r="K164" i="15"/>
  <c r="Q207" i="15"/>
  <c r="K143" i="15"/>
  <c r="K165" i="15"/>
  <c r="K190" i="15"/>
  <c r="G208" i="15"/>
  <c r="J208" i="15"/>
  <c r="O208" i="15"/>
  <c r="K133" i="15"/>
  <c r="I71" i="15"/>
  <c r="I240" i="15"/>
  <c r="I265" i="15"/>
  <c r="M75" i="15"/>
  <c r="M244" i="15"/>
  <c r="M269" i="15"/>
  <c r="L131" i="15"/>
  <c r="L164" i="15"/>
  <c r="I76" i="15"/>
  <c r="J132" i="15"/>
  <c r="J165" i="15"/>
  <c r="J190" i="15"/>
  <c r="K103" i="15"/>
  <c r="L132" i="15"/>
  <c r="L165" i="15"/>
  <c r="L92" i="15"/>
  <c r="M92" i="15"/>
  <c r="N92" i="15"/>
  <c r="O92" i="15"/>
  <c r="P92" i="15"/>
  <c r="Q92" i="15"/>
  <c r="R92" i="15"/>
  <c r="S92" i="15"/>
  <c r="T92" i="15"/>
  <c r="U92" i="15"/>
  <c r="V92" i="15"/>
  <c r="K130" i="15"/>
  <c r="Q206" i="15"/>
  <c r="K122" i="15"/>
  <c r="M70" i="15"/>
  <c r="M239" i="15"/>
  <c r="M264" i="15"/>
  <c r="L126" i="15"/>
  <c r="I75" i="15"/>
  <c r="I244" i="15"/>
  <c r="I269" i="15"/>
  <c r="J131" i="15"/>
  <c r="J164" i="15"/>
  <c r="J92" i="15"/>
  <c r="I92" i="15"/>
  <c r="H92" i="15"/>
  <c r="G92" i="15"/>
  <c r="F92" i="15"/>
  <c r="E92" i="15"/>
  <c r="D92" i="15"/>
  <c r="C92" i="15"/>
  <c r="I77" i="15"/>
  <c r="J133" i="15"/>
  <c r="K135" i="15"/>
  <c r="I67" i="15"/>
  <c r="I236" i="15"/>
  <c r="I261" i="15"/>
  <c r="M77" i="15"/>
  <c r="L133" i="15"/>
  <c r="J86" i="15"/>
  <c r="I86" i="15"/>
  <c r="H86" i="15"/>
  <c r="G86" i="15"/>
  <c r="F86" i="15"/>
  <c r="E86" i="15"/>
  <c r="D86" i="15"/>
  <c r="C86" i="15"/>
  <c r="M72" i="15"/>
  <c r="M241" i="15"/>
  <c r="M266" i="15"/>
  <c r="L128" i="15"/>
  <c r="L161" i="15"/>
  <c r="M79" i="15"/>
  <c r="L135" i="15"/>
  <c r="L71" i="15"/>
  <c r="L240" i="15"/>
  <c r="L265" i="15"/>
  <c r="K127" i="15"/>
  <c r="J70" i="15"/>
  <c r="J239" i="15"/>
  <c r="J264" i="15"/>
  <c r="K126" i="15"/>
  <c r="Q202" i="15"/>
  <c r="K134" i="15"/>
  <c r="K125" i="15"/>
  <c r="I78" i="15"/>
  <c r="J134" i="15"/>
  <c r="I66" i="15"/>
  <c r="I235" i="15"/>
  <c r="I260" i="15"/>
  <c r="I73" i="15"/>
  <c r="I242" i="15"/>
  <c r="I267" i="15"/>
  <c r="J129" i="15"/>
  <c r="K154" i="15"/>
  <c r="K179" i="15"/>
  <c r="J121" i="15"/>
  <c r="L121" i="15"/>
  <c r="K123" i="15"/>
  <c r="L105" i="15"/>
  <c r="J99" i="15"/>
  <c r="I99" i="15"/>
  <c r="H99" i="15"/>
  <c r="G99" i="15"/>
  <c r="F99" i="15"/>
  <c r="E99" i="15"/>
  <c r="D99" i="15"/>
  <c r="C99" i="15"/>
  <c r="J91" i="15"/>
  <c r="I91" i="15"/>
  <c r="H91" i="15"/>
  <c r="G91" i="15"/>
  <c r="F91" i="15"/>
  <c r="E91" i="15"/>
  <c r="D91" i="15"/>
  <c r="C91" i="15"/>
  <c r="J87" i="15"/>
  <c r="I87" i="15"/>
  <c r="H87" i="15"/>
  <c r="G87" i="15"/>
  <c r="F87" i="15"/>
  <c r="E87" i="15"/>
  <c r="D87" i="15"/>
  <c r="C87" i="15"/>
  <c r="J89" i="15"/>
  <c r="I89" i="15"/>
  <c r="H89" i="15"/>
  <c r="G89" i="15"/>
  <c r="F89" i="15"/>
  <c r="E89" i="15"/>
  <c r="D89" i="15"/>
  <c r="C89" i="15"/>
  <c r="J90" i="15"/>
  <c r="I90" i="15"/>
  <c r="H90" i="15"/>
  <c r="G90" i="15"/>
  <c r="F90" i="15"/>
  <c r="E90" i="15"/>
  <c r="D90" i="15"/>
  <c r="C90" i="15"/>
  <c r="L91" i="15"/>
  <c r="M91" i="15"/>
  <c r="N91" i="15"/>
  <c r="O91" i="15"/>
  <c r="P91" i="15"/>
  <c r="Q91" i="15"/>
  <c r="R91" i="15"/>
  <c r="S91" i="15"/>
  <c r="T91" i="15"/>
  <c r="U91" i="15"/>
  <c r="V91" i="15"/>
  <c r="L98" i="15"/>
  <c r="M98" i="15"/>
  <c r="N98" i="15"/>
  <c r="O98" i="15"/>
  <c r="P98" i="15"/>
  <c r="Q98" i="15"/>
  <c r="R98" i="15"/>
  <c r="S98" i="15"/>
  <c r="T98" i="15"/>
  <c r="U98" i="15"/>
  <c r="V98" i="15"/>
  <c r="L78" i="15"/>
  <c r="M76" i="15"/>
  <c r="M245" i="15"/>
  <c r="M270" i="15"/>
  <c r="K109" i="15"/>
  <c r="K110" i="15"/>
  <c r="L111" i="15"/>
  <c r="M96" i="15"/>
  <c r="L109" i="15"/>
  <c r="L110" i="15"/>
  <c r="L66" i="15"/>
  <c r="L235" i="15"/>
  <c r="L260" i="15"/>
  <c r="L74" i="15"/>
  <c r="L243" i="15"/>
  <c r="L268" i="15"/>
  <c r="L102" i="15"/>
  <c r="J74" i="15"/>
  <c r="J243" i="15"/>
  <c r="J268" i="15"/>
  <c r="L73" i="15"/>
  <c r="L242" i="15"/>
  <c r="L267" i="15"/>
  <c r="J79" i="15"/>
  <c r="J69" i="15"/>
  <c r="J238" i="15"/>
  <c r="J263" i="15"/>
  <c r="J72" i="15"/>
  <c r="J241" i="15"/>
  <c r="J266" i="15"/>
  <c r="L69" i="15"/>
  <c r="L238" i="15"/>
  <c r="L263" i="15"/>
  <c r="L68" i="15"/>
  <c r="L237" i="15"/>
  <c r="L262" i="15"/>
  <c r="J68" i="15"/>
  <c r="J237" i="15"/>
  <c r="J262" i="15"/>
  <c r="J103" i="15"/>
  <c r="K102" i="15"/>
  <c r="J105" i="15"/>
  <c r="L67" i="15"/>
  <c r="L236" i="15"/>
  <c r="L261" i="15"/>
  <c r="J108" i="15"/>
  <c r="J110" i="15"/>
  <c r="I111" i="15"/>
  <c r="I109" i="15"/>
  <c r="H96" i="15"/>
  <c r="F65" i="15"/>
  <c r="G234" i="15"/>
  <c r="G259" i="15"/>
  <c r="O65" i="15"/>
  <c r="N234" i="15"/>
  <c r="N259" i="15"/>
  <c r="M85" i="15"/>
  <c r="N85" i="15"/>
  <c r="I132" i="15"/>
  <c r="I165" i="15"/>
  <c r="I190" i="15"/>
  <c r="I245" i="15"/>
  <c r="I270" i="15"/>
  <c r="K158" i="15"/>
  <c r="K183" i="15"/>
  <c r="G201" i="15"/>
  <c r="J201" i="15"/>
  <c r="O201" i="15"/>
  <c r="Q201" i="15"/>
  <c r="K160" i="15"/>
  <c r="K185" i="15"/>
  <c r="G203" i="15"/>
  <c r="J203" i="15"/>
  <c r="O203" i="15"/>
  <c r="Q203" i="15"/>
  <c r="K156" i="15"/>
  <c r="K181" i="15"/>
  <c r="G199" i="15"/>
  <c r="J199" i="15"/>
  <c r="O199" i="15"/>
  <c r="Q199" i="15"/>
  <c r="G197" i="15"/>
  <c r="J197" i="15"/>
  <c r="O197" i="15"/>
  <c r="Q197" i="15"/>
  <c r="K155" i="15"/>
  <c r="K180" i="15"/>
  <c r="G198" i="15"/>
  <c r="J198" i="15"/>
  <c r="O198" i="15"/>
  <c r="Q198" i="15"/>
  <c r="L140" i="15"/>
  <c r="I103" i="15"/>
  <c r="H76" i="15"/>
  <c r="I105" i="15"/>
  <c r="M108" i="15"/>
  <c r="J102" i="15"/>
  <c r="J104" i="15"/>
  <c r="I85" i="15"/>
  <c r="I121" i="15"/>
  <c r="J162" i="15"/>
  <c r="J187" i="15"/>
  <c r="K163" i="15"/>
  <c r="K188" i="15"/>
  <c r="G206" i="15"/>
  <c r="J206" i="15"/>
  <c r="O206" i="15"/>
  <c r="L154" i="15"/>
  <c r="L179" i="15"/>
  <c r="L159" i="15"/>
  <c r="L184" i="15"/>
  <c r="J154" i="15"/>
  <c r="J179" i="15"/>
  <c r="K159" i="15"/>
  <c r="K184" i="15"/>
  <c r="G202" i="15"/>
  <c r="J202" i="15"/>
  <c r="O202" i="15"/>
  <c r="J127" i="15"/>
  <c r="H132" i="15"/>
  <c r="H165" i="15"/>
  <c r="J122" i="15"/>
  <c r="I74" i="15"/>
  <c r="I243" i="15"/>
  <c r="I268" i="15"/>
  <c r="J130" i="15"/>
  <c r="M78" i="15"/>
  <c r="L134" i="15"/>
  <c r="H78" i="15"/>
  <c r="I134" i="15"/>
  <c r="I70" i="15"/>
  <c r="I239" i="15"/>
  <c r="I264" i="15"/>
  <c r="J126" i="15"/>
  <c r="N75" i="15"/>
  <c r="N244" i="15"/>
  <c r="N269" i="15"/>
  <c r="M131" i="15"/>
  <c r="M164" i="15"/>
  <c r="I68" i="15"/>
  <c r="I237" i="15"/>
  <c r="I262" i="15"/>
  <c r="J124" i="15"/>
  <c r="J157" i="15"/>
  <c r="N77" i="15"/>
  <c r="M133" i="15"/>
  <c r="K104" i="15"/>
  <c r="M68" i="15"/>
  <c r="M237" i="15"/>
  <c r="M262" i="15"/>
  <c r="L124" i="15"/>
  <c r="L157" i="15"/>
  <c r="I72" i="15"/>
  <c r="I241" i="15"/>
  <c r="I266" i="15"/>
  <c r="J128" i="15"/>
  <c r="I79" i="15"/>
  <c r="J135" i="15"/>
  <c r="J118" i="15"/>
  <c r="J137" i="15"/>
  <c r="M74" i="15"/>
  <c r="M243" i="15"/>
  <c r="M268" i="15"/>
  <c r="L130" i="15"/>
  <c r="H66" i="15"/>
  <c r="H235" i="15"/>
  <c r="H260" i="15"/>
  <c r="I122" i="15"/>
  <c r="I155" i="15"/>
  <c r="M71" i="15"/>
  <c r="M240" i="15"/>
  <c r="M265" i="15"/>
  <c r="L127" i="15"/>
  <c r="N72" i="15"/>
  <c r="N241" i="15"/>
  <c r="N266" i="15"/>
  <c r="M128" i="15"/>
  <c r="M161" i="15"/>
  <c r="H77" i="15"/>
  <c r="I133" i="15"/>
  <c r="I69" i="15"/>
  <c r="I238" i="15"/>
  <c r="I263" i="15"/>
  <c r="J125" i="15"/>
  <c r="J158" i="15"/>
  <c r="J183" i="15"/>
  <c r="M73" i="15"/>
  <c r="M242" i="15"/>
  <c r="M267" i="15"/>
  <c r="L129" i="15"/>
  <c r="M66" i="15"/>
  <c r="M235" i="15"/>
  <c r="M260" i="15"/>
  <c r="L122" i="15"/>
  <c r="L155" i="15"/>
  <c r="L180" i="15"/>
  <c r="L103" i="15"/>
  <c r="L104" i="15"/>
  <c r="M132" i="15"/>
  <c r="H67" i="15"/>
  <c r="H236" i="15"/>
  <c r="H261" i="15"/>
  <c r="I123" i="15"/>
  <c r="I156" i="15"/>
  <c r="N70" i="15"/>
  <c r="N239" i="15"/>
  <c r="N264" i="15"/>
  <c r="M126" i="15"/>
  <c r="M67" i="15"/>
  <c r="M236" i="15"/>
  <c r="M261" i="15"/>
  <c r="L123" i="15"/>
  <c r="L156" i="15"/>
  <c r="L181" i="15"/>
  <c r="M69" i="15"/>
  <c r="M238" i="15"/>
  <c r="M263" i="15"/>
  <c r="L125" i="15"/>
  <c r="L158" i="15"/>
  <c r="L183" i="15"/>
  <c r="H73" i="15"/>
  <c r="H242" i="15"/>
  <c r="H267" i="15"/>
  <c r="I129" i="15"/>
  <c r="N79" i="15"/>
  <c r="M135" i="15"/>
  <c r="M118" i="15"/>
  <c r="M137" i="15"/>
  <c r="H75" i="15"/>
  <c r="H244" i="15"/>
  <c r="H269" i="15"/>
  <c r="I131" i="15"/>
  <c r="I164" i="15"/>
  <c r="J123" i="15"/>
  <c r="H71" i="15"/>
  <c r="H240" i="15"/>
  <c r="H265" i="15"/>
  <c r="I127" i="15"/>
  <c r="M105" i="15"/>
  <c r="M102" i="15"/>
  <c r="N96" i="15"/>
  <c r="M109" i="15"/>
  <c r="N76" i="15"/>
  <c r="N245" i="15"/>
  <c r="N270" i="15"/>
  <c r="L186" i="15"/>
  <c r="M111" i="15"/>
  <c r="K189" i="15"/>
  <c r="G207" i="15"/>
  <c r="J207" i="15"/>
  <c r="O207" i="15"/>
  <c r="K182" i="15"/>
  <c r="G200" i="15"/>
  <c r="J200" i="15"/>
  <c r="O200" i="15"/>
  <c r="L143" i="15"/>
  <c r="L190" i="15"/>
  <c r="L118" i="15"/>
  <c r="L137" i="15"/>
  <c r="J141" i="15"/>
  <c r="J143" i="15"/>
  <c r="K141" i="15"/>
  <c r="K140" i="15"/>
  <c r="I108" i="15"/>
  <c r="I110" i="15"/>
  <c r="H111" i="15"/>
  <c r="H109" i="15"/>
  <c r="G96" i="15"/>
  <c r="I143" i="15"/>
  <c r="I141" i="15"/>
  <c r="J140" i="15"/>
  <c r="M154" i="15"/>
  <c r="M179" i="15" s="1"/>
  <c r="M176" i="15" s="1"/>
  <c r="P65" i="15"/>
  <c r="O234" i="15"/>
  <c r="O259" i="15"/>
  <c r="E65" i="15"/>
  <c r="F234" i="15"/>
  <c r="F259" i="15"/>
  <c r="H105" i="15"/>
  <c r="H245" i="15"/>
  <c r="H270" i="15"/>
  <c r="H103" i="15"/>
  <c r="I102" i="15"/>
  <c r="I104" i="15"/>
  <c r="H85" i="15"/>
  <c r="G85" i="15"/>
  <c r="G76" i="15"/>
  <c r="M110" i="15"/>
  <c r="L176" i="15"/>
  <c r="I154" i="15"/>
  <c r="I179" i="15"/>
  <c r="I162" i="15"/>
  <c r="I187" i="15"/>
  <c r="M159" i="15"/>
  <c r="M184" i="15"/>
  <c r="L162" i="15"/>
  <c r="L187" i="15"/>
  <c r="L160" i="15"/>
  <c r="L185" i="15"/>
  <c r="J161" i="15"/>
  <c r="J186" i="15"/>
  <c r="J159" i="15"/>
  <c r="J184" i="15"/>
  <c r="J155" i="15"/>
  <c r="J180" i="15"/>
  <c r="J156" i="15"/>
  <c r="J181" i="15"/>
  <c r="I160" i="15"/>
  <c r="I185" i="15"/>
  <c r="M140" i="15"/>
  <c r="M165" i="15"/>
  <c r="M190" i="15"/>
  <c r="L163" i="15"/>
  <c r="L188" i="15"/>
  <c r="J163" i="15"/>
  <c r="J188" i="15"/>
  <c r="J160" i="15"/>
  <c r="J185" i="15"/>
  <c r="N102" i="15"/>
  <c r="N132" i="15"/>
  <c r="N69" i="15"/>
  <c r="N238" i="15"/>
  <c r="N263" i="15"/>
  <c r="M125" i="15"/>
  <c r="M158" i="15"/>
  <c r="M183" i="15"/>
  <c r="G67" i="15"/>
  <c r="G236" i="15"/>
  <c r="G261" i="15"/>
  <c r="H123" i="15"/>
  <c r="H156" i="15"/>
  <c r="H69" i="15"/>
  <c r="H238" i="15"/>
  <c r="H263" i="15"/>
  <c r="I125" i="15"/>
  <c r="O72" i="15"/>
  <c r="O241" i="15"/>
  <c r="O266" i="15"/>
  <c r="N128" i="15"/>
  <c r="N161" i="15"/>
  <c r="H79" i="15"/>
  <c r="I135" i="15"/>
  <c r="I137" i="15"/>
  <c r="N68" i="15"/>
  <c r="N237" i="15"/>
  <c r="N262" i="15"/>
  <c r="M124" i="15"/>
  <c r="M157" i="15"/>
  <c r="O75" i="15"/>
  <c r="O244" i="15"/>
  <c r="O269" i="15"/>
  <c r="N131" i="15"/>
  <c r="N164" i="15"/>
  <c r="H74" i="15"/>
  <c r="H243" i="15"/>
  <c r="H268" i="15"/>
  <c r="I130" i="15"/>
  <c r="O85" i="15"/>
  <c r="N121" i="15"/>
  <c r="N154" i="15"/>
  <c r="N73" i="15"/>
  <c r="N242" i="15"/>
  <c r="N267" i="15"/>
  <c r="M129" i="15"/>
  <c r="G75" i="15"/>
  <c r="G244" i="15"/>
  <c r="G269" i="15"/>
  <c r="H131" i="15"/>
  <c r="H164" i="15"/>
  <c r="O77" i="15"/>
  <c r="N133" i="15"/>
  <c r="H68" i="15"/>
  <c r="H237" i="15"/>
  <c r="H262" i="15"/>
  <c r="I124" i="15"/>
  <c r="I157" i="15"/>
  <c r="H70" i="15"/>
  <c r="H239" i="15"/>
  <c r="H264" i="15"/>
  <c r="I126" i="15"/>
  <c r="N78" i="15"/>
  <c r="M134" i="15"/>
  <c r="G71" i="15"/>
  <c r="G240" i="15"/>
  <c r="G265" i="15"/>
  <c r="H127" i="15"/>
  <c r="H160" i="15"/>
  <c r="O79" i="15"/>
  <c r="N135" i="15"/>
  <c r="N118" i="15"/>
  <c r="N137" i="15"/>
  <c r="N67" i="15"/>
  <c r="N236" i="15"/>
  <c r="N261" i="15"/>
  <c r="M123" i="15"/>
  <c r="N66" i="15"/>
  <c r="N235" i="15"/>
  <c r="N260" i="15"/>
  <c r="M122" i="15"/>
  <c r="G66" i="15"/>
  <c r="G235" i="15"/>
  <c r="G260" i="15"/>
  <c r="H122" i="15"/>
  <c r="G78" i="15"/>
  <c r="H134" i="15"/>
  <c r="G73" i="15"/>
  <c r="G242" i="15"/>
  <c r="G267" i="15"/>
  <c r="H129" i="15"/>
  <c r="O70" i="15"/>
  <c r="O239" i="15"/>
  <c r="O264" i="15"/>
  <c r="N126" i="15"/>
  <c r="G77" i="15"/>
  <c r="H133" i="15"/>
  <c r="N71" i="15"/>
  <c r="N240" i="15"/>
  <c r="N265" i="15"/>
  <c r="M127" i="15"/>
  <c r="N74" i="15"/>
  <c r="N243" i="15"/>
  <c r="N268" i="15"/>
  <c r="M130" i="15"/>
  <c r="H72" i="15"/>
  <c r="H241" i="15"/>
  <c r="H266" i="15"/>
  <c r="I128" i="15"/>
  <c r="I161" i="15"/>
  <c r="I180" i="15"/>
  <c r="N111" i="15"/>
  <c r="M186" i="15"/>
  <c r="O96" i="15"/>
  <c r="O108" i="15"/>
  <c r="M103" i="15"/>
  <c r="M104" i="15"/>
  <c r="O76" i="15"/>
  <c r="N108" i="15"/>
  <c r="N105" i="15"/>
  <c r="L189" i="15"/>
  <c r="J189" i="15"/>
  <c r="I181" i="15"/>
  <c r="J182" i="15"/>
  <c r="L182" i="15"/>
  <c r="K142" i="15"/>
  <c r="J142" i="15"/>
  <c r="M143" i="15"/>
  <c r="L141" i="15"/>
  <c r="L142" i="15"/>
  <c r="H190" i="15"/>
  <c r="H143" i="15"/>
  <c r="H141" i="15"/>
  <c r="I140" i="15"/>
  <c r="I142" i="15"/>
  <c r="F96" i="15"/>
  <c r="H108" i="15"/>
  <c r="H110" i="15"/>
  <c r="G109" i="15"/>
  <c r="G111" i="15"/>
  <c r="Q65" i="15"/>
  <c r="P234" i="15"/>
  <c r="P259" i="15"/>
  <c r="D65" i="15"/>
  <c r="E234" i="15"/>
  <c r="E259" i="15"/>
  <c r="O102" i="15"/>
  <c r="O245" i="15"/>
  <c r="O270" i="15"/>
  <c r="H102" i="15"/>
  <c r="H104" i="15"/>
  <c r="G245" i="15"/>
  <c r="G270" i="15"/>
  <c r="H121" i="15"/>
  <c r="H154" i="15"/>
  <c r="H179" i="15"/>
  <c r="F76" i="15"/>
  <c r="F105" i="15"/>
  <c r="G132" i="15"/>
  <c r="G165" i="15"/>
  <c r="G190" i="15"/>
  <c r="G105" i="15"/>
  <c r="G103" i="15"/>
  <c r="M163" i="15"/>
  <c r="M188" i="15"/>
  <c r="H155" i="15"/>
  <c r="H180" i="15"/>
  <c r="M156" i="15"/>
  <c r="M181" i="15"/>
  <c r="I159" i="15"/>
  <c r="I184" i="15"/>
  <c r="I163" i="15"/>
  <c r="I188" i="15"/>
  <c r="M160" i="15"/>
  <c r="M185" i="15"/>
  <c r="N159" i="15"/>
  <c r="N184" i="15"/>
  <c r="M155" i="15"/>
  <c r="M180" i="15"/>
  <c r="H162" i="15"/>
  <c r="H187" i="15"/>
  <c r="M162" i="15"/>
  <c r="M187" i="15"/>
  <c r="I158" i="15"/>
  <c r="I183" i="15"/>
  <c r="N140" i="15"/>
  <c r="N165" i="15"/>
  <c r="N190" i="15"/>
  <c r="N103" i="15"/>
  <c r="N104" i="15"/>
  <c r="O132" i="15"/>
  <c r="O74" i="15"/>
  <c r="O243" i="15"/>
  <c r="O268" i="15"/>
  <c r="N130" i="15"/>
  <c r="F77" i="15"/>
  <c r="G133" i="15"/>
  <c r="F73" i="15"/>
  <c r="F242" i="15"/>
  <c r="F267" i="15"/>
  <c r="G129" i="15"/>
  <c r="G162" i="15"/>
  <c r="G187" i="15"/>
  <c r="F66" i="15"/>
  <c r="F235" i="15"/>
  <c r="F260" i="15"/>
  <c r="G122" i="15"/>
  <c r="O67" i="15"/>
  <c r="O236" i="15"/>
  <c r="O261" i="15"/>
  <c r="N123" i="15"/>
  <c r="N156" i="15"/>
  <c r="N181" i="15"/>
  <c r="F71" i="15"/>
  <c r="F240" i="15"/>
  <c r="F265" i="15"/>
  <c r="G127" i="15"/>
  <c r="G160" i="15"/>
  <c r="G185" i="15"/>
  <c r="G70" i="15"/>
  <c r="G239" i="15"/>
  <c r="G264" i="15"/>
  <c r="H126" i="15"/>
  <c r="P77" i="15"/>
  <c r="O133" i="15"/>
  <c r="O73" i="15"/>
  <c r="O242" i="15"/>
  <c r="O267" i="15"/>
  <c r="N129" i="15"/>
  <c r="N162" i="15"/>
  <c r="N187" i="15"/>
  <c r="O105" i="15"/>
  <c r="G74" i="15"/>
  <c r="G243" i="15"/>
  <c r="G268" i="15"/>
  <c r="H130" i="15"/>
  <c r="F85" i="15"/>
  <c r="G121" i="15"/>
  <c r="G79" i="15"/>
  <c r="H135" i="15"/>
  <c r="H118" i="15"/>
  <c r="H137" i="15"/>
  <c r="G69" i="15"/>
  <c r="G238" i="15"/>
  <c r="G263" i="15"/>
  <c r="H125" i="15"/>
  <c r="O69" i="15"/>
  <c r="O238" i="15"/>
  <c r="O263" i="15"/>
  <c r="N125" i="15"/>
  <c r="N158" i="15"/>
  <c r="N183" i="15"/>
  <c r="P76" i="15"/>
  <c r="G72" i="15"/>
  <c r="G241" i="15"/>
  <c r="G266" i="15"/>
  <c r="H128" i="15"/>
  <c r="H161" i="15"/>
  <c r="O71" i="15"/>
  <c r="O240" i="15"/>
  <c r="O265" i="15"/>
  <c r="N127" i="15"/>
  <c r="P70" i="15"/>
  <c r="P239" i="15"/>
  <c r="P264" i="15"/>
  <c r="O126" i="15"/>
  <c r="F78" i="15"/>
  <c r="G134" i="15"/>
  <c r="O66" i="15"/>
  <c r="O235" i="15"/>
  <c r="O260" i="15"/>
  <c r="N122" i="15"/>
  <c r="P79" i="15"/>
  <c r="O135" i="15"/>
  <c r="O118" i="15"/>
  <c r="O137" i="15"/>
  <c r="O78" i="15"/>
  <c r="N134" i="15"/>
  <c r="G68" i="15"/>
  <c r="G237" i="15"/>
  <c r="G262" i="15"/>
  <c r="H124" i="15"/>
  <c r="H157" i="15"/>
  <c r="F75" i="15"/>
  <c r="F244" i="15"/>
  <c r="F269" i="15"/>
  <c r="G131" i="15"/>
  <c r="G164" i="15"/>
  <c r="P85" i="15"/>
  <c r="O121" i="15"/>
  <c r="O154" i="15"/>
  <c r="O179" i="15"/>
  <c r="P75" i="15"/>
  <c r="P244" i="15"/>
  <c r="P269" i="15"/>
  <c r="O131" i="15"/>
  <c r="O164" i="15"/>
  <c r="O68" i="15"/>
  <c r="O237" i="15"/>
  <c r="O262" i="15"/>
  <c r="N124" i="15"/>
  <c r="N157" i="15"/>
  <c r="P72" i="15"/>
  <c r="P241" i="15"/>
  <c r="P266" i="15"/>
  <c r="O128" i="15"/>
  <c r="O161" i="15"/>
  <c r="F67" i="15"/>
  <c r="F236" i="15"/>
  <c r="F261" i="15"/>
  <c r="G123" i="15"/>
  <c r="G156" i="15"/>
  <c r="N186" i="15"/>
  <c r="O111" i="15"/>
  <c r="N179" i="15"/>
  <c r="P96" i="15"/>
  <c r="P108" i="15"/>
  <c r="N109" i="15"/>
  <c r="N110" i="15"/>
  <c r="H185" i="15"/>
  <c r="I186" i="15"/>
  <c r="I189" i="15"/>
  <c r="M189" i="15"/>
  <c r="M182" i="15"/>
  <c r="I182" i="15"/>
  <c r="M141" i="15"/>
  <c r="M142" i="15"/>
  <c r="N143" i="15"/>
  <c r="F111" i="15"/>
  <c r="F109" i="15"/>
  <c r="E96" i="15"/>
  <c r="G108" i="15"/>
  <c r="G110" i="15"/>
  <c r="E76" i="15"/>
  <c r="E245" i="15"/>
  <c r="E270" i="15"/>
  <c r="C65" i="15"/>
  <c r="C234" i="15"/>
  <c r="C259" i="15"/>
  <c r="D234" i="15"/>
  <c r="D259" i="15"/>
  <c r="R65" i="15"/>
  <c r="Q234" i="15"/>
  <c r="Q259" i="15"/>
  <c r="F132" i="15"/>
  <c r="F165" i="15"/>
  <c r="F190" i="15"/>
  <c r="F245" i="15"/>
  <c r="F270" i="15"/>
  <c r="P102" i="15"/>
  <c r="P245" i="15"/>
  <c r="P270" i="15"/>
  <c r="H140" i="15"/>
  <c r="H142" i="15"/>
  <c r="G102" i="15"/>
  <c r="G104" i="15"/>
  <c r="G141" i="15"/>
  <c r="F103" i="15"/>
  <c r="G143" i="15"/>
  <c r="E132" i="15"/>
  <c r="E165" i="15"/>
  <c r="H176" i="15"/>
  <c r="Q96" i="15"/>
  <c r="P109" i="15"/>
  <c r="P110" i="15"/>
  <c r="Q76" i="15"/>
  <c r="N155" i="15"/>
  <c r="N180" i="15"/>
  <c r="O159" i="15"/>
  <c r="O184" i="15"/>
  <c r="G154" i="15"/>
  <c r="G179" i="15"/>
  <c r="N160" i="15"/>
  <c r="N185" i="15"/>
  <c r="H158" i="15"/>
  <c r="H183" i="15"/>
  <c r="G155" i="15"/>
  <c r="G180" i="15"/>
  <c r="O140" i="15"/>
  <c r="O165" i="15"/>
  <c r="O190" i="15"/>
  <c r="H163" i="15"/>
  <c r="H188" i="15"/>
  <c r="H159" i="15"/>
  <c r="H184" i="15"/>
  <c r="N163" i="15"/>
  <c r="N188" i="15"/>
  <c r="P105" i="15"/>
  <c r="P69" i="15"/>
  <c r="P238" i="15"/>
  <c r="P263" i="15"/>
  <c r="O125" i="15"/>
  <c r="F74" i="15"/>
  <c r="F243" i="15"/>
  <c r="F268" i="15"/>
  <c r="G130" i="15"/>
  <c r="F70" i="15"/>
  <c r="F239" i="15"/>
  <c r="F264" i="15"/>
  <c r="G126" i="15"/>
  <c r="E73" i="15"/>
  <c r="E242" i="15"/>
  <c r="E267" i="15"/>
  <c r="F129" i="15"/>
  <c r="F162" i="15"/>
  <c r="F187" i="15"/>
  <c r="Q75" i="15"/>
  <c r="Q244" i="15"/>
  <c r="Q269" i="15"/>
  <c r="P131" i="15"/>
  <c r="P164" i="15"/>
  <c r="P78" i="15"/>
  <c r="O134" i="15"/>
  <c r="P66" i="15"/>
  <c r="P235" i="15"/>
  <c r="P260" i="15"/>
  <c r="O122" i="15"/>
  <c r="O155" i="15"/>
  <c r="O180" i="15"/>
  <c r="F72" i="15"/>
  <c r="F241" i="15"/>
  <c r="F266" i="15"/>
  <c r="G128" i="15"/>
  <c r="G161" i="15"/>
  <c r="F69" i="15"/>
  <c r="F238" i="15"/>
  <c r="F263" i="15"/>
  <c r="G125" i="15"/>
  <c r="G158" i="15"/>
  <c r="G183" i="15"/>
  <c r="E67" i="15"/>
  <c r="E236" i="15"/>
  <c r="E261" i="15"/>
  <c r="F123" i="15"/>
  <c r="F156" i="15"/>
  <c r="P68" i="15"/>
  <c r="P237" i="15"/>
  <c r="P262" i="15"/>
  <c r="O124" i="15"/>
  <c r="O157" i="15"/>
  <c r="Q85" i="15"/>
  <c r="P121" i="15"/>
  <c r="P154" i="15"/>
  <c r="P179" i="15"/>
  <c r="F68" i="15"/>
  <c r="F237" i="15"/>
  <c r="F262" i="15"/>
  <c r="G124" i="15"/>
  <c r="G157" i="15"/>
  <c r="Q79" i="15"/>
  <c r="P135" i="15"/>
  <c r="P118" i="15"/>
  <c r="P137" i="15"/>
  <c r="E78" i="15"/>
  <c r="F134" i="15"/>
  <c r="P71" i="15"/>
  <c r="P240" i="15"/>
  <c r="P265" i="15"/>
  <c r="O127" i="15"/>
  <c r="F79" i="15"/>
  <c r="G135" i="15"/>
  <c r="G118" i="15"/>
  <c r="G137" i="15"/>
  <c r="P73" i="15"/>
  <c r="P242" i="15"/>
  <c r="P267" i="15"/>
  <c r="O129" i="15"/>
  <c r="P67" i="15"/>
  <c r="P236" i="15"/>
  <c r="P261" i="15"/>
  <c r="O123" i="15"/>
  <c r="O156" i="15"/>
  <c r="O181" i="15"/>
  <c r="P74" i="15"/>
  <c r="P243" i="15"/>
  <c r="P268" i="15"/>
  <c r="O130" i="15"/>
  <c r="Q72" i="15"/>
  <c r="Q241" i="15"/>
  <c r="Q266" i="15"/>
  <c r="P128" i="15"/>
  <c r="E75" i="15"/>
  <c r="E244" i="15"/>
  <c r="E269" i="15"/>
  <c r="F131" i="15"/>
  <c r="F164" i="15"/>
  <c r="Q70" i="15"/>
  <c r="Q239" i="15"/>
  <c r="Q264" i="15"/>
  <c r="P126" i="15"/>
  <c r="O103" i="15"/>
  <c r="O104" i="15"/>
  <c r="P132" i="15"/>
  <c r="E85" i="15"/>
  <c r="F121" i="15"/>
  <c r="Q77" i="15"/>
  <c r="P133" i="15"/>
  <c r="E71" i="15"/>
  <c r="E240" i="15"/>
  <c r="E265" i="15"/>
  <c r="F127" i="15"/>
  <c r="F160" i="15"/>
  <c r="F185" i="15"/>
  <c r="E66" i="15"/>
  <c r="E235" i="15"/>
  <c r="E260" i="15"/>
  <c r="F122" i="15"/>
  <c r="E77" i="15"/>
  <c r="F133" i="15"/>
  <c r="N176" i="15"/>
  <c r="H181" i="15"/>
  <c r="P111" i="15"/>
  <c r="O109" i="15"/>
  <c r="O110" i="15"/>
  <c r="H186" i="15"/>
  <c r="O143" i="15"/>
  <c r="N189" i="15"/>
  <c r="H189" i="15"/>
  <c r="N182" i="15"/>
  <c r="N141" i="15"/>
  <c r="N142" i="15"/>
  <c r="H182" i="15"/>
  <c r="G181" i="15"/>
  <c r="F108" i="15"/>
  <c r="F110" i="15"/>
  <c r="E111" i="15"/>
  <c r="E109" i="15"/>
  <c r="D96" i="15"/>
  <c r="G140" i="15"/>
  <c r="F143" i="15"/>
  <c r="F141" i="15"/>
  <c r="F102" i="15"/>
  <c r="F104" i="15"/>
  <c r="E105" i="15"/>
  <c r="E103" i="15"/>
  <c r="D76" i="15"/>
  <c r="D245" i="15"/>
  <c r="D270" i="15"/>
  <c r="R96" i="15"/>
  <c r="Q109" i="15"/>
  <c r="O176" i="15"/>
  <c r="S65" i="15"/>
  <c r="R234" i="15"/>
  <c r="R259" i="15"/>
  <c r="Q102" i="15"/>
  <c r="Q245" i="15"/>
  <c r="Q270" i="15"/>
  <c r="G142" i="15"/>
  <c r="P103" i="15"/>
  <c r="P104" i="15"/>
  <c r="R76" i="15"/>
  <c r="Q105" i="15"/>
  <c r="D132" i="15"/>
  <c r="D165" i="15"/>
  <c r="G176" i="15"/>
  <c r="Q132" i="15"/>
  <c r="Q165" i="15"/>
  <c r="Q108" i="15"/>
  <c r="Q110" i="15"/>
  <c r="Q111" i="15"/>
  <c r="F154" i="15"/>
  <c r="F179" i="15"/>
  <c r="F155" i="15"/>
  <c r="F180" i="15"/>
  <c r="O141" i="15"/>
  <c r="O142" i="15"/>
  <c r="P165" i="15"/>
  <c r="P190" i="15"/>
  <c r="O163" i="15"/>
  <c r="O188" i="15"/>
  <c r="O162" i="15"/>
  <c r="O187" i="15"/>
  <c r="O160" i="15"/>
  <c r="O185" i="15"/>
  <c r="G163" i="15"/>
  <c r="G188" i="15"/>
  <c r="P159" i="15"/>
  <c r="P184" i="15"/>
  <c r="P161" i="15"/>
  <c r="P186" i="15"/>
  <c r="O158" i="15"/>
  <c r="O183" i="15"/>
  <c r="G159" i="15"/>
  <c r="G184" i="15"/>
  <c r="D71" i="15"/>
  <c r="D240" i="15"/>
  <c r="D265" i="15"/>
  <c r="E127" i="15"/>
  <c r="R70" i="15"/>
  <c r="R239" i="15"/>
  <c r="R264" i="15"/>
  <c r="Q126" i="15"/>
  <c r="Q159" i="15"/>
  <c r="Q184" i="15"/>
  <c r="Q67" i="15"/>
  <c r="Q236" i="15"/>
  <c r="Q261" i="15"/>
  <c r="P123" i="15"/>
  <c r="D78" i="15"/>
  <c r="E134" i="15"/>
  <c r="E68" i="15"/>
  <c r="E237" i="15"/>
  <c r="E262" i="15"/>
  <c r="F124" i="15"/>
  <c r="F157" i="15"/>
  <c r="E69" i="15"/>
  <c r="E238" i="15"/>
  <c r="E263" i="15"/>
  <c r="F125" i="15"/>
  <c r="F158" i="15"/>
  <c r="F183" i="15"/>
  <c r="R75" i="15"/>
  <c r="R244" i="15"/>
  <c r="R269" i="15"/>
  <c r="Q131" i="15"/>
  <c r="Q164" i="15"/>
  <c r="E70" i="15"/>
  <c r="E239" i="15"/>
  <c r="E264" i="15"/>
  <c r="F126" i="15"/>
  <c r="F159" i="15"/>
  <c r="F184" i="15"/>
  <c r="D77" i="15"/>
  <c r="E133" i="15"/>
  <c r="D85" i="15"/>
  <c r="E121" i="15"/>
  <c r="E154" i="15"/>
  <c r="E179" i="15"/>
  <c r="R72" i="15"/>
  <c r="R241" i="15"/>
  <c r="R266" i="15"/>
  <c r="Q128" i="15"/>
  <c r="E79" i="15"/>
  <c r="F135" i="15"/>
  <c r="F118" i="15"/>
  <c r="F137" i="15"/>
  <c r="Q68" i="15"/>
  <c r="Q237" i="15"/>
  <c r="Q262" i="15"/>
  <c r="P124" i="15"/>
  <c r="P157" i="15"/>
  <c r="Q66" i="15"/>
  <c r="Q235" i="15"/>
  <c r="Q260" i="15"/>
  <c r="P122" i="15"/>
  <c r="Q69" i="15"/>
  <c r="Q238" i="15"/>
  <c r="Q263" i="15"/>
  <c r="P125" i="15"/>
  <c r="D66" i="15"/>
  <c r="D235" i="15"/>
  <c r="D260" i="15"/>
  <c r="E122" i="15"/>
  <c r="E155" i="15"/>
  <c r="E180" i="15"/>
  <c r="R77" i="15"/>
  <c r="Q133" i="15"/>
  <c r="D75" i="15"/>
  <c r="D244" i="15"/>
  <c r="D269" i="15"/>
  <c r="E131" i="15"/>
  <c r="E164" i="15"/>
  <c r="Q74" i="15"/>
  <c r="Q243" i="15"/>
  <c r="Q268" i="15"/>
  <c r="P130" i="15"/>
  <c r="Q73" i="15"/>
  <c r="Q242" i="15"/>
  <c r="Q267" i="15"/>
  <c r="P129" i="15"/>
  <c r="Q71" i="15"/>
  <c r="Q240" i="15"/>
  <c r="Q265" i="15"/>
  <c r="P127" i="15"/>
  <c r="R79" i="15"/>
  <c r="Q135" i="15"/>
  <c r="Q118" i="15"/>
  <c r="Q137" i="15"/>
  <c r="R85" i="15"/>
  <c r="Q121" i="15"/>
  <c r="D67" i="15"/>
  <c r="D236" i="15"/>
  <c r="D261" i="15"/>
  <c r="E123" i="15"/>
  <c r="E156" i="15"/>
  <c r="E72" i="15"/>
  <c r="E241" i="15"/>
  <c r="E266" i="15"/>
  <c r="F128" i="15"/>
  <c r="F161" i="15"/>
  <c r="Q78" i="15"/>
  <c r="P134" i="15"/>
  <c r="D73" i="15"/>
  <c r="D242" i="15"/>
  <c r="D267" i="15"/>
  <c r="E129" i="15"/>
  <c r="E74" i="15"/>
  <c r="E243" i="15"/>
  <c r="E268" i="15"/>
  <c r="F130" i="15"/>
  <c r="O186" i="15"/>
  <c r="P143" i="15"/>
  <c r="P140" i="15"/>
  <c r="G186" i="15"/>
  <c r="G189" i="15"/>
  <c r="O189" i="15"/>
  <c r="O182" i="15"/>
  <c r="G182" i="15"/>
  <c r="R108" i="15"/>
  <c r="P176" i="15"/>
  <c r="E102" i="15"/>
  <c r="E104" i="15"/>
  <c r="D105" i="15"/>
  <c r="D103" i="15"/>
  <c r="C76" i="15"/>
  <c r="C245" i="15"/>
  <c r="C270" i="15"/>
  <c r="E108" i="15"/>
  <c r="E110" i="15"/>
  <c r="D111" i="15"/>
  <c r="D109" i="15"/>
  <c r="C96" i="15"/>
  <c r="R111" i="15"/>
  <c r="S96" i="15"/>
  <c r="S108" i="15"/>
  <c r="E190" i="15"/>
  <c r="F140" i="15"/>
  <c r="F142" i="15"/>
  <c r="E143" i="15"/>
  <c r="E141" i="15"/>
  <c r="F181" i="15"/>
  <c r="T65" i="15"/>
  <c r="S234" i="15"/>
  <c r="S259" i="15"/>
  <c r="R105" i="15"/>
  <c r="R245" i="15"/>
  <c r="R270" i="15"/>
  <c r="Q103" i="15"/>
  <c r="Q104" i="15"/>
  <c r="R132" i="15"/>
  <c r="R165" i="15"/>
  <c r="S76" i="15"/>
  <c r="R102" i="15"/>
  <c r="F176" i="15"/>
  <c r="P141" i="15"/>
  <c r="P142" i="15"/>
  <c r="F163" i="15"/>
  <c r="F188" i="15"/>
  <c r="P162" i="15"/>
  <c r="P187" i="15"/>
  <c r="P155" i="15"/>
  <c r="P180" i="15"/>
  <c r="E162" i="15"/>
  <c r="E187" i="15"/>
  <c r="Q154" i="15"/>
  <c r="Q179" i="15"/>
  <c r="P160" i="15"/>
  <c r="P185" i="15"/>
  <c r="P163" i="15"/>
  <c r="P188" i="15"/>
  <c r="P158" i="15"/>
  <c r="P183" i="15"/>
  <c r="Q161" i="15"/>
  <c r="Q186" i="15"/>
  <c r="P156" i="15"/>
  <c r="P181" i="15"/>
  <c r="E160" i="15"/>
  <c r="E185" i="15"/>
  <c r="C132" i="15"/>
  <c r="C165" i="15"/>
  <c r="S102" i="15"/>
  <c r="C73" i="15"/>
  <c r="D129" i="15"/>
  <c r="D72" i="15"/>
  <c r="D241" i="15"/>
  <c r="D266" i="15"/>
  <c r="E128" i="15"/>
  <c r="E161" i="15"/>
  <c r="S85" i="15"/>
  <c r="R121" i="15"/>
  <c r="R154" i="15"/>
  <c r="R179" i="15"/>
  <c r="R71" i="15"/>
  <c r="R240" i="15"/>
  <c r="R265" i="15"/>
  <c r="Q127" i="15"/>
  <c r="R74" i="15"/>
  <c r="R243" i="15"/>
  <c r="R268" i="15"/>
  <c r="Q130" i="15"/>
  <c r="S77" i="15"/>
  <c r="R133" i="15"/>
  <c r="R69" i="15"/>
  <c r="R238" i="15"/>
  <c r="R263" i="15"/>
  <c r="Q125" i="15"/>
  <c r="R68" i="15"/>
  <c r="R237" i="15"/>
  <c r="R262" i="15"/>
  <c r="Q124" i="15"/>
  <c r="Q157" i="15"/>
  <c r="S72" i="15"/>
  <c r="S241" i="15"/>
  <c r="S266" i="15"/>
  <c r="R128" i="15"/>
  <c r="R161" i="15"/>
  <c r="R186" i="15"/>
  <c r="C77" i="15"/>
  <c r="C133" i="15"/>
  <c r="D133" i="15"/>
  <c r="S75" i="15"/>
  <c r="S244" i="15"/>
  <c r="S269" i="15"/>
  <c r="R131" i="15"/>
  <c r="R164" i="15"/>
  <c r="D68" i="15"/>
  <c r="D237" i="15"/>
  <c r="D262" i="15"/>
  <c r="E124" i="15"/>
  <c r="E157" i="15"/>
  <c r="R67" i="15"/>
  <c r="R236" i="15"/>
  <c r="R261" i="15"/>
  <c r="Q123" i="15"/>
  <c r="C71" i="15"/>
  <c r="D127" i="15"/>
  <c r="D74" i="15"/>
  <c r="D243" i="15"/>
  <c r="D268" i="15"/>
  <c r="E130" i="15"/>
  <c r="R78" i="15"/>
  <c r="Q134" i="15"/>
  <c r="C67" i="15"/>
  <c r="D123" i="15"/>
  <c r="D156" i="15"/>
  <c r="S79" i="15"/>
  <c r="R135" i="15"/>
  <c r="R118" i="15"/>
  <c r="R137" i="15"/>
  <c r="R73" i="15"/>
  <c r="R242" i="15"/>
  <c r="R267" i="15"/>
  <c r="Q129" i="15"/>
  <c r="C75" i="15"/>
  <c r="D131" i="15"/>
  <c r="D164" i="15"/>
  <c r="C66" i="15"/>
  <c r="D122" i="15"/>
  <c r="R66" i="15"/>
  <c r="R235" i="15"/>
  <c r="R260" i="15"/>
  <c r="Q122" i="15"/>
  <c r="D79" i="15"/>
  <c r="E135" i="15"/>
  <c r="E118" i="15"/>
  <c r="E137" i="15"/>
  <c r="C85" i="15"/>
  <c r="C121" i="15"/>
  <c r="D121" i="15"/>
  <c r="D70" i="15"/>
  <c r="D239" i="15"/>
  <c r="D264" i="15"/>
  <c r="E126" i="15"/>
  <c r="D69" i="15"/>
  <c r="D238" i="15"/>
  <c r="D263" i="15"/>
  <c r="E125" i="15"/>
  <c r="C78" i="15"/>
  <c r="C134" i="15"/>
  <c r="D134" i="15"/>
  <c r="S70" i="15"/>
  <c r="S239" i="15"/>
  <c r="S264" i="15"/>
  <c r="R126" i="15"/>
  <c r="Q143" i="15"/>
  <c r="Q190" i="15"/>
  <c r="Q140" i="15"/>
  <c r="F186" i="15"/>
  <c r="P189" i="15"/>
  <c r="F189" i="15"/>
  <c r="P182" i="15"/>
  <c r="F182" i="15"/>
  <c r="R109" i="15"/>
  <c r="R110" i="15"/>
  <c r="E181" i="15"/>
  <c r="D190" i="15"/>
  <c r="D143" i="15"/>
  <c r="D141" i="15"/>
  <c r="E140" i="15"/>
  <c r="E142" i="15"/>
  <c r="E176" i="15"/>
  <c r="D108" i="15"/>
  <c r="D110" i="15"/>
  <c r="C111" i="15"/>
  <c r="C109" i="15"/>
  <c r="D102" i="15"/>
  <c r="D104" i="15"/>
  <c r="C105" i="15"/>
  <c r="C103" i="15"/>
  <c r="T96" i="15"/>
  <c r="S111" i="15"/>
  <c r="U65" i="15"/>
  <c r="T234" i="15"/>
  <c r="T259" i="15"/>
  <c r="C131" i="15"/>
  <c r="C164" i="15"/>
  <c r="C244" i="15"/>
  <c r="C269" i="15"/>
  <c r="C127" i="15"/>
  <c r="C160" i="15"/>
  <c r="C185" i="15"/>
  <c r="C240" i="15"/>
  <c r="C265" i="15"/>
  <c r="C122" i="15"/>
  <c r="C155" i="15"/>
  <c r="C180" i="15"/>
  <c r="C235" i="15"/>
  <c r="C260" i="15"/>
  <c r="C123" i="15"/>
  <c r="C156" i="15"/>
  <c r="C236" i="15"/>
  <c r="C261" i="15"/>
  <c r="C129" i="15"/>
  <c r="C162" i="15"/>
  <c r="C187" i="15"/>
  <c r="C242" i="15"/>
  <c r="C267" i="15"/>
  <c r="S105" i="15"/>
  <c r="S245" i="15"/>
  <c r="S270" i="15"/>
  <c r="R103" i="15"/>
  <c r="R104" i="15"/>
  <c r="Q141" i="15"/>
  <c r="Q142" i="15"/>
  <c r="T76" i="15"/>
  <c r="S103" i="15"/>
  <c r="S104" i="15"/>
  <c r="S132" i="15"/>
  <c r="S165" i="15"/>
  <c r="C141" i="15"/>
  <c r="E159" i="15"/>
  <c r="E184" i="15"/>
  <c r="D155" i="15"/>
  <c r="D180" i="15"/>
  <c r="Q162" i="15"/>
  <c r="Q187" i="15"/>
  <c r="E163" i="15"/>
  <c r="E188" i="15"/>
  <c r="Q156" i="15"/>
  <c r="Q181" i="15"/>
  <c r="Q158" i="15"/>
  <c r="Q183" i="15"/>
  <c r="Q163" i="15"/>
  <c r="Q188" i="15"/>
  <c r="D162" i="15"/>
  <c r="D187" i="15"/>
  <c r="C154" i="15"/>
  <c r="C179" i="15"/>
  <c r="R159" i="15"/>
  <c r="R184" i="15"/>
  <c r="E158" i="15"/>
  <c r="E183" i="15"/>
  <c r="D154" i="15"/>
  <c r="D179" i="15"/>
  <c r="Q155" i="15"/>
  <c r="Q180" i="15"/>
  <c r="D160" i="15"/>
  <c r="D185" i="15"/>
  <c r="Q160" i="15"/>
  <c r="Q185" i="15"/>
  <c r="C70" i="15"/>
  <c r="D126" i="15"/>
  <c r="C79" i="15"/>
  <c r="C135" i="15"/>
  <c r="D135" i="15"/>
  <c r="D118" i="15"/>
  <c r="D137" i="15"/>
  <c r="S73" i="15"/>
  <c r="S242" i="15"/>
  <c r="S267" i="15"/>
  <c r="R129" i="15"/>
  <c r="C74" i="15"/>
  <c r="D130" i="15"/>
  <c r="S67" i="15"/>
  <c r="S236" i="15"/>
  <c r="S261" i="15"/>
  <c r="R123" i="15"/>
  <c r="R156" i="15"/>
  <c r="R181" i="15"/>
  <c r="T75" i="15"/>
  <c r="T244" i="15"/>
  <c r="T269" i="15"/>
  <c r="S131" i="15"/>
  <c r="S164" i="15"/>
  <c r="T72" i="15"/>
  <c r="T241" i="15"/>
  <c r="T266" i="15"/>
  <c r="S128" i="15"/>
  <c r="S69" i="15"/>
  <c r="S238" i="15"/>
  <c r="S263" i="15"/>
  <c r="R125" i="15"/>
  <c r="R158" i="15"/>
  <c r="R183" i="15"/>
  <c r="S74" i="15"/>
  <c r="S243" i="15"/>
  <c r="S268" i="15"/>
  <c r="R130" i="15"/>
  <c r="T85" i="15"/>
  <c r="S121" i="15"/>
  <c r="T70" i="15"/>
  <c r="T239" i="15"/>
  <c r="T264" i="15"/>
  <c r="S126" i="15"/>
  <c r="C69" i="15"/>
  <c r="D125" i="15"/>
  <c r="S66" i="15"/>
  <c r="S235" i="15"/>
  <c r="S260" i="15"/>
  <c r="R122" i="15"/>
  <c r="T79" i="15"/>
  <c r="S135" i="15"/>
  <c r="S118" i="15"/>
  <c r="S137" i="15"/>
  <c r="S78" i="15"/>
  <c r="R134" i="15"/>
  <c r="C68" i="15"/>
  <c r="D124" i="15"/>
  <c r="D157" i="15"/>
  <c r="S68" i="15"/>
  <c r="S237" i="15"/>
  <c r="S262" i="15"/>
  <c r="R124" i="15"/>
  <c r="R157" i="15"/>
  <c r="T77" i="15"/>
  <c r="S133" i="15"/>
  <c r="S71" i="15"/>
  <c r="S240" i="15"/>
  <c r="S265" i="15"/>
  <c r="R127" i="15"/>
  <c r="C72" i="15"/>
  <c r="D128" i="15"/>
  <c r="D161" i="15"/>
  <c r="R190" i="15"/>
  <c r="R140" i="15"/>
  <c r="R143" i="15"/>
  <c r="E186" i="15"/>
  <c r="E189" i="15"/>
  <c r="Q189" i="15"/>
  <c r="E182" i="15"/>
  <c r="Q182" i="15"/>
  <c r="C190" i="15"/>
  <c r="D140" i="15"/>
  <c r="D142" i="15"/>
  <c r="C143" i="15"/>
  <c r="U76" i="15"/>
  <c r="U245" i="15"/>
  <c r="U270" i="15"/>
  <c r="D181" i="15"/>
  <c r="C181" i="15"/>
  <c r="U96" i="15"/>
  <c r="T109" i="15"/>
  <c r="T111" i="15"/>
  <c r="T108" i="15"/>
  <c r="S109" i="15"/>
  <c r="S110" i="15"/>
  <c r="C108" i="15"/>
  <c r="C110" i="15"/>
  <c r="C102" i="15"/>
  <c r="C104" i="15"/>
  <c r="S140" i="15"/>
  <c r="V65" i="15"/>
  <c r="U234" i="15"/>
  <c r="U259" i="15"/>
  <c r="C126" i="15"/>
  <c r="C159" i="15"/>
  <c r="C184" i="15"/>
  <c r="C239" i="15"/>
  <c r="C264" i="15"/>
  <c r="T132" i="15"/>
  <c r="T165" i="15"/>
  <c r="T245" i="15"/>
  <c r="T270" i="15"/>
  <c r="C128" i="15"/>
  <c r="C161" i="15"/>
  <c r="C186" i="15"/>
  <c r="C241" i="15"/>
  <c r="C266" i="15"/>
  <c r="C124" i="15"/>
  <c r="C157" i="15"/>
  <c r="C237" i="15"/>
  <c r="C262" i="15"/>
  <c r="C125" i="15"/>
  <c r="C158" i="15"/>
  <c r="C183" i="15"/>
  <c r="C238" i="15"/>
  <c r="C263" i="15"/>
  <c r="C130" i="15"/>
  <c r="C163" i="15"/>
  <c r="C188" i="15"/>
  <c r="C243" i="15"/>
  <c r="C268" i="15"/>
  <c r="T105" i="15"/>
  <c r="T102" i="15"/>
  <c r="D176" i="15"/>
  <c r="R160" i="15"/>
  <c r="R185" i="15"/>
  <c r="R155" i="15"/>
  <c r="R180" i="15"/>
  <c r="S159" i="15"/>
  <c r="S184" i="15"/>
  <c r="S154" i="15"/>
  <c r="S179" i="15"/>
  <c r="D163" i="15"/>
  <c r="D188" i="15"/>
  <c r="D158" i="15"/>
  <c r="D183" i="15"/>
  <c r="R163" i="15"/>
  <c r="R188" i="15"/>
  <c r="S161" i="15"/>
  <c r="S186" i="15"/>
  <c r="R162" i="15"/>
  <c r="R187" i="15"/>
  <c r="D159" i="15"/>
  <c r="D184" i="15"/>
  <c r="U102" i="15"/>
  <c r="U132" i="15"/>
  <c r="U165" i="15"/>
  <c r="T71" i="15"/>
  <c r="T240" i="15"/>
  <c r="T265" i="15"/>
  <c r="S127" i="15"/>
  <c r="T68" i="15"/>
  <c r="T237" i="15"/>
  <c r="T262" i="15"/>
  <c r="S124" i="15"/>
  <c r="S157" i="15"/>
  <c r="T78" i="15"/>
  <c r="S134" i="15"/>
  <c r="T66" i="15"/>
  <c r="T235" i="15"/>
  <c r="T260" i="15"/>
  <c r="S122" i="15"/>
  <c r="U70" i="15"/>
  <c r="U239" i="15"/>
  <c r="U264" i="15"/>
  <c r="T126" i="15"/>
  <c r="U85" i="15"/>
  <c r="T121" i="15"/>
  <c r="T154" i="15"/>
  <c r="T179" i="15"/>
  <c r="T69" i="15"/>
  <c r="T238" i="15"/>
  <c r="T263" i="15"/>
  <c r="S125" i="15"/>
  <c r="U75" i="15"/>
  <c r="U244" i="15"/>
  <c r="U269" i="15"/>
  <c r="T131" i="15"/>
  <c r="T164" i="15"/>
  <c r="U77" i="15"/>
  <c r="T133" i="15"/>
  <c r="U79" i="15"/>
  <c r="T135" i="15"/>
  <c r="T118" i="15"/>
  <c r="T137" i="15"/>
  <c r="T74" i="15"/>
  <c r="T243" i="15"/>
  <c r="T268" i="15"/>
  <c r="S130" i="15"/>
  <c r="U72" i="15"/>
  <c r="U241" i="15"/>
  <c r="U266" i="15"/>
  <c r="T128" i="15"/>
  <c r="T67" i="15"/>
  <c r="T236" i="15"/>
  <c r="T261" i="15"/>
  <c r="S123" i="15"/>
  <c r="S156" i="15"/>
  <c r="S181" i="15"/>
  <c r="T73" i="15"/>
  <c r="T242" i="15"/>
  <c r="T267" i="15"/>
  <c r="S129" i="15"/>
  <c r="S143" i="15"/>
  <c r="R141" i="15"/>
  <c r="R142" i="15"/>
  <c r="S190" i="15"/>
  <c r="D186" i="15"/>
  <c r="R189" i="15"/>
  <c r="C189" i="15"/>
  <c r="D189" i="15"/>
  <c r="R182" i="15"/>
  <c r="D182" i="15"/>
  <c r="C182" i="15"/>
  <c r="C140" i="15"/>
  <c r="C142" i="15"/>
  <c r="V96" i="15"/>
  <c r="V111" i="15"/>
  <c r="U111" i="15"/>
  <c r="U105" i="15"/>
  <c r="V76" i="15"/>
  <c r="T110" i="15"/>
  <c r="U108" i="15"/>
  <c r="T103" i="15"/>
  <c r="T104" i="15"/>
  <c r="T141" i="15"/>
  <c r="S162" i="15"/>
  <c r="S187" i="15"/>
  <c r="T161" i="15"/>
  <c r="T186" i="15"/>
  <c r="S155" i="15"/>
  <c r="S180" i="15"/>
  <c r="S163" i="15"/>
  <c r="S188" i="15"/>
  <c r="S158" i="15"/>
  <c r="S183" i="15"/>
  <c r="T159" i="15"/>
  <c r="T184" i="15"/>
  <c r="S160" i="15"/>
  <c r="S185" i="15"/>
  <c r="U67" i="15"/>
  <c r="U236" i="15"/>
  <c r="U261" i="15"/>
  <c r="T123" i="15"/>
  <c r="T156" i="15"/>
  <c r="T181" i="15"/>
  <c r="U74" i="15"/>
  <c r="U243" i="15"/>
  <c r="U268" i="15"/>
  <c r="T130" i="15"/>
  <c r="V77" i="15"/>
  <c r="V133" i="15"/>
  <c r="U133" i="15"/>
  <c r="U69" i="15"/>
  <c r="U238" i="15"/>
  <c r="U263" i="15"/>
  <c r="T125" i="15"/>
  <c r="T158" i="15"/>
  <c r="T183" i="15"/>
  <c r="V70" i="15"/>
  <c r="V126" i="15"/>
  <c r="V159" i="15"/>
  <c r="V184" i="15"/>
  <c r="U126" i="15"/>
  <c r="U159" i="15"/>
  <c r="U78" i="15"/>
  <c r="T134" i="15"/>
  <c r="U71" i="15"/>
  <c r="U240" i="15"/>
  <c r="U265" i="15"/>
  <c r="T127" i="15"/>
  <c r="V105" i="15"/>
  <c r="V132" i="15"/>
  <c r="V165" i="15"/>
  <c r="U73" i="15"/>
  <c r="U242" i="15"/>
  <c r="U267" i="15"/>
  <c r="T129" i="15"/>
  <c r="V72" i="15"/>
  <c r="V128" i="15"/>
  <c r="U128" i="15"/>
  <c r="U161" i="15"/>
  <c r="U186" i="15"/>
  <c r="V79" i="15"/>
  <c r="V135" i="15"/>
  <c r="U135" i="15"/>
  <c r="U118" i="15"/>
  <c r="U137" i="15"/>
  <c r="V75" i="15"/>
  <c r="V131" i="15"/>
  <c r="V164" i="15"/>
  <c r="U131" i="15"/>
  <c r="U164" i="15"/>
  <c r="V85" i="15"/>
  <c r="V121" i="15"/>
  <c r="V154" i="15"/>
  <c r="V179" i="15"/>
  <c r="U121" i="15"/>
  <c r="U66" i="15"/>
  <c r="U235" i="15"/>
  <c r="U260" i="15"/>
  <c r="T122" i="15"/>
  <c r="U68" i="15"/>
  <c r="U237" i="15"/>
  <c r="U262" i="15"/>
  <c r="T124" i="15"/>
  <c r="T157" i="15"/>
  <c r="T143" i="15"/>
  <c r="T140" i="15"/>
  <c r="T190" i="15"/>
  <c r="S141" i="15"/>
  <c r="S142" i="15"/>
  <c r="S189" i="15"/>
  <c r="S182" i="15"/>
  <c r="U109" i="15"/>
  <c r="U110" i="15"/>
  <c r="U184" i="15"/>
  <c r="U103" i="15"/>
  <c r="U190" i="15"/>
  <c r="U143" i="15"/>
  <c r="V102" i="15"/>
  <c r="V108" i="15"/>
  <c r="U140" i="15"/>
  <c r="T142" i="15"/>
  <c r="U154" i="15"/>
  <c r="U179" i="15"/>
  <c r="T162" i="15"/>
  <c r="T187" i="15"/>
  <c r="T160" i="15"/>
  <c r="T185" i="15"/>
  <c r="T155" i="15"/>
  <c r="T180" i="15"/>
  <c r="T163" i="15"/>
  <c r="T188" i="15"/>
  <c r="V161" i="15"/>
  <c r="V186" i="15"/>
  <c r="V66" i="15"/>
  <c r="V122" i="15"/>
  <c r="U122" i="15"/>
  <c r="V69" i="15"/>
  <c r="V125" i="15"/>
  <c r="U125" i="15"/>
  <c r="V68" i="15"/>
  <c r="V124" i="15"/>
  <c r="V157" i="15"/>
  <c r="U124" i="15"/>
  <c r="U157" i="15"/>
  <c r="V73" i="15"/>
  <c r="V129" i="15"/>
  <c r="U129" i="15"/>
  <c r="V71" i="15"/>
  <c r="V127" i="15"/>
  <c r="U127" i="15"/>
  <c r="V67" i="15"/>
  <c r="V123" i="15"/>
  <c r="U123" i="15"/>
  <c r="V78" i="15"/>
  <c r="V134" i="15"/>
  <c r="U134" i="15"/>
  <c r="V74" i="15"/>
  <c r="V130" i="15"/>
  <c r="U130" i="15"/>
  <c r="T189" i="15"/>
  <c r="T182" i="15"/>
  <c r="V190" i="15"/>
  <c r="V143" i="15"/>
  <c r="U141" i="15"/>
  <c r="V103" i="15"/>
  <c r="V104" i="15"/>
  <c r="U104" i="15"/>
  <c r="V140" i="15"/>
  <c r="V109" i="15"/>
  <c r="V110" i="15"/>
  <c r="U160" i="15"/>
  <c r="U185" i="15"/>
  <c r="U155" i="15"/>
  <c r="U180" i="15"/>
  <c r="V160" i="15"/>
  <c r="V185" i="15"/>
  <c r="V155" i="15"/>
  <c r="V180" i="15"/>
  <c r="U163" i="15"/>
  <c r="U188" i="15"/>
  <c r="U156" i="15"/>
  <c r="U181" i="15"/>
  <c r="U162" i="15"/>
  <c r="U187" i="15"/>
  <c r="U158" i="15"/>
  <c r="U183" i="15"/>
  <c r="V163" i="15"/>
  <c r="V188" i="15"/>
  <c r="V156" i="15"/>
  <c r="V181" i="15"/>
  <c r="V162" i="15"/>
  <c r="V187" i="15"/>
  <c r="V158" i="15"/>
  <c r="V183" i="15"/>
  <c r="U189" i="15"/>
  <c r="V189" i="15"/>
  <c r="U182" i="15"/>
  <c r="V182" i="15"/>
  <c r="V141" i="15"/>
  <c r="V142" i="15"/>
  <c r="U142" i="15"/>
</calcChain>
</file>

<file path=xl/sharedStrings.xml><?xml version="1.0" encoding="utf-8"?>
<sst xmlns="http://schemas.openxmlformats.org/spreadsheetml/2006/main" count="1466" uniqueCount="279">
  <si>
    <t xml:space="preserve"> 4CS FORK</t>
  </si>
  <si>
    <t xml:space="preserve"> 2 - 20.2</t>
  </si>
  <si>
    <t xml:space="preserve"> 8.5 b</t>
  </si>
  <si>
    <t xml:space="preserve"> 9 b</t>
  </si>
  <si>
    <t xml:space="preserve"> 10 b</t>
  </si>
  <si>
    <t xml:space="preserve"> 11 b</t>
  </si>
  <si>
    <t xml:space="preserve"> bv force</t>
  </si>
  <si>
    <t xml:space="preserve">     gp adj bb v1</t>
  </si>
  <si>
    <t xml:space="preserve"> (2043)</t>
  </si>
  <si>
    <t xml:space="preserve"> (2081)</t>
  </si>
  <si>
    <t xml:space="preserve"> (2059)</t>
  </si>
  <si>
    <t xml:space="preserve"> (2060)</t>
  </si>
  <si>
    <t xml:space="preserve"> 3 - 17.1</t>
  </si>
  <si>
    <t xml:space="preserve"> 3 - 11.3</t>
  </si>
  <si>
    <t>float</t>
  </si>
  <si>
    <t xml:space="preserve"> mv force</t>
  </si>
  <si>
    <t xml:space="preserve"> (2067)</t>
  </si>
  <si>
    <t xml:space="preserve"> (2077)</t>
  </si>
  <si>
    <t xml:space="preserve"> (2080)</t>
  </si>
  <si>
    <t xml:space="preserve"> (2017)</t>
  </si>
  <si>
    <t xml:space="preserve"> (2012)</t>
  </si>
  <si>
    <t xml:space="preserve"> 4 - 10.3</t>
  </si>
  <si>
    <t xml:space="preserve">     9-26-15</t>
  </si>
  <si>
    <t xml:space="preserve"> - - bv force - - </t>
  </si>
  <si>
    <t xml:space="preserve"> - - mv force - - </t>
  </si>
  <si>
    <t xml:space="preserve"> - - reb force - - </t>
  </si>
  <si>
    <t xml:space="preserve"> 2 - 16.1</t>
  </si>
  <si>
    <t xml:space="preserve"> 8.2 b</t>
  </si>
  <si>
    <t xml:space="preserve"> reb force</t>
  </si>
  <si>
    <t xml:space="preserve"> 8.5 x .2 b</t>
  </si>
  <si>
    <t xml:space="preserve"> 9.2 b</t>
  </si>
  <si>
    <t xml:space="preserve"> - - stk reb force - - </t>
  </si>
  <si>
    <t xml:space="preserve"> (1913)</t>
  </si>
  <si>
    <t xml:space="preserve"> 4 - 17.1</t>
  </si>
  <si>
    <t xml:space="preserve"> 10.3 b</t>
  </si>
  <si>
    <t xml:space="preserve"> 15 FC 450</t>
  </si>
  <si>
    <t xml:space="preserve"> (2048)</t>
  </si>
  <si>
    <t xml:space="preserve"> 11.15 b</t>
  </si>
  <si>
    <t xml:space="preserve"> 16 SXF 450</t>
  </si>
  <si>
    <t xml:space="preserve"> soft </t>
  </si>
  <si>
    <t xml:space="preserve"> stiff </t>
  </si>
  <si>
    <t xml:space="preserve"> aver </t>
  </si>
  <si>
    <t xml:space="preserve"> stiff+1 </t>
  </si>
  <si>
    <t xml:space="preserve"> stiff+2 </t>
  </si>
  <si>
    <t xml:space="preserve">   rpbvw_04</t>
  </si>
  <si>
    <t xml:space="preserve">   stk '15 mv pist</t>
  </si>
  <si>
    <t xml:space="preserve">   yz85 mv pist</t>
  </si>
  <si>
    <t xml:space="preserve"> 2 - 11.3</t>
  </si>
  <si>
    <t xml:space="preserve"> (2056)</t>
  </si>
  <si>
    <t xml:space="preserve"> (2055)</t>
  </si>
  <si>
    <t xml:space="preserve"> 3 - 10.3</t>
  </si>
  <si>
    <t xml:space="preserve"> (2044)</t>
  </si>
  <si>
    <t xml:space="preserve"> aver- </t>
  </si>
  <si>
    <t xml:space="preserve"> stiff- </t>
  </si>
  <si>
    <t xml:space="preserve"> aver+ </t>
  </si>
  <si>
    <t xml:space="preserve">     gp adj bb v1,  mv cup</t>
  </si>
  <si>
    <t xml:space="preserve"> vdb search =  [search bvstack + bvforce]</t>
  </si>
  <si>
    <t xml:space="preserve"> vdb search =  [search mvstack + mvforce]</t>
  </si>
  <si>
    <t xml:space="preserve"> vdb search =  [search rebstack + rebforce]</t>
  </si>
  <si>
    <t xml:space="preserve"> 10.2 b</t>
  </si>
  <si>
    <t xml:space="preserve"> (1994)</t>
  </si>
  <si>
    <t xml:space="preserve"> 2 - 17.1</t>
  </si>
  <si>
    <t xml:space="preserve"> We don't use this reb, but included it for comparison.</t>
  </si>
  <si>
    <t xml:space="preserve">  (We want to keep the reb stack as thin as possible to limit bullet ck needle stroke)</t>
  </si>
  <si>
    <t xml:space="preserve"> Stock 4CS reb with stk '15 mv pist for comparison</t>
  </si>
  <si>
    <t xml:space="preserve"> yz85 mv pist is stiffer</t>
  </si>
  <si>
    <t xml:space="preserve"> 2017 vs 2044 indicates</t>
  </si>
  <si>
    <t>mv force</t>
  </si>
  <si>
    <t>ips</t>
  </si>
  <si>
    <t>soft-2</t>
  </si>
  <si>
    <t>soft-1</t>
  </si>
  <si>
    <t>soft</t>
  </si>
  <si>
    <t>aver</t>
  </si>
  <si>
    <t>stiff</t>
  </si>
  <si>
    <t>stiff+1</t>
  </si>
  <si>
    <t>stiff+2</t>
  </si>
  <si>
    <t>stiff+3</t>
  </si>
  <si>
    <t>stiff+4</t>
  </si>
  <si>
    <t>stiff+5</t>
  </si>
  <si>
    <t>stiff+6</t>
  </si>
  <si>
    <t>stiff+7</t>
  </si>
  <si>
    <t>stiff+8</t>
  </si>
  <si>
    <t>stiff+9</t>
  </si>
  <si>
    <t>stiff+10</t>
  </si>
  <si>
    <t>bv force</t>
  </si>
  <si>
    <t>mv + bv + 2 lb drag force</t>
  </si>
  <si>
    <t xml:space="preserve"> 2 - 20.15</t>
  </si>
  <si>
    <t xml:space="preserve"> 18.15</t>
  </si>
  <si>
    <t xml:space="preserve"> 16.14</t>
  </si>
  <si>
    <t xml:space="preserve"> 14.15</t>
  </si>
  <si>
    <t xml:space="preserve"> 12.15</t>
  </si>
  <si>
    <t xml:space="preserve"> 3 - 20.15</t>
  </si>
  <si>
    <t xml:space="preserve"> 2 - 20.1</t>
  </si>
  <si>
    <t xml:space="preserve"> 5 - 20.15</t>
  </si>
  <si>
    <t xml:space="preserve"> 18.2</t>
  </si>
  <si>
    <t xml:space="preserve"> 16.2</t>
  </si>
  <si>
    <t xml:space="preserve"> 14.2</t>
  </si>
  <si>
    <t xml:space="preserve"> 12.2</t>
  </si>
  <si>
    <t xml:space="preserve"> 9.5 x .2 b</t>
  </si>
  <si>
    <t xml:space="preserve"> 11.2 b</t>
  </si>
  <si>
    <t xml:space="preserve"> bv stacks</t>
  </si>
  <si>
    <t xml:space="preserve"> mv stacks</t>
  </si>
  <si>
    <t xml:space="preserve"> 16.1</t>
  </si>
  <si>
    <t xml:space="preserve"> 15.1</t>
  </si>
  <si>
    <t xml:space="preserve"> 14.12</t>
  </si>
  <si>
    <t xml:space="preserve"> 3 - 10.3 b</t>
  </si>
  <si>
    <t xml:space="preserve"> 15.2</t>
  </si>
  <si>
    <t xml:space="preserve"> 7.5od x 1.46</t>
  </si>
  <si>
    <t xml:space="preserve"> float - .48</t>
  </si>
  <si>
    <t xml:space="preserve"> 7.5od x 1.41</t>
  </si>
  <si>
    <t xml:space="preserve"> float - .43</t>
  </si>
  <si>
    <t xml:space="preserve"> 7.5od x 1.31</t>
  </si>
  <si>
    <t xml:space="preserve"> float - .33</t>
  </si>
  <si>
    <t xml:space="preserve"> 7.5od x 1.26</t>
  </si>
  <si>
    <t xml:space="preserve"> float - .28</t>
  </si>
  <si>
    <t xml:space="preserve"> 7.5od x 1.21</t>
  </si>
  <si>
    <t xml:space="preserve"> float - .23</t>
  </si>
  <si>
    <t xml:space="preserve"> 7.5od x 1.16</t>
  </si>
  <si>
    <t xml:space="preserve"> float - .18</t>
  </si>
  <si>
    <t xml:space="preserve"> 7.5od x 1.11</t>
  </si>
  <si>
    <t xml:space="preserve"> float - .13</t>
  </si>
  <si>
    <t xml:space="preserve"> [yz85 mv pist]</t>
  </si>
  <si>
    <t xml:space="preserve"> [stk 15 mv pist]</t>
  </si>
  <si>
    <t xml:space="preserve"> 15.15</t>
  </si>
  <si>
    <t xml:space="preserve"> 16.15</t>
  </si>
  <si>
    <t xml:space="preserve"> float - .57</t>
  </si>
  <si>
    <t xml:space="preserve">      ------------------- estimated --------------------------------</t>
  </si>
  <si>
    <t xml:space="preserve">   This is the fkc target numbers used on Fk Dyno tab.</t>
  </si>
  <si>
    <t xml:space="preserve">    Here we did a quick calculation to determine the appropriate mv and bv stacks for each target.  Save for now, but we will eventually have thes on the site via   Open &gt; [search - fkc target nu]</t>
  </si>
  <si>
    <t>end</t>
  </si>
  <si>
    <t xml:space="preserve"> This is the range of each category at 70ips.  </t>
  </si>
  <si>
    <t xml:space="preserve"> 70ips low</t>
  </si>
  <si>
    <t xml:space="preserve"> 70ips high</t>
  </si>
  <si>
    <t xml:space="preserve"> perc stiffer</t>
  </si>
  <si>
    <t>perc softer</t>
  </si>
  <si>
    <t>half perc stiffer</t>
  </si>
  <si>
    <t>half perc softer</t>
  </si>
  <si>
    <t xml:space="preserve">     5-29-16, we added +.005 to get numbers right</t>
  </si>
  <si>
    <t xml:space="preserve"> Manually created range to print and put on record 2403</t>
  </si>
  <si>
    <t xml:space="preserve"> 12.9 - 14.8</t>
  </si>
  <si>
    <t xml:space="preserve"> 14.9 - 17.1</t>
  </si>
  <si>
    <t xml:space="preserve"> 17.2 - 19.6</t>
  </si>
  <si>
    <t xml:space="preserve"> 19.7 - 22.6</t>
  </si>
  <si>
    <t xml:space="preserve"> 22.7  - 26.0</t>
  </si>
  <si>
    <t xml:space="preserve"> 26.1 - 29.9</t>
  </si>
  <si>
    <t xml:space="preserve"> 30 - 34.3</t>
  </si>
  <si>
    <t xml:space="preserve"> mv force range</t>
  </si>
  <si>
    <t xml:space="preserve"> 100.20</t>
  </si>
  <si>
    <t xml:space="preserve"> BV</t>
  </si>
  <si>
    <t xml:space="preserve"> MV</t>
  </si>
  <si>
    <t xml:space="preserve"> 11-20-16 we revised by adding force at 240ips. . . . . . . . . 7-30-16 we revised this by adding 20ips</t>
  </si>
  <si>
    <t>soft-3</t>
  </si>
  <si>
    <t>soft-4</t>
  </si>
  <si>
    <t>soft-5</t>
  </si>
  <si>
    <t>soft-6</t>
  </si>
  <si>
    <t xml:space="preserve"> factor for soft -</t>
  </si>
  <si>
    <t xml:space="preserve"> 11-20-16 we revised by adding force at 240ips. . . . . . . . . 7-30-16 we revised this by adding 20ips . . . . . . 11-28-16 we revised by removing 240ips and adding to soft-6</t>
  </si>
  <si>
    <t xml:space="preserve"> stiff+2 determined at 100ips</t>
  </si>
  <si>
    <t xml:space="preserve"> mv range 70ips</t>
  </si>
  <si>
    <t xml:space="preserve"> bv range 70ips</t>
  </si>
  <si>
    <t xml:space="preserve"> mv range 100ips</t>
  </si>
  <si>
    <t xml:space="preserve"> bv range 100ips</t>
  </si>
  <si>
    <t xml:space="preserve"> oall range 70ips</t>
  </si>
  <si>
    <t xml:space="preserve"> tab down to see complete fkc target nu range we use in zeta tab</t>
  </si>
  <si>
    <t xml:space="preserve"> 1573</t>
  </si>
  <si>
    <t xml:space="preserve"> 2126</t>
  </si>
  <si>
    <t xml:space="preserve"> co wogas</t>
  </si>
  <si>
    <t>first we use Yamaha kyb to get curve</t>
  </si>
  <si>
    <t xml:space="preserve"> here is our average curve from column L</t>
  </si>
  <si>
    <t xml:space="preserve"> stiff</t>
  </si>
  <si>
    <t xml:space="preserve"> stiff+1</t>
  </si>
  <si>
    <t xml:space="preserve"> stiff+2</t>
  </si>
  <si>
    <t xml:space="preserve"> stiff+3</t>
  </si>
  <si>
    <t xml:space="preserve"> stiff+4</t>
  </si>
  <si>
    <t xml:space="preserve"> stiff+5</t>
  </si>
  <si>
    <t xml:space="preserve"> we rare not including the soft factor on line 35</t>
  </si>
  <si>
    <t xml:space="preserve"> 7-20-17, we put this in   openLevRatio_fkctargetnu.php</t>
  </si>
  <si>
    <t>double aver</t>
  </si>
  <si>
    <t xml:space="preserve"> no ls circuit</t>
  </si>
  <si>
    <t xml:space="preserve"> -- original numbers --</t>
  </si>
  <si>
    <t xml:space="preserve"> co wogas, includes 2 lb seal drag</t>
  </si>
  <si>
    <t>mv</t>
  </si>
  <si>
    <t>bv</t>
  </si>
  <si>
    <t xml:space="preserve"> we hand tweaked these numbers</t>
  </si>
  <si>
    <t xml:space="preserve"> from</t>
  </si>
  <si>
    <t>old</t>
  </si>
  <si>
    <t>shctarg</t>
  </si>
  <si>
    <t xml:space="preserve"> mv force does't include drag, the 2lb drag is added in addition</t>
  </si>
  <si>
    <t xml:space="preserve"> bv force does't include drag, the 2lb drag is added in addition</t>
  </si>
  <si>
    <t xml:space="preserve"> 4-18-18</t>
  </si>
  <si>
    <t xml:space="preserve">  We changed fkc target numbers based on 2052 </t>
  </si>
  <si>
    <t>soft-7</t>
  </si>
  <si>
    <t xml:space="preserve"> 1)</t>
  </si>
  <si>
    <t xml:space="preserve"> 2)</t>
  </si>
  <si>
    <t xml:space="preserve"> 3)</t>
  </si>
  <si>
    <t xml:space="preserve"> Second we removed soft factor as per line 40 on 11-20-16 tab and add soft-7</t>
  </si>
  <si>
    <t xml:space="preserve"> susanto excel files</t>
  </si>
  <si>
    <t xml:space="preserve"> any other places it may be  (be sure to document each location here</t>
  </si>
  <si>
    <t xml:space="preserve"> we removed the soft factor as found on 11-20-16 tab</t>
  </si>
  <si>
    <t xml:space="preserve"> Third we will have to change target numbers at these locations:</t>
  </si>
  <si>
    <t xml:space="preserve"> These numbers also determine c-zeta wo ls circuit as found on   openLevRatioFk_cz_substitute_co_ro.php</t>
  </si>
  <si>
    <t xml:space="preserve"> stiff+6</t>
  </si>
  <si>
    <t xml:space="preserve"> stiff+7</t>
  </si>
  <si>
    <t xml:space="preserve"> stiff+8</t>
  </si>
  <si>
    <t xml:space="preserve"> stiff+9</t>
  </si>
  <si>
    <t xml:space="preserve"> stiff+10</t>
  </si>
  <si>
    <t xml:space="preserve"> was -.01 so we manually set at 0</t>
  </si>
  <si>
    <t xml:space="preserve"> so co wogas is linear from 10-100</t>
  </si>
  <si>
    <t xml:space="preserve"> We want this graph linear</t>
  </si>
  <si>
    <t xml:space="preserve"> this is what we start with concerning linear</t>
  </si>
  <si>
    <t>enbd</t>
  </si>
  <si>
    <t xml:space="preserve"> First we use Yamaha kyb to get curve,  (2052) 15 YZ 250 Dyno Test.  </t>
  </si>
  <si>
    <t xml:space="preserve">   --&gt;  We will hand tweak the numbers to get co wogas linear from 10-100</t>
  </si>
  <si>
    <t xml:space="preserve">  target_nu_mx_fkc03_range.php</t>
  </si>
  <si>
    <t xml:space="preserve"> done</t>
  </si>
  <si>
    <t xml:space="preserve">  target_nu_mx_fkc03.php</t>
  </si>
  <si>
    <t xml:space="preserve"> c-zeta for 'aver'</t>
  </si>
  <si>
    <t>c-zeta</t>
  </si>
  <si>
    <t>c coeff</t>
  </si>
  <si>
    <t xml:space="preserve"> lev ratio at 100tr</t>
  </si>
  <si>
    <t xml:space="preserve"> spr rate</t>
  </si>
  <si>
    <t xml:space="preserve"> mWheel</t>
  </si>
  <si>
    <t>factor</t>
  </si>
  <si>
    <t xml:space="preserve"> This factor thing didn't work, delete as needed</t>
  </si>
  <si>
    <t xml:space="preserve"> --&gt; increment / 1.000</t>
  </si>
  <si>
    <t xml:space="preserve"> --&gt; increment / steps</t>
  </si>
  <si>
    <t xml:space="preserve"> this accounts for -2lb seal drag</t>
  </si>
  <si>
    <t xml:space="preserve"> 8-28-18, It looks like we just enter the mv force and bv force in the  targetnu_fkc_shc  table and the 2 lbs seal drag it it calculates co wogas.</t>
  </si>
  <si>
    <t xml:space="preserve"> mv</t>
  </si>
  <si>
    <t xml:space="preserve"> bv</t>
  </si>
  <si>
    <t xml:space="preserve"> total</t>
  </si>
  <si>
    <t xml:space="preserve"> We copied all force numbers down here to print and enter in  targetnu_fkc_shc table</t>
  </si>
  <si>
    <t xml:space="preserve"> 8-28-18</t>
  </si>
  <si>
    <t xml:space="preserve"> Put these numbers in zeta_comp table</t>
  </si>
  <si>
    <t xml:space="preserve"> 9-11-18</t>
  </si>
  <si>
    <t xml:space="preserve">  We are going to move things around on this page so it is easier to follow and somewhat fits  zeta_backwards_fk.xlsx.</t>
  </si>
  <si>
    <t>gas</t>
  </si>
  <si>
    <t xml:space="preserve"> This is J21:J35, but use numbers in column T</t>
  </si>
  <si>
    <t xml:space="preserve"> Move the mv and bv tables up here.</t>
  </si>
  <si>
    <t xml:space="preserve"> Third, if anything changes we will have to adjust  target numbers at these locations:</t>
  </si>
  <si>
    <t xml:space="preserve"> 9-11-18,  enter the mv force and bv force from above and add the 2 lbs seal drag to get co wogas.</t>
  </si>
  <si>
    <t xml:space="preserve"> - - - - - - - - - - - - use these as final numbers because the are mv + bv + 2 lbs drag - - - - - - - - - - - - </t>
  </si>
  <si>
    <t xml:space="preserve"> this was -.01 so we manually set at 0</t>
  </si>
  <si>
    <t xml:space="preserve"> mv force does't include drag,2lb drag is added to co wogas</t>
  </si>
  <si>
    <t xml:space="preserve"> bv force does't include drag,2lb drag is added to co wogas</t>
  </si>
  <si>
    <r>
      <t xml:space="preserve"> co wogas, </t>
    </r>
    <r>
      <rPr>
        <sz val="10"/>
        <color indexed="10"/>
        <rFont val="Arial"/>
        <family val="2"/>
      </rPr>
      <t>includes 2 lb seal drag</t>
    </r>
  </si>
  <si>
    <t xml:space="preserve">incriment ----&gt;   </t>
  </si>
  <si>
    <t xml:space="preserve">seal drag ---&gt;   </t>
  </si>
  <si>
    <t xml:space="preserve"> soft-7 not included in vdb</t>
  </si>
  <si>
    <t xml:space="preserve">--&gt; increment used in vdb </t>
  </si>
  <si>
    <t xml:space="preserve"> dbl check the math --&gt;</t>
  </si>
  <si>
    <t xml:space="preserve"> cDamp coeffient for co wogas for one fork leg (DFF)</t>
  </si>
  <si>
    <t xml:space="preserve">SFF = 2, DFF = 1 --&gt;  </t>
  </si>
  <si>
    <t>--&gt; divide toget increment</t>
  </si>
  <si>
    <t xml:space="preserve"> lev ratio</t>
  </si>
  <si>
    <t>czeta=</t>
  </si>
  <si>
    <t>k.spring</t>
  </si>
  <si>
    <t>c.damp</t>
  </si>
  <si>
    <t>u.shaft</t>
  </si>
  <si>
    <t>F.damp</t>
  </si>
  <si>
    <t>[lbf/ft]</t>
  </si>
  <si>
    <t>[lbf-s/in]</t>
  </si>
  <si>
    <t>[in/s]</t>
  </si>
  <si>
    <t>[lbf]</t>
  </si>
  <si>
    <t>Next calculate c-zeta backwards for mv force</t>
  </si>
  <si>
    <t xml:space="preserve"> cDamp coeffient for mv force for one fork leg (DFF)</t>
  </si>
  <si>
    <t xml:space="preserve"> mv cDamp</t>
  </si>
  <si>
    <t xml:space="preserve"> Put these c-zeta numbers in zeta_comp table</t>
  </si>
  <si>
    <t>mv force  cDamp</t>
  </si>
  <si>
    <t xml:space="preserve"> co wogas  cDamp</t>
  </si>
  <si>
    <t>bv force  cDamp</t>
  </si>
  <si>
    <t>mv force  c-zeta</t>
  </si>
  <si>
    <t>bv force  c-zeta</t>
  </si>
  <si>
    <t xml:space="preserve"> These numbers are different than c0-zeta_9-11-18 because we rounded these numbers and they are not as accurate</t>
  </si>
  <si>
    <t xml:space="preserve"> fkc_targetnu_bv_mv_comp.xlsx</t>
  </si>
  <si>
    <t xml:space="preserve"> Fork c-zeta worked backwards is based on three excel files,  fkc_targetnu_bv_mv_comp.xlsx,    zeta_backwards_fk.xlsx,    zeta_fkc_aver_33tests.xlsx</t>
  </si>
  <si>
    <t xml:space="preserve"> % diff</t>
  </si>
  <si>
    <t>w factor</t>
  </si>
  <si>
    <t>co wogas  c-zeta    [included the 2 lbs drag so this c-zeta cannot be multiplied by a factor or the 2 lbs drag also increases]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</si>
</sst>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37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9" tint="-0.249977111117893"/>
      <name val="Arial"/>
      <family val="2"/>
    </font>
    <font>
      <b/>
      <sz val="10"/>
      <color rgb="FF0000FF"/>
      <name val="Arial"/>
      <family val="2"/>
    </font>
    <font>
      <sz val="9"/>
      <color rgb="FFFF0000"/>
      <name val="Arial"/>
      <family val="2"/>
    </font>
    <font>
      <sz val="10"/>
      <color rgb="FF0070C0"/>
      <name val="Arial"/>
      <family val="2"/>
    </font>
    <font>
      <sz val="10"/>
      <color rgb="FF0000FF"/>
      <name val="Arial"/>
      <family val="2"/>
    </font>
    <font>
      <sz val="10"/>
      <color rgb="FF008000"/>
      <name val="Arial"/>
      <family val="2"/>
    </font>
    <font>
      <sz val="10"/>
      <color theme="9" tint="-0.249977111117893"/>
      <name val="Arial"/>
      <family val="2"/>
    </font>
    <font>
      <sz val="10"/>
      <color rgb="FFC00000"/>
      <name val="Arial"/>
      <family val="2"/>
    </font>
    <font>
      <sz val="8"/>
      <color rgb="FFFF0000"/>
      <name val="Arial"/>
      <family val="2"/>
    </font>
    <font>
      <b/>
      <u/>
      <sz val="10"/>
      <color theme="1"/>
      <name val="Arial"/>
      <family val="2"/>
    </font>
    <font>
      <sz val="10"/>
      <color rgb="FF006600"/>
      <name val="Arial"/>
      <family val="2"/>
    </font>
    <font>
      <b/>
      <sz val="10"/>
      <color rgb="FFFF0000"/>
      <name val="Arial"/>
      <family val="2"/>
    </font>
    <font>
      <b/>
      <sz val="12"/>
      <color theme="9" tint="-0.249977111117893"/>
      <name val="Arial"/>
      <family val="2"/>
    </font>
    <font>
      <sz val="10"/>
      <color rgb="FF009900"/>
      <name val="Arial"/>
      <family val="2"/>
    </font>
    <font>
      <b/>
      <sz val="10"/>
      <color rgb="FF009900"/>
      <name val="Arial"/>
      <family val="2"/>
    </font>
    <font>
      <sz val="10"/>
      <color rgb="FF7030A0"/>
      <name val="Arial"/>
      <family val="2"/>
    </font>
    <font>
      <sz val="10"/>
      <color theme="5" tint="-0.249977111117893"/>
      <name val="Trebuchet MS"/>
      <family val="2"/>
    </font>
    <font>
      <sz val="10"/>
      <color theme="5" tint="0.39997558519241921"/>
      <name val="Trebuchet MS"/>
      <family val="2"/>
    </font>
    <font>
      <sz val="10"/>
      <color theme="0" tint="-0.34998626667073579"/>
      <name val="Arial"/>
      <family val="2"/>
    </font>
    <font>
      <sz val="10"/>
      <color rgb="FF0070C0"/>
      <name val="Trebuchet MS"/>
      <family val="2"/>
    </font>
    <font>
      <sz val="10"/>
      <color theme="5" tint="0.39997558519241921"/>
      <name val="Arial"/>
      <family val="2"/>
    </font>
    <font>
      <sz val="10"/>
      <color theme="1" tint="0.499984740745262"/>
      <name val="Arial"/>
      <family val="2"/>
    </font>
    <font>
      <b/>
      <sz val="10"/>
      <color rgb="FFC00000"/>
      <name val="Arial"/>
      <family val="2"/>
    </font>
    <font>
      <sz val="10"/>
      <color theme="0" tint="-0.499984740745262"/>
      <name val="Arial"/>
      <family val="2"/>
    </font>
    <font>
      <i/>
      <sz val="9"/>
      <color theme="1"/>
      <name val="Arial"/>
      <family val="2"/>
    </font>
    <font>
      <b/>
      <sz val="12"/>
      <color rgb="FFFF0000"/>
      <name val="Arial"/>
      <family val="2"/>
    </font>
    <font>
      <sz val="10"/>
      <color theme="5"/>
      <name val="Arial"/>
      <family val="2"/>
    </font>
    <font>
      <sz val="10"/>
      <color theme="6" tint="-0.249977111117893"/>
      <name val="Arial"/>
      <family val="2"/>
    </font>
    <font>
      <sz val="10"/>
      <color theme="5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fill"/>
    </xf>
    <xf numFmtId="0" fontId="6" fillId="0" borderId="0" xfId="0" applyFont="1" applyAlignment="1">
      <alignment horizontal="right"/>
    </xf>
    <xf numFmtId="0" fontId="7" fillId="0" borderId="0" xfId="0" quotePrefix="1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1" fontId="0" fillId="0" borderId="0" xfId="0" applyNumberFormat="1"/>
    <xf numFmtId="0" fontId="7" fillId="0" borderId="0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4" fillId="0" borderId="0" xfId="0" quotePrefix="1" applyFont="1" applyAlignment="1">
      <alignment horizontal="left"/>
    </xf>
    <xf numFmtId="0" fontId="7" fillId="0" borderId="9" xfId="0" quotePrefix="1" applyFont="1" applyBorder="1" applyAlignment="1">
      <alignment horizontal="center"/>
    </xf>
    <xf numFmtId="0" fontId="8" fillId="0" borderId="10" xfId="0" quotePrefix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7" fillId="0" borderId="0" xfId="0" applyFont="1"/>
    <xf numFmtId="0" fontId="7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0" xfId="0" applyFont="1"/>
    <xf numFmtId="164" fontId="1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0" fillId="0" borderId="0" xfId="0" applyNumberFormat="1"/>
    <xf numFmtId="164" fontId="13" fillId="0" borderId="0" xfId="0" applyNumberFormat="1" applyFont="1"/>
    <xf numFmtId="164" fontId="12" fillId="0" borderId="0" xfId="0" applyNumberFormat="1" applyFont="1"/>
    <xf numFmtId="164" fontId="5" fillId="0" borderId="0" xfId="0" applyNumberFormat="1" applyFont="1"/>
    <xf numFmtId="164" fontId="14" fillId="0" borderId="0" xfId="0" applyNumberFormat="1" applyFont="1"/>
    <xf numFmtId="0" fontId="4" fillId="0" borderId="0" xfId="0" applyFont="1"/>
    <xf numFmtId="0" fontId="7" fillId="0" borderId="0" xfId="0" applyFont="1" applyAlignment="1">
      <alignment horizontal="left" indent="1"/>
    </xf>
    <xf numFmtId="0" fontId="7" fillId="0" borderId="0" xfId="0" quotePrefix="1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16" fillId="0" borderId="0" xfId="0" quotePrefix="1" applyFont="1" applyAlignment="1">
      <alignment horizontal="left" indent="1"/>
    </xf>
    <xf numFmtId="0" fontId="0" fillId="0" borderId="0" xfId="0" applyNumberFormat="1"/>
    <xf numFmtId="0" fontId="11" fillId="0" borderId="0" xfId="0" applyFont="1"/>
    <xf numFmtId="0" fontId="0" fillId="0" borderId="0" xfId="0" quotePrefix="1" applyAlignment="1">
      <alignment horizontal="right"/>
    </xf>
    <xf numFmtId="0" fontId="0" fillId="0" borderId="11" xfId="0" quotePrefix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/>
    <xf numFmtId="0" fontId="19" fillId="0" borderId="0" xfId="0" quotePrefix="1" applyFont="1" applyAlignment="1">
      <alignment horizontal="left"/>
    </xf>
    <xf numFmtId="0" fontId="0" fillId="0" borderId="0" xfId="0" quotePrefix="1" applyAlignment="1">
      <alignment horizontal="center"/>
    </xf>
    <xf numFmtId="0" fontId="0" fillId="0" borderId="6" xfId="0" quotePrefix="1" applyBorder="1" applyAlignment="1">
      <alignment horizontal="left"/>
    </xf>
    <xf numFmtId="2" fontId="0" fillId="0" borderId="7" xfId="0" applyNumberFormat="1" applyBorder="1"/>
    <xf numFmtId="2" fontId="15" fillId="0" borderId="7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2" fontId="15" fillId="0" borderId="0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/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0" fillId="0" borderId="12" xfId="0" quotePrefix="1" applyBorder="1" applyAlignment="1">
      <alignment horizontal="left"/>
    </xf>
    <xf numFmtId="2" fontId="0" fillId="0" borderId="13" xfId="0" applyNumberFormat="1" applyBorder="1"/>
    <xf numFmtId="2" fontId="15" fillId="0" borderId="1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/>
    <xf numFmtId="2" fontId="15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15" xfId="0" quotePrefix="1" applyBorder="1" applyAlignment="1">
      <alignment horizontal="left"/>
    </xf>
    <xf numFmtId="2" fontId="0" fillId="0" borderId="16" xfId="0" applyNumberFormat="1" applyBorder="1" applyAlignment="1">
      <alignment horizontal="center"/>
    </xf>
    <xf numFmtId="0" fontId="0" fillId="0" borderId="17" xfId="0" applyBorder="1"/>
    <xf numFmtId="2" fontId="0" fillId="0" borderId="18" xfId="0" applyNumberFormat="1" applyBorder="1"/>
    <xf numFmtId="2" fontId="0" fillId="0" borderId="18" xfId="0" applyNumberForma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0" fillId="0" borderId="0" xfId="0" applyFont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ill="1"/>
    <xf numFmtId="0" fontId="21" fillId="0" borderId="0" xfId="0" applyFont="1"/>
    <xf numFmtId="164" fontId="21" fillId="0" borderId="0" xfId="0" applyNumberFormat="1" applyFont="1"/>
    <xf numFmtId="164" fontId="21" fillId="4" borderId="0" xfId="0" applyNumberFormat="1" applyFont="1" applyFill="1"/>
    <xf numFmtId="0" fontId="0" fillId="3" borderId="0" xfId="0" applyFill="1"/>
    <xf numFmtId="0" fontId="0" fillId="3" borderId="0" xfId="0" quotePrefix="1" applyFill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left"/>
    </xf>
    <xf numFmtId="164" fontId="11" fillId="0" borderId="0" xfId="0" applyNumberFormat="1" applyFont="1" applyAlignment="1">
      <alignment horizontal="center"/>
    </xf>
    <xf numFmtId="164" fontId="11" fillId="4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quotePrefix="1" applyFill="1" applyAlignment="1">
      <alignment horizontal="center"/>
    </xf>
    <xf numFmtId="0" fontId="0" fillId="5" borderId="0" xfId="0" applyFill="1"/>
    <xf numFmtId="0" fontId="0" fillId="5" borderId="0" xfId="0" quotePrefix="1" applyFill="1" applyAlignment="1">
      <alignment horizontal="left"/>
    </xf>
    <xf numFmtId="0" fontId="11" fillId="4" borderId="0" xfId="0" applyFont="1" applyFill="1" applyAlignment="1">
      <alignment horizontal="center"/>
    </xf>
    <xf numFmtId="2" fontId="11" fillId="0" borderId="0" xfId="0" applyNumberFormat="1" applyFont="1" applyAlignment="1">
      <alignment horizontal="center"/>
    </xf>
    <xf numFmtId="2" fontId="11" fillId="4" borderId="0" xfId="0" applyNumberFormat="1" applyFont="1" applyFill="1" applyAlignment="1">
      <alignment horizontal="center"/>
    </xf>
    <xf numFmtId="0" fontId="21" fillId="0" borderId="6" xfId="0" applyFont="1" applyBorder="1"/>
    <xf numFmtId="0" fontId="21" fillId="0" borderId="7" xfId="0" applyFont="1" applyBorder="1"/>
    <xf numFmtId="0" fontId="0" fillId="0" borderId="8" xfId="0" applyBorder="1"/>
    <xf numFmtId="0" fontId="21" fillId="0" borderId="1" xfId="0" applyFont="1" applyBorder="1"/>
    <xf numFmtId="0" fontId="21" fillId="0" borderId="0" xfId="0" applyFont="1" applyBorder="1"/>
    <xf numFmtId="164" fontId="21" fillId="0" borderId="1" xfId="0" applyNumberFormat="1" applyFont="1" applyBorder="1"/>
    <xf numFmtId="164" fontId="21" fillId="0" borderId="0" xfId="0" applyNumberFormat="1" applyFont="1" applyBorder="1"/>
    <xf numFmtId="164" fontId="21" fillId="4" borderId="0" xfId="0" applyNumberFormat="1" applyFont="1" applyFill="1" applyBorder="1"/>
    <xf numFmtId="0" fontId="21" fillId="0" borderId="3" xfId="0" applyFont="1" applyBorder="1"/>
    <xf numFmtId="164" fontId="21" fillId="4" borderId="1" xfId="0" applyNumberFormat="1" applyFont="1" applyFill="1" applyBorder="1"/>
    <xf numFmtId="0" fontId="0" fillId="4" borderId="2" xfId="0" applyFill="1" applyBorder="1" applyAlignment="1">
      <alignment horizontal="center"/>
    </xf>
    <xf numFmtId="164" fontId="21" fillId="4" borderId="4" xfId="0" applyNumberFormat="1" applyFont="1" applyFill="1" applyBorder="1"/>
    <xf numFmtId="0" fontId="0" fillId="4" borderId="5" xfId="0" applyFill="1" applyBorder="1" applyAlignment="1">
      <alignment horizontal="center"/>
    </xf>
    <xf numFmtId="0" fontId="22" fillId="0" borderId="1" xfId="0" applyFont="1" applyBorder="1"/>
    <xf numFmtId="0" fontId="0" fillId="0" borderId="18" xfId="0" applyBorder="1"/>
    <xf numFmtId="0" fontId="15" fillId="0" borderId="0" xfId="0" applyFont="1" applyAlignment="1">
      <alignment horizontal="right"/>
    </xf>
    <xf numFmtId="0" fontId="15" fillId="0" borderId="0" xfId="0" quotePrefix="1" applyFont="1" applyAlignment="1">
      <alignment horizontal="right"/>
    </xf>
    <xf numFmtId="164" fontId="11" fillId="0" borderId="1" xfId="0" applyNumberFormat="1" applyFont="1" applyBorder="1"/>
    <xf numFmtId="165" fontId="0" fillId="0" borderId="0" xfId="0" applyNumberFormat="1"/>
    <xf numFmtId="164" fontId="0" fillId="0" borderId="0" xfId="0" applyNumberForma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2" fontId="23" fillId="0" borderId="0" xfId="0" applyNumberFormat="1" applyFont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0" xfId="0" quotePrefix="1" applyBorder="1" applyAlignment="1">
      <alignment horizontal="left"/>
    </xf>
    <xf numFmtId="165" fontId="24" fillId="0" borderId="0" xfId="0" applyNumberFormat="1" applyFont="1" applyBorder="1" applyAlignment="1">
      <alignment horizontal="center" vertical="center" wrapText="1"/>
    </xf>
    <xf numFmtId="165" fontId="25" fillId="0" borderId="0" xfId="0" applyNumberFormat="1" applyFont="1" applyBorder="1" applyAlignment="1">
      <alignment horizontal="center" vertical="center" wrapText="1"/>
    </xf>
    <xf numFmtId="165" fontId="25" fillId="2" borderId="0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horizontal="center"/>
    </xf>
    <xf numFmtId="164" fontId="26" fillId="4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27" fillId="0" borderId="0" xfId="0" applyNumberFormat="1" applyFont="1" applyBorder="1" applyAlignment="1">
      <alignment horizontal="center" vertical="center" wrapText="1"/>
    </xf>
    <xf numFmtId="0" fontId="0" fillId="6" borderId="0" xfId="0" applyFill="1"/>
    <xf numFmtId="0" fontId="0" fillId="6" borderId="0" xfId="0" quotePrefix="1" applyFill="1" applyAlignment="1">
      <alignment horizontal="center"/>
    </xf>
    <xf numFmtId="0" fontId="0" fillId="6" borderId="0" xfId="0" applyFill="1" applyAlignment="1">
      <alignment horizontal="center"/>
    </xf>
    <xf numFmtId="0" fontId="26" fillId="6" borderId="0" xfId="0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4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/>
    <xf numFmtId="0" fontId="11" fillId="5" borderId="0" xfId="0" applyFont="1" applyFill="1" applyAlignment="1">
      <alignment horizontal="center"/>
    </xf>
    <xf numFmtId="165" fontId="11" fillId="5" borderId="0" xfId="0" applyNumberFormat="1" applyFont="1" applyFill="1" applyAlignment="1">
      <alignment horizontal="center"/>
    </xf>
    <xf numFmtId="0" fontId="29" fillId="5" borderId="0" xfId="0" quotePrefix="1" applyFont="1" applyFill="1" applyAlignment="1">
      <alignment horizontal="left"/>
    </xf>
    <xf numFmtId="165" fontId="29" fillId="5" borderId="0" xfId="0" applyNumberFormat="1" applyFont="1" applyFill="1" applyAlignment="1">
      <alignment horizontal="center"/>
    </xf>
    <xf numFmtId="0" fontId="0" fillId="5" borderId="20" xfId="0" quotePrefix="1" applyFill="1" applyBorder="1" applyAlignment="1">
      <alignment horizontal="left"/>
    </xf>
    <xf numFmtId="0" fontId="0" fillId="5" borderId="21" xfId="0" applyFill="1" applyBorder="1"/>
    <xf numFmtId="165" fontId="0" fillId="5" borderId="21" xfId="0" applyNumberFormat="1" applyFill="1" applyBorder="1" applyAlignment="1">
      <alignment horizontal="center"/>
    </xf>
    <xf numFmtId="165" fontId="0" fillId="5" borderId="22" xfId="0" applyNumberForma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21" xfId="0" applyBorder="1"/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/>
    <xf numFmtId="166" fontId="24" fillId="2" borderId="0" xfId="0" applyNumberFormat="1" applyFont="1" applyFill="1" applyBorder="1" applyAlignment="1">
      <alignment horizontal="center" vertical="center" wrapText="1"/>
    </xf>
    <xf numFmtId="166" fontId="27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5" fillId="2" borderId="0" xfId="0" applyNumberFormat="1" applyFont="1" applyFill="1" applyBorder="1" applyAlignment="1">
      <alignment horizontal="center" vertical="center" wrapText="1"/>
    </xf>
    <xf numFmtId="166" fontId="27" fillId="2" borderId="0" xfId="0" applyNumberFormat="1" applyFont="1" applyFill="1" applyBorder="1" applyAlignment="1">
      <alignment horizontal="center" vertical="center" wrapText="1"/>
    </xf>
    <xf numFmtId="0" fontId="11" fillId="0" borderId="6" xfId="0" applyFont="1" applyBorder="1"/>
    <xf numFmtId="0" fontId="0" fillId="0" borderId="7" xfId="0" quotePrefix="1" applyBorder="1" applyAlignment="1">
      <alignment horizontal="left"/>
    </xf>
    <xf numFmtId="0" fontId="0" fillId="0" borderId="7" xfId="0" applyBorder="1"/>
    <xf numFmtId="164" fontId="11" fillId="0" borderId="7" xfId="0" applyNumberFormat="1" applyFont="1" applyFill="1" applyBorder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165" fontId="0" fillId="0" borderId="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6" borderId="1" xfId="0" applyFill="1" applyBorder="1"/>
    <xf numFmtId="0" fontId="0" fillId="6" borderId="0" xfId="0" applyFill="1" applyBorder="1"/>
    <xf numFmtId="0" fontId="0" fillId="6" borderId="0" xfId="0" quotePrefix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8" fillId="6" borderId="0" xfId="0" applyFont="1" applyFill="1" applyBorder="1" applyAlignment="1">
      <alignment horizontal="center"/>
    </xf>
    <xf numFmtId="166" fontId="24" fillId="0" borderId="2" xfId="0" applyNumberFormat="1" applyFont="1" applyBorder="1" applyAlignment="1">
      <alignment horizontal="center" vertical="center" wrapText="1"/>
    </xf>
    <xf numFmtId="166" fontId="24" fillId="2" borderId="2" xfId="0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/>
    </xf>
    <xf numFmtId="166" fontId="25" fillId="2" borderId="4" xfId="0" applyNumberFormat="1" applyFont="1" applyFill="1" applyBorder="1" applyAlignment="1">
      <alignment horizontal="center" vertical="center" wrapText="1"/>
    </xf>
    <xf numFmtId="166" fontId="24" fillId="2" borderId="4" xfId="0" applyNumberFormat="1" applyFont="1" applyFill="1" applyBorder="1" applyAlignment="1">
      <alignment horizontal="center" vertical="center" wrapText="1"/>
    </xf>
    <xf numFmtId="166" fontId="27" fillId="2" borderId="4" xfId="0" applyNumberFormat="1" applyFont="1" applyFill="1" applyBorder="1" applyAlignment="1">
      <alignment horizontal="center" vertical="center" wrapText="1"/>
    </xf>
    <xf numFmtId="166" fontId="24" fillId="2" borderId="5" xfId="0" applyNumberFormat="1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/>
    </xf>
    <xf numFmtId="0" fontId="0" fillId="0" borderId="0" xfId="0" applyFont="1"/>
    <xf numFmtId="0" fontId="22" fillId="0" borderId="0" xfId="0" applyFont="1" applyBorder="1"/>
    <xf numFmtId="164" fontId="11" fillId="0" borderId="0" xfId="0" applyNumberFormat="1" applyFont="1" applyBorder="1"/>
    <xf numFmtId="0" fontId="21" fillId="0" borderId="4" xfId="0" applyFont="1" applyBorder="1"/>
    <xf numFmtId="0" fontId="11" fillId="0" borderId="0" xfId="0" applyFont="1" applyFill="1" applyAlignment="1">
      <alignment horizontal="center"/>
    </xf>
    <xf numFmtId="0" fontId="30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64" fontId="0" fillId="7" borderId="0" xfId="0" applyNumberForma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31" fillId="5" borderId="0" xfId="0" quotePrefix="1" applyFont="1" applyFill="1" applyAlignment="1">
      <alignment horizontal="center"/>
    </xf>
    <xf numFmtId="164" fontId="31" fillId="7" borderId="0" xfId="0" applyNumberFormat="1" applyFont="1" applyFill="1" applyAlignment="1">
      <alignment horizontal="center"/>
    </xf>
    <xf numFmtId="164" fontId="31" fillId="0" borderId="0" xfId="0" applyNumberFormat="1" applyFont="1" applyAlignment="1">
      <alignment horizontal="center"/>
    </xf>
    <xf numFmtId="164" fontId="31" fillId="4" borderId="0" xfId="0" applyNumberFormat="1" applyFont="1" applyFill="1" applyAlignment="1">
      <alignment horizontal="center"/>
    </xf>
    <xf numFmtId="164" fontId="31" fillId="0" borderId="0" xfId="0" applyNumberFormat="1" applyFont="1" applyFill="1" applyAlignment="1">
      <alignment horizontal="center"/>
    </xf>
    <xf numFmtId="0" fontId="0" fillId="0" borderId="0" xfId="0" quotePrefix="1" applyFill="1" applyAlignment="1">
      <alignment horizontal="left"/>
    </xf>
    <xf numFmtId="2" fontId="11" fillId="7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quotePrefix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quotePrefix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0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0" xfId="0" applyNumberFormat="1"/>
    <xf numFmtId="0" fontId="0" fillId="0" borderId="23" xfId="0" applyBorder="1"/>
    <xf numFmtId="0" fontId="4" fillId="0" borderId="1" xfId="0" quotePrefix="1" applyFont="1" applyBorder="1" applyAlignment="1">
      <alignment horizontal="left"/>
    </xf>
    <xf numFmtId="164" fontId="4" fillId="0" borderId="0" xfId="0" quotePrefix="1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  <xf numFmtId="0" fontId="0" fillId="0" borderId="23" xfId="0" applyFill="1" applyBorder="1" applyAlignment="1">
      <alignment horizontal="center"/>
    </xf>
    <xf numFmtId="164" fontId="0" fillId="0" borderId="23" xfId="0" applyNumberFormat="1" applyBorder="1"/>
    <xf numFmtId="164" fontId="0" fillId="0" borderId="23" xfId="0" applyNumberFormat="1" applyBorder="1" applyAlignment="1">
      <alignment horizontal="center"/>
    </xf>
    <xf numFmtId="2" fontId="11" fillId="0" borderId="0" xfId="0" applyNumberFormat="1" applyFont="1" applyFill="1" applyAlignment="1">
      <alignment horizontal="center"/>
    </xf>
    <xf numFmtId="2" fontId="2" fillId="7" borderId="0" xfId="0" applyNumberFormat="1" applyFont="1" applyFill="1" applyAlignment="1">
      <alignment horizontal="center"/>
    </xf>
    <xf numFmtId="2" fontId="0" fillId="7" borderId="0" xfId="0" applyNumberForma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4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4" borderId="0" xfId="0" applyNumberFormat="1" applyFont="1" applyFill="1" applyAlignment="1">
      <alignment horizontal="center"/>
    </xf>
    <xf numFmtId="164" fontId="4" fillId="0" borderId="0" xfId="0" quotePrefix="1" applyNumberFormat="1" applyFont="1" applyBorder="1" applyAlignment="1">
      <alignment horizontal="center"/>
    </xf>
    <xf numFmtId="0" fontId="0" fillId="0" borderId="1" xfId="0" quotePrefix="1" applyFill="1" applyBorder="1" applyAlignment="1">
      <alignment horizontal="left"/>
    </xf>
    <xf numFmtId="0" fontId="33" fillId="0" borderId="0" xfId="0" applyFont="1"/>
    <xf numFmtId="2" fontId="0" fillId="0" borderId="0" xfId="0" applyNumberFormat="1" applyFill="1" applyAlignment="1">
      <alignment horizontal="center"/>
    </xf>
    <xf numFmtId="2" fontId="21" fillId="0" borderId="0" xfId="0" applyNumberFormat="1" applyFont="1" applyBorder="1"/>
    <xf numFmtId="2" fontId="21" fillId="4" borderId="0" xfId="0" applyNumberFormat="1" applyFont="1" applyFill="1" applyBorder="1"/>
    <xf numFmtId="2" fontId="21" fillId="4" borderId="4" xfId="0" applyNumberFormat="1" applyFont="1" applyFill="1" applyBorder="1"/>
    <xf numFmtId="9" fontId="34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4" fontId="4" fillId="0" borderId="0" xfId="0" quotePrefix="1" applyNumberFormat="1" applyFont="1" applyBorder="1" applyAlignment="1">
      <alignment horizontal="left"/>
    </xf>
    <xf numFmtId="9" fontId="35" fillId="0" borderId="0" xfId="0" applyNumberFormat="1" applyFont="1"/>
    <xf numFmtId="165" fontId="36" fillId="0" borderId="0" xfId="0" applyNumberFormat="1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6632989642487442"/>
                  <c:y val="-0.19055732239598183"/>
                </c:manualLayout>
              </c:layout>
              <c:numFmt formatCode="#,##0.00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'c-zeta_9-11-18'!$D$21:$D$26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'c-zeta_9-11-18'!$E$21:$E$26</c:f>
              <c:numCache>
                <c:formatCode>General</c:formatCode>
                <c:ptCount val="6"/>
                <c:pt idx="0">
                  <c:v>2.8</c:v>
                </c:pt>
                <c:pt idx="1">
                  <c:v>3.9</c:v>
                </c:pt>
                <c:pt idx="2">
                  <c:v>5</c:v>
                </c:pt>
                <c:pt idx="3">
                  <c:v>6.4</c:v>
                </c:pt>
                <c:pt idx="4">
                  <c:v>7.2</c:v>
                </c:pt>
                <c:pt idx="5">
                  <c:v>10.1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38688"/>
        <c:axId val="76340224"/>
      </c:scatterChart>
      <c:valAx>
        <c:axId val="76338688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340224"/>
        <c:crosses val="autoZero"/>
        <c:crossBetween val="midCat"/>
      </c:valAx>
      <c:valAx>
        <c:axId val="7634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3386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6632989642487442"/>
                  <c:y val="-0.19055732239598183"/>
                </c:manualLayout>
              </c:layout>
              <c:numFmt formatCode="#,##0.00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'bv_force_oall_new_4-18-18'!$D$17:$D$22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'bv_force_oall_new_4-18-18'!$E$17:$E$22</c:f>
              <c:numCache>
                <c:formatCode>General</c:formatCode>
                <c:ptCount val="6"/>
                <c:pt idx="0">
                  <c:v>2.8</c:v>
                </c:pt>
                <c:pt idx="1">
                  <c:v>3.9</c:v>
                </c:pt>
                <c:pt idx="2">
                  <c:v>5</c:v>
                </c:pt>
                <c:pt idx="3">
                  <c:v>6.4</c:v>
                </c:pt>
                <c:pt idx="4">
                  <c:v>7.2</c:v>
                </c:pt>
                <c:pt idx="5">
                  <c:v>10.1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91616"/>
        <c:axId val="90997504"/>
      </c:scatterChart>
      <c:valAx>
        <c:axId val="90991616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997504"/>
        <c:crosses val="autoZero"/>
        <c:crossBetween val="midCat"/>
      </c:valAx>
      <c:valAx>
        <c:axId val="9099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9916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2.7777777777777776E-2"/>
                  <c:y val="-0.19002799650043745"/>
                </c:manualLayout>
              </c:layout>
              <c:numFmt formatCode="#,##0.000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'bv_force_oall_new_4-18-18'!$D$23:$D$31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'bv_force_oall_new_4-18-18'!$E$23:$E$31</c:f>
              <c:numCache>
                <c:formatCode>General</c:formatCode>
                <c:ptCount val="9"/>
                <c:pt idx="0">
                  <c:v>15.1</c:v>
                </c:pt>
                <c:pt idx="1">
                  <c:v>20.100000000000001</c:v>
                </c:pt>
                <c:pt idx="2">
                  <c:v>25.1</c:v>
                </c:pt>
                <c:pt idx="3">
                  <c:v>30.2</c:v>
                </c:pt>
                <c:pt idx="4">
                  <c:v>35.299999999999997</c:v>
                </c:pt>
                <c:pt idx="5">
                  <c:v>40.4</c:v>
                </c:pt>
                <c:pt idx="6">
                  <c:v>45.5</c:v>
                </c:pt>
                <c:pt idx="7">
                  <c:v>50.7</c:v>
                </c:pt>
                <c:pt idx="8">
                  <c:v>55.9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49472"/>
        <c:axId val="91851008"/>
      </c:scatterChart>
      <c:valAx>
        <c:axId val="91849472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851008"/>
        <c:crosses val="autoZero"/>
        <c:crossBetween val="midCat"/>
      </c:valAx>
      <c:valAx>
        <c:axId val="9185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8494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'bv_force_oall_new_4-18-18'!$D$17:$D$31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'bv_force_oall_new_4-18-18'!$R$17:$R$31</c:f>
              <c:numCache>
                <c:formatCode>0.0</c:formatCode>
                <c:ptCount val="15"/>
                <c:pt idx="0">
                  <c:v>2.7284999999999999</c:v>
                </c:pt>
                <c:pt idx="1">
                  <c:v>4.0419</c:v>
                </c:pt>
                <c:pt idx="2">
                  <c:v>5.2115999999999998</c:v>
                </c:pt>
                <c:pt idx="3">
                  <c:v>6.2672999999999996</c:v>
                </c:pt>
                <c:pt idx="4">
                  <c:v>7.2089999999999987</c:v>
                </c:pt>
                <c:pt idx="5">
                  <c:v>10.2075</c:v>
                </c:pt>
                <c:pt idx="6">
                  <c:v>15.045370000000002</c:v>
                </c:pt>
                <c:pt idx="7">
                  <c:v>20.046770000000002</c:v>
                </c:pt>
                <c:pt idx="8">
                  <c:v>25.080169999999999</c:v>
                </c:pt>
                <c:pt idx="9">
                  <c:v>30.145569999999999</c:v>
                </c:pt>
                <c:pt idx="10">
                  <c:v>35.24297</c:v>
                </c:pt>
                <c:pt idx="11">
                  <c:v>40.372370000000004</c:v>
                </c:pt>
                <c:pt idx="12">
                  <c:v>45.533770000000004</c:v>
                </c:pt>
                <c:pt idx="13">
                  <c:v>50.727170000000001</c:v>
                </c:pt>
                <c:pt idx="14">
                  <c:v>55.952570000000009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059712"/>
        <c:axId val="91061248"/>
      </c:scatterChart>
      <c:valAx>
        <c:axId val="91059712"/>
        <c:scaling>
          <c:orientation val="minMax"/>
          <c:max val="1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061248"/>
        <c:crosses val="autoZero"/>
        <c:crossBetween val="midCat"/>
      </c:valAx>
      <c:valAx>
        <c:axId val="91061248"/>
        <c:scaling>
          <c:orientation val="minMax"/>
          <c:max val="6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0597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'bv_force_oall_new_4-18-18'!$B$149:$B$160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'bv_force_oall_new_4-18-18'!$E$149:$E$160</c:f>
              <c:numCache>
                <c:formatCode>General</c:formatCode>
                <c:ptCount val="12"/>
                <c:pt idx="0">
                  <c:v>0.872</c:v>
                </c:pt>
                <c:pt idx="1">
                  <c:v>0.66200000000000003</c:v>
                </c:pt>
                <c:pt idx="2">
                  <c:v>0.56000000000000005</c:v>
                </c:pt>
                <c:pt idx="3">
                  <c:v>0.50900000000000001</c:v>
                </c:pt>
                <c:pt idx="4">
                  <c:v>0.46500000000000002</c:v>
                </c:pt>
                <c:pt idx="5">
                  <c:v>0.33</c:v>
                </c:pt>
                <c:pt idx="6">
                  <c:v>0.24399999999999999</c:v>
                </c:pt>
                <c:pt idx="7">
                  <c:v>0.216</c:v>
                </c:pt>
                <c:pt idx="8">
                  <c:v>0.20599999999999999</c:v>
                </c:pt>
                <c:pt idx="9">
                  <c:v>0.19500000000000001</c:v>
                </c:pt>
                <c:pt idx="10">
                  <c:v>0.19</c:v>
                </c:pt>
                <c:pt idx="11">
                  <c:v>0.186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072768"/>
        <c:axId val="91078656"/>
      </c:scatterChart>
      <c:valAx>
        <c:axId val="9107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078656"/>
        <c:crosses val="autoZero"/>
        <c:crossBetween val="midCat"/>
      </c:valAx>
      <c:valAx>
        <c:axId val="9107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0727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3.8803931700299318E-2"/>
                  <c:y val="-5.638143298386044E-2"/>
                </c:manualLayout>
              </c:layout>
              <c:numFmt formatCode="General" sourceLinked="0"/>
            </c:trendlineLbl>
          </c:trendline>
          <c:xVal>
            <c:numRef>
              <c:f>'bv_force_oall_new_4-18-18'!$D$17:$D$22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'bv_force_oall_new_4-18-18'!$F$17:$F$22</c:f>
              <c:numCache>
                <c:formatCode>0.00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0.34</c:v>
                </c:pt>
                <c:pt idx="3">
                  <c:v>0.45</c:v>
                </c:pt>
                <c:pt idx="4">
                  <c:v>0.6</c:v>
                </c:pt>
                <c:pt idx="5" formatCode="0.0">
                  <c:v>1.5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60960"/>
        <c:axId val="91162496"/>
      </c:scatterChart>
      <c:valAx>
        <c:axId val="91160960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162496"/>
        <c:crosses val="autoZero"/>
        <c:crossBetween val="midCat"/>
      </c:valAx>
      <c:valAx>
        <c:axId val="911624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1160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3.4703005329673811E-2"/>
                  <c:y val="-7.9136709582611361E-2"/>
                </c:manualLayout>
              </c:layout>
              <c:numFmt formatCode="#,##0.00000" sourceLinked="0"/>
            </c:trendlineLbl>
          </c:trendline>
          <c:xVal>
            <c:numRef>
              <c:f>'bv_force_oall_new_4-18-18'!$D$23:$D$31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'bv_force_oall_new_4-18-18'!$F$23:$F$31</c:f>
              <c:numCache>
                <c:formatCode>0.0</c:formatCode>
                <c:ptCount val="9"/>
                <c:pt idx="0">
                  <c:v>3.7</c:v>
                </c:pt>
                <c:pt idx="1">
                  <c:v>6.8</c:v>
                </c:pt>
                <c:pt idx="2">
                  <c:v>9.9</c:v>
                </c:pt>
                <c:pt idx="3">
                  <c:v>13.6</c:v>
                </c:pt>
                <c:pt idx="4">
                  <c:v>17.3</c:v>
                </c:pt>
                <c:pt idx="5">
                  <c:v>21.2</c:v>
                </c:pt>
                <c:pt idx="6">
                  <c:v>24.9</c:v>
                </c:pt>
                <c:pt idx="7">
                  <c:v>29.2</c:v>
                </c:pt>
                <c:pt idx="8">
                  <c:v>33.700000000000003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03456"/>
        <c:axId val="91204992"/>
      </c:scatterChart>
      <c:valAx>
        <c:axId val="91203456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04992"/>
        <c:crosses val="autoZero"/>
        <c:crossBetween val="midCat"/>
      </c:valAx>
      <c:valAx>
        <c:axId val="912049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1203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4400353610938327"/>
                  <c:y val="-0.19055732239598183"/>
                </c:manualLayout>
              </c:layout>
              <c:numFmt formatCode="General" sourceLinked="0"/>
            </c:trendlineLbl>
          </c:trendline>
          <c:xVal>
            <c:numRef>
              <c:f>'bv_force_oall_new_4-18-18'!$D$17:$D$22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'bv_force_oall_new_4-18-18'!$G$17:$G$22</c:f>
              <c:numCache>
                <c:formatCode>0.0</c:formatCode>
                <c:ptCount val="6"/>
                <c:pt idx="0">
                  <c:v>0.8</c:v>
                </c:pt>
                <c:pt idx="1">
                  <c:v>1.8</c:v>
                </c:pt>
                <c:pt idx="2">
                  <c:v>2.8</c:v>
                </c:pt>
                <c:pt idx="3">
                  <c:v>3.9</c:v>
                </c:pt>
                <c:pt idx="4">
                  <c:v>4.5999999999999996</c:v>
                </c:pt>
                <c:pt idx="5">
                  <c:v>6.7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17280"/>
        <c:axId val="98309248"/>
      </c:scatterChart>
      <c:valAx>
        <c:axId val="91217280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309248"/>
        <c:crosses val="autoZero"/>
        <c:crossBetween val="midCat"/>
      </c:valAx>
      <c:valAx>
        <c:axId val="983092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1217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1.7544667964050617E-2"/>
                  <c:y val="-0.18897811806673337"/>
                </c:manualLayout>
              </c:layout>
              <c:numFmt formatCode="#,##0.00000" sourceLinked="0"/>
            </c:trendlineLbl>
          </c:trendline>
          <c:xVal>
            <c:numRef>
              <c:f>'bv_force_oall_new_4-18-18'!$D$23:$D$31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'bv_force_oall_new_4-18-18'!$G$23:$G$31</c:f>
              <c:numCache>
                <c:formatCode>0.0</c:formatCode>
                <c:ptCount val="9"/>
                <c:pt idx="0">
                  <c:v>9.4</c:v>
                </c:pt>
                <c:pt idx="1">
                  <c:v>11.2</c:v>
                </c:pt>
                <c:pt idx="2">
                  <c:v>13</c:v>
                </c:pt>
                <c:pt idx="3">
                  <c:v>14.7</c:v>
                </c:pt>
                <c:pt idx="4">
                  <c:v>16</c:v>
                </c:pt>
                <c:pt idx="5">
                  <c:v>17.399999999999999</c:v>
                </c:pt>
                <c:pt idx="6">
                  <c:v>18.399999999999999</c:v>
                </c:pt>
                <c:pt idx="7">
                  <c:v>19.399999999999999</c:v>
                </c:pt>
                <c:pt idx="8">
                  <c:v>20.399999999999999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25632"/>
        <c:axId val="98327168"/>
      </c:scatterChart>
      <c:valAx>
        <c:axId val="98325632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327168"/>
        <c:crosses val="autoZero"/>
        <c:crossBetween val="midCat"/>
      </c:valAx>
      <c:valAx>
        <c:axId val="983271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8325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'bv_force_oall_new_4-18-18'!$B$65:$B$79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'bv_force_oall_new_4-18-18'!$K$65:$K$79</c:f>
              <c:numCache>
                <c:formatCode>0.0</c:formatCode>
                <c:ptCount val="15"/>
                <c:pt idx="0" formatCode="0.00">
                  <c:v>2.7</c:v>
                </c:pt>
                <c:pt idx="1">
                  <c:v>4.0999999999999996</c:v>
                </c:pt>
                <c:pt idx="2">
                  <c:v>5.1999999999999993</c:v>
                </c:pt>
                <c:pt idx="3">
                  <c:v>6.3</c:v>
                </c:pt>
                <c:pt idx="4">
                  <c:v>7.1999999999999993</c:v>
                </c:pt>
                <c:pt idx="5">
                  <c:v>10.199999999999999</c:v>
                </c:pt>
                <c:pt idx="6">
                  <c:v>15.100000000000001</c:v>
                </c:pt>
                <c:pt idx="7">
                  <c:v>20.100000000000001</c:v>
                </c:pt>
                <c:pt idx="8">
                  <c:v>25.1</c:v>
                </c:pt>
                <c:pt idx="9">
                  <c:v>30.2</c:v>
                </c:pt>
                <c:pt idx="10">
                  <c:v>35.200000000000003</c:v>
                </c:pt>
                <c:pt idx="11">
                  <c:v>40.299999999999997</c:v>
                </c:pt>
                <c:pt idx="12">
                  <c:v>45.6</c:v>
                </c:pt>
                <c:pt idx="13">
                  <c:v>50.8</c:v>
                </c:pt>
                <c:pt idx="14">
                  <c:v>55.900000000000006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46880"/>
        <c:axId val="98348416"/>
      </c:scatterChart>
      <c:valAx>
        <c:axId val="9834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348416"/>
        <c:crosses val="autoZero"/>
        <c:crossBetween val="midCat"/>
      </c:valAx>
      <c:valAx>
        <c:axId val="983484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8346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'bv_force_oall_new_4-18-18'!$S$17:$S$31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'bv_force_oall_new_4-18-18'!$T$17:$T$31</c:f>
              <c:numCache>
                <c:formatCode>General</c:formatCode>
                <c:ptCount val="15"/>
                <c:pt idx="0">
                  <c:v>3</c:v>
                </c:pt>
                <c:pt idx="1">
                  <c:v>3.9</c:v>
                </c:pt>
                <c:pt idx="2">
                  <c:v>4.9000000000000004</c:v>
                </c:pt>
                <c:pt idx="3">
                  <c:v>5.9</c:v>
                </c:pt>
                <c:pt idx="4">
                  <c:v>7</c:v>
                </c:pt>
                <c:pt idx="5">
                  <c:v>10.6</c:v>
                </c:pt>
                <c:pt idx="6">
                  <c:v>15</c:v>
                </c:pt>
                <c:pt idx="7">
                  <c:v>19.2</c:v>
                </c:pt>
                <c:pt idx="8">
                  <c:v>23.9</c:v>
                </c:pt>
                <c:pt idx="9">
                  <c:v>29</c:v>
                </c:pt>
                <c:pt idx="10">
                  <c:v>34.4</c:v>
                </c:pt>
                <c:pt idx="11">
                  <c:v>40.1</c:v>
                </c:pt>
                <c:pt idx="12">
                  <c:v>45.7</c:v>
                </c:pt>
                <c:pt idx="13">
                  <c:v>51.9</c:v>
                </c:pt>
                <c:pt idx="14">
                  <c:v>57.9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84896"/>
        <c:axId val="98390784"/>
      </c:scatterChart>
      <c:valAx>
        <c:axId val="9838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390784"/>
        <c:crosses val="autoZero"/>
        <c:crossBetween val="midCat"/>
      </c:valAx>
      <c:valAx>
        <c:axId val="9839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384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2.7777777777777776E-2"/>
                  <c:y val="-0.19002799650043745"/>
                </c:manualLayout>
              </c:layout>
              <c:numFmt formatCode="#,##0.000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'c-zeta_9-11-18'!$D$27:$D$35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'c-zeta_9-11-18'!$E$27:$E$35</c:f>
              <c:numCache>
                <c:formatCode>General</c:formatCode>
                <c:ptCount val="9"/>
                <c:pt idx="0">
                  <c:v>15.1</c:v>
                </c:pt>
                <c:pt idx="1">
                  <c:v>20.100000000000001</c:v>
                </c:pt>
                <c:pt idx="2">
                  <c:v>25.1</c:v>
                </c:pt>
                <c:pt idx="3">
                  <c:v>30.2</c:v>
                </c:pt>
                <c:pt idx="4">
                  <c:v>35.299999999999997</c:v>
                </c:pt>
                <c:pt idx="5">
                  <c:v>40.4</c:v>
                </c:pt>
                <c:pt idx="6">
                  <c:v>45.5</c:v>
                </c:pt>
                <c:pt idx="7">
                  <c:v>50.7</c:v>
                </c:pt>
                <c:pt idx="8">
                  <c:v>55.9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18880"/>
        <c:axId val="90624768"/>
      </c:scatterChart>
      <c:valAx>
        <c:axId val="90618880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624768"/>
        <c:crosses val="autoZero"/>
        <c:crossBetween val="midCat"/>
      </c:valAx>
      <c:valAx>
        <c:axId val="9062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61888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24193372703412072"/>
                  <c:y val="-3.754491070565808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'bv_force_oall_11-20-16'!$D$61:$D$66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'bv_force_oall_11-20-16'!$J$61:$J$66</c:f>
              <c:numCache>
                <c:formatCode>0.0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5.0999999999999996</c:v>
                </c:pt>
                <c:pt idx="3">
                  <c:v>6</c:v>
                </c:pt>
                <c:pt idx="4">
                  <c:v>6.9</c:v>
                </c:pt>
                <c:pt idx="5">
                  <c:v>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276480"/>
        <c:axId val="98278016"/>
      </c:scatterChart>
      <c:valAx>
        <c:axId val="9827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278016"/>
        <c:crosses val="autoZero"/>
        <c:crossBetween val="midCat"/>
      </c:valAx>
      <c:valAx>
        <c:axId val="982780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27648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8441951006124235"/>
                  <c:y val="-2.214766345579320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'bv_force_oall_11-20-16'!$D$67:$D$75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'bv_force_oall_11-20-16'!$J$67:$J$75</c:f>
              <c:numCache>
                <c:formatCode>0.0</c:formatCode>
                <c:ptCount val="9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35.5</c:v>
                </c:pt>
                <c:pt idx="5">
                  <c:v>40.5</c:v>
                </c:pt>
                <c:pt idx="6">
                  <c:v>45.8</c:v>
                </c:pt>
                <c:pt idx="7">
                  <c:v>51</c:v>
                </c:pt>
                <c:pt idx="8">
                  <c:v>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290304"/>
        <c:axId val="98427264"/>
      </c:scatterChart>
      <c:valAx>
        <c:axId val="9829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427264"/>
        <c:crosses val="autoZero"/>
        <c:crossBetween val="midCat"/>
      </c:valAx>
      <c:valAx>
        <c:axId val="984272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29030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'bv_force_oall_11-20-16'!$D$61:$D$75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'bv_force_oall_11-20-16'!$L$61:$L$75</c:f>
              <c:numCache>
                <c:formatCode>0.0</c:formatCode>
                <c:ptCount val="15"/>
                <c:pt idx="0">
                  <c:v>2.9654000000000003</c:v>
                </c:pt>
                <c:pt idx="1">
                  <c:v>4.0606</c:v>
                </c:pt>
                <c:pt idx="2">
                  <c:v>5.0774000000000008</c:v>
                </c:pt>
                <c:pt idx="3">
                  <c:v>6.0158000000000005</c:v>
                </c:pt>
                <c:pt idx="4">
                  <c:v>6.8757999999999999</c:v>
                </c:pt>
                <c:pt idx="5">
                  <c:v>9.9998000000000005</c:v>
                </c:pt>
                <c:pt idx="6">
                  <c:v>15.040900000000001</c:v>
                </c:pt>
                <c:pt idx="7">
                  <c:v>19.9649</c:v>
                </c:pt>
                <c:pt idx="8">
                  <c:v>24.968900000000001</c:v>
                </c:pt>
                <c:pt idx="9">
                  <c:v>30.052900000000001</c:v>
                </c:pt>
                <c:pt idx="10">
                  <c:v>35.216899999999995</c:v>
                </c:pt>
                <c:pt idx="11">
                  <c:v>40.460899999999995</c:v>
                </c:pt>
                <c:pt idx="12">
                  <c:v>45.784900000000007</c:v>
                </c:pt>
                <c:pt idx="13">
                  <c:v>51.188900000000004</c:v>
                </c:pt>
                <c:pt idx="14">
                  <c:v>56.672899999999998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45312"/>
        <c:axId val="98055296"/>
      </c:scatterChart>
      <c:valAx>
        <c:axId val="9804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055296"/>
        <c:crosses val="autoZero"/>
        <c:crossBetween val="midCat"/>
      </c:valAx>
      <c:valAx>
        <c:axId val="980552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0453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7938788691026"/>
          <c:y val="5.117413547656087E-2"/>
          <c:w val="0.46529909356851556"/>
          <c:h val="0.69682055047422342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61984572716923247"/>
                  <c:y val="-4.278839677881986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bv_force_oall_with_240ips!$B$30:$B$31</c:f>
              <c:numCache>
                <c:formatCode>General</c:formatCode>
                <c:ptCount val="2"/>
                <c:pt idx="0">
                  <c:v>70</c:v>
                </c:pt>
                <c:pt idx="1">
                  <c:v>100</c:v>
                </c:pt>
              </c:numCache>
            </c:numRef>
          </c:xVal>
          <c:yVal>
            <c:numRef>
              <c:f>bv_force_oall_with_240ips!$C$30:$C$31</c:f>
              <c:numCache>
                <c:formatCode>0.0</c:formatCode>
                <c:ptCount val="2"/>
                <c:pt idx="0">
                  <c:v>11.177775951343801</c:v>
                </c:pt>
                <c:pt idx="1">
                  <c:v>13.807840881071757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00832"/>
        <c:axId val="98602368"/>
      </c:scatterChart>
      <c:valAx>
        <c:axId val="986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602368"/>
        <c:crosses val="autoZero"/>
        <c:crossBetween val="midCat"/>
      </c:valAx>
      <c:valAx>
        <c:axId val="986023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600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484165576481627"/>
          <c:y val="0.39798062279252128"/>
          <c:w val="0.27188277013962592"/>
          <c:h val="0.50592527785878616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'c-zeta_9-11-18'!$D$21:$D$35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'c-zeta_9-11-18'!$J$21:$J$35</c:f>
              <c:numCache>
                <c:formatCode>0.0</c:formatCode>
                <c:ptCount val="15"/>
                <c:pt idx="0">
                  <c:v>2.6944630404463035</c:v>
                </c:pt>
                <c:pt idx="1">
                  <c:v>3.9952719665271959</c:v>
                </c:pt>
                <c:pt idx="2">
                  <c:v>5.1769037656903762</c:v>
                </c:pt>
                <c:pt idx="3">
                  <c:v>6.2393584379358433</c:v>
                </c:pt>
                <c:pt idx="4">
                  <c:v>7.182635983263598</c:v>
                </c:pt>
                <c:pt idx="5">
                  <c:v>10.111366806136681</c:v>
                </c:pt>
                <c:pt idx="6">
                  <c:v>15.093939393939383</c:v>
                </c:pt>
                <c:pt idx="7">
                  <c:v>20.098484848484837</c:v>
                </c:pt>
                <c:pt idx="8">
                  <c:v>25.130303030303018</c:v>
                </c:pt>
                <c:pt idx="9">
                  <c:v>30.189393939393927</c:v>
                </c:pt>
                <c:pt idx="10">
                  <c:v>35.275757575757567</c:v>
                </c:pt>
                <c:pt idx="11">
                  <c:v>40.389393939393933</c:v>
                </c:pt>
                <c:pt idx="12">
                  <c:v>45.530303030303024</c:v>
                </c:pt>
                <c:pt idx="13">
                  <c:v>50.698484848484853</c:v>
                </c:pt>
                <c:pt idx="14">
                  <c:v>55.893939393939398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72128"/>
        <c:axId val="117873664"/>
      </c:scatterChart>
      <c:valAx>
        <c:axId val="117872128"/>
        <c:scaling>
          <c:orientation val="minMax"/>
          <c:max val="1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873664"/>
        <c:crosses val="autoZero"/>
        <c:crossBetween val="midCat"/>
      </c:valAx>
      <c:valAx>
        <c:axId val="117873664"/>
        <c:scaling>
          <c:orientation val="minMax"/>
          <c:max val="6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8721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'c-zeta_9-11-18'!$E$197:$E$208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'c-zeta_9-11-18'!$G$197:$G$208</c:f>
              <c:numCache>
                <c:formatCode>0.0000</c:formatCode>
                <c:ptCount val="12"/>
                <c:pt idx="0">
                  <c:v>0.88157293949426907</c:v>
                </c:pt>
                <c:pt idx="1">
                  <c:v>0.65295907405220299</c:v>
                </c:pt>
                <c:pt idx="2">
                  <c:v>0.56126480396408196</c:v>
                </c:pt>
                <c:pt idx="3">
                  <c:v>0.50620205258082118</c:v>
                </c:pt>
                <c:pt idx="4">
                  <c:v>0.46579190867950471</c:v>
                </c:pt>
                <c:pt idx="5">
                  <c:v>0.32967792284167036</c:v>
                </c:pt>
                <c:pt idx="6">
                  <c:v>0.24306910827081513</c:v>
                </c:pt>
                <c:pt idx="7">
                  <c:v>0.21591891745332659</c:v>
                </c:pt>
                <c:pt idx="8">
                  <c:v>0.20260433016058646</c:v>
                </c:pt>
                <c:pt idx="9">
                  <c:v>0.1948239842777458</c:v>
                </c:pt>
                <c:pt idx="10">
                  <c:v>0.18981075909985479</c:v>
                </c:pt>
                <c:pt idx="11">
                  <c:v>0.18637874575336361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08736"/>
        <c:axId val="91914624"/>
      </c:scatterChart>
      <c:valAx>
        <c:axId val="9190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914624"/>
        <c:crosses val="autoZero"/>
        <c:crossBetween val="midCat"/>
      </c:valAx>
      <c:valAx>
        <c:axId val="9191462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1908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3.8803931700299318E-2"/>
                  <c:y val="-5.638143298386044E-2"/>
                </c:manualLayout>
              </c:layout>
              <c:numFmt formatCode="General" sourceLinked="0"/>
            </c:trendlineLbl>
          </c:trendline>
          <c:xVal>
            <c:numRef>
              <c:f>'c-zeta_9-11-18'!$D$21:$D$26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'c-zeta_9-11-18'!$F$21:$F$26</c:f>
              <c:numCache>
                <c:formatCode>0.00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0.34</c:v>
                </c:pt>
                <c:pt idx="3">
                  <c:v>0.45</c:v>
                </c:pt>
                <c:pt idx="4">
                  <c:v>0.6</c:v>
                </c:pt>
                <c:pt idx="5" formatCode="0.0">
                  <c:v>1.5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31392"/>
        <c:axId val="91932928"/>
      </c:scatterChart>
      <c:valAx>
        <c:axId val="91931392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932928"/>
        <c:crosses val="autoZero"/>
        <c:crossBetween val="midCat"/>
      </c:valAx>
      <c:valAx>
        <c:axId val="919329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1931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3.4703005329673811E-2"/>
                  <c:y val="-7.9136709582611361E-2"/>
                </c:manualLayout>
              </c:layout>
              <c:numFmt formatCode="#,##0.00000" sourceLinked="0"/>
            </c:trendlineLbl>
          </c:trendline>
          <c:xVal>
            <c:numRef>
              <c:f>'c-zeta_9-11-18'!$D$27:$D$35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'c-zeta_9-11-18'!$F$27:$F$35</c:f>
              <c:numCache>
                <c:formatCode>0.0</c:formatCode>
                <c:ptCount val="9"/>
                <c:pt idx="0">
                  <c:v>3.7</c:v>
                </c:pt>
                <c:pt idx="1">
                  <c:v>6.8</c:v>
                </c:pt>
                <c:pt idx="2">
                  <c:v>9.9</c:v>
                </c:pt>
                <c:pt idx="3">
                  <c:v>13.6</c:v>
                </c:pt>
                <c:pt idx="4">
                  <c:v>17.3</c:v>
                </c:pt>
                <c:pt idx="5">
                  <c:v>21.2</c:v>
                </c:pt>
                <c:pt idx="6">
                  <c:v>24.9</c:v>
                </c:pt>
                <c:pt idx="7">
                  <c:v>29.2</c:v>
                </c:pt>
                <c:pt idx="8">
                  <c:v>33.700000000000003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08896"/>
        <c:axId val="82610432"/>
      </c:scatterChart>
      <c:valAx>
        <c:axId val="82608896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610432"/>
        <c:crosses val="autoZero"/>
        <c:crossBetween val="midCat"/>
      </c:valAx>
      <c:valAx>
        <c:axId val="826104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2608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4400353610938327"/>
                  <c:y val="-0.19055732239598183"/>
                </c:manualLayout>
              </c:layout>
              <c:numFmt formatCode="General" sourceLinked="0"/>
            </c:trendlineLbl>
          </c:trendline>
          <c:xVal>
            <c:numRef>
              <c:f>'c-zeta_9-11-18'!$D$21:$D$26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'c-zeta_9-11-18'!$G$21:$G$26</c:f>
              <c:numCache>
                <c:formatCode>0.0</c:formatCode>
                <c:ptCount val="6"/>
                <c:pt idx="0">
                  <c:v>0.8</c:v>
                </c:pt>
                <c:pt idx="1">
                  <c:v>1.8</c:v>
                </c:pt>
                <c:pt idx="2">
                  <c:v>2.8</c:v>
                </c:pt>
                <c:pt idx="3">
                  <c:v>3.9</c:v>
                </c:pt>
                <c:pt idx="4">
                  <c:v>4.5999999999999996</c:v>
                </c:pt>
                <c:pt idx="5">
                  <c:v>6.7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30912"/>
        <c:axId val="91684864"/>
      </c:scatterChart>
      <c:valAx>
        <c:axId val="82630912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684864"/>
        <c:crosses val="autoZero"/>
        <c:crossBetween val="midCat"/>
      </c:valAx>
      <c:valAx>
        <c:axId val="916848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2630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1.7544667964050617E-2"/>
                  <c:y val="-0.18897811806673337"/>
                </c:manualLayout>
              </c:layout>
              <c:numFmt formatCode="#,##0.00000" sourceLinked="0"/>
            </c:trendlineLbl>
          </c:trendline>
          <c:xVal>
            <c:numRef>
              <c:f>'c-zeta_9-11-18'!$D$27:$D$35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'c-zeta_9-11-18'!$G$27:$G$35</c:f>
              <c:numCache>
                <c:formatCode>0.0</c:formatCode>
                <c:ptCount val="9"/>
                <c:pt idx="0">
                  <c:v>9.4</c:v>
                </c:pt>
                <c:pt idx="1">
                  <c:v>11.2</c:v>
                </c:pt>
                <c:pt idx="2">
                  <c:v>13</c:v>
                </c:pt>
                <c:pt idx="3">
                  <c:v>14.7</c:v>
                </c:pt>
                <c:pt idx="4">
                  <c:v>16</c:v>
                </c:pt>
                <c:pt idx="5">
                  <c:v>17.399999999999999</c:v>
                </c:pt>
                <c:pt idx="6">
                  <c:v>18.399999999999999</c:v>
                </c:pt>
                <c:pt idx="7">
                  <c:v>19.399999999999999</c:v>
                </c:pt>
                <c:pt idx="8">
                  <c:v>20.399999999999999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92032"/>
        <c:axId val="91697920"/>
      </c:scatterChart>
      <c:valAx>
        <c:axId val="91692032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697920"/>
        <c:crosses val="autoZero"/>
        <c:crossBetween val="midCat"/>
      </c:valAx>
      <c:valAx>
        <c:axId val="916979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1692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'c-zeta_9-11-18'!$S$21:$S$35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'c-zeta_9-11-18'!$T$21:$T$35</c:f>
              <c:numCache>
                <c:formatCode>0.0</c:formatCode>
                <c:ptCount val="15"/>
                <c:pt idx="0">
                  <c:v>2.7284832635983269</c:v>
                </c:pt>
                <c:pt idx="1">
                  <c:v>4.0418389121338913</c:v>
                </c:pt>
                <c:pt idx="2">
                  <c:v>5.2113723849372384</c:v>
                </c:pt>
                <c:pt idx="3">
                  <c:v>6.266815899581589</c:v>
                </c:pt>
                <c:pt idx="4">
                  <c:v>7.2081694560669458</c:v>
                </c:pt>
                <c:pt idx="5">
                  <c:v>10.203587866108789</c:v>
                </c:pt>
                <c:pt idx="6">
                  <c:v>15.046060606060609</c:v>
                </c:pt>
                <c:pt idx="7">
                  <c:v>20.048181818181821</c:v>
                </c:pt>
                <c:pt idx="8">
                  <c:v>25.082554112554114</c:v>
                </c:pt>
                <c:pt idx="9">
                  <c:v>30.14917748917749</c:v>
                </c:pt>
                <c:pt idx="10">
                  <c:v>35.248051948051952</c:v>
                </c:pt>
                <c:pt idx="11">
                  <c:v>40.379177489177493</c:v>
                </c:pt>
                <c:pt idx="12">
                  <c:v>45.542554112554114</c:v>
                </c:pt>
                <c:pt idx="13">
                  <c:v>50.738181818181822</c:v>
                </c:pt>
                <c:pt idx="14">
                  <c:v>55.966060606060609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29920"/>
        <c:axId val="91731456"/>
      </c:scatterChart>
      <c:valAx>
        <c:axId val="9172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731456"/>
        <c:crosses val="autoZero"/>
        <c:crossBetween val="midCat"/>
      </c:valAx>
      <c:valAx>
        <c:axId val="917314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1729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35</xdr:row>
      <xdr:rowOff>47625</xdr:rowOff>
    </xdr:from>
    <xdr:to>
      <xdr:col>3</xdr:col>
      <xdr:colOff>504825</xdr:colOff>
      <xdr:row>42</xdr:row>
      <xdr:rowOff>76200</xdr:rowOff>
    </xdr:to>
    <xdr:graphicFrame macro="">
      <xdr:nvGraphicFramePr>
        <xdr:cNvPr id="2701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42</xdr:row>
      <xdr:rowOff>133350</xdr:rowOff>
    </xdr:from>
    <xdr:to>
      <xdr:col>3</xdr:col>
      <xdr:colOff>504825</xdr:colOff>
      <xdr:row>50</xdr:row>
      <xdr:rowOff>9525</xdr:rowOff>
    </xdr:to>
    <xdr:graphicFrame macro="">
      <xdr:nvGraphicFramePr>
        <xdr:cNvPr id="270119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638175</xdr:colOff>
      <xdr:row>37</xdr:row>
      <xdr:rowOff>95250</xdr:rowOff>
    </xdr:from>
    <xdr:to>
      <xdr:col>19</xdr:col>
      <xdr:colOff>352425</xdr:colOff>
      <xdr:row>50</xdr:row>
      <xdr:rowOff>85725</xdr:rowOff>
    </xdr:to>
    <xdr:graphicFrame macro="">
      <xdr:nvGraphicFramePr>
        <xdr:cNvPr id="27011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613833</xdr:colOff>
      <xdr:row>39</xdr:row>
      <xdr:rowOff>15873</xdr:rowOff>
    </xdr:from>
    <xdr:to>
      <xdr:col>18</xdr:col>
      <xdr:colOff>277812</xdr:colOff>
      <xdr:row>46</xdr:row>
      <xdr:rowOff>119063</xdr:rowOff>
    </xdr:to>
    <xdr:cxnSp macro="">
      <xdr:nvCxnSpPr>
        <xdr:cNvPr id="5" name="Straight Connector 4"/>
        <xdr:cNvCxnSpPr/>
      </xdr:nvCxnSpPr>
      <xdr:spPr>
        <a:xfrm flipV="1">
          <a:off x="9353021" y="6516686"/>
          <a:ext cx="2878666" cy="127000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209</xdr:row>
      <xdr:rowOff>28575</xdr:rowOff>
    </xdr:from>
    <xdr:to>
      <xdr:col>10</xdr:col>
      <xdr:colOff>514350</xdr:colOff>
      <xdr:row>223</xdr:row>
      <xdr:rowOff>0</xdr:rowOff>
    </xdr:to>
    <xdr:graphicFrame macro="">
      <xdr:nvGraphicFramePr>
        <xdr:cNvPr id="270119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349250</xdr:colOff>
      <xdr:row>15</xdr:row>
      <xdr:rowOff>10583</xdr:rowOff>
    </xdr:from>
    <xdr:to>
      <xdr:col>4</xdr:col>
      <xdr:colOff>349250</xdr:colOff>
      <xdr:row>16</xdr:row>
      <xdr:rowOff>63500</xdr:rowOff>
    </xdr:to>
    <xdr:cxnSp macro="">
      <xdr:nvCxnSpPr>
        <xdr:cNvPr id="7" name="Straight Arrow Connector 6"/>
        <xdr:cNvCxnSpPr/>
      </xdr:nvCxnSpPr>
      <xdr:spPr>
        <a:xfrm>
          <a:off x="3302000" y="1801283"/>
          <a:ext cx="0" cy="2148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328083</xdr:colOff>
      <xdr:row>15</xdr:row>
      <xdr:rowOff>52916</xdr:rowOff>
    </xdr:from>
    <xdr:to>
      <xdr:col>5</xdr:col>
      <xdr:colOff>328083</xdr:colOff>
      <xdr:row>16</xdr:row>
      <xdr:rowOff>105833</xdr:rowOff>
    </xdr:to>
    <xdr:cxnSp macro="">
      <xdr:nvCxnSpPr>
        <xdr:cNvPr id="8" name="Straight Arrow Connector 7"/>
        <xdr:cNvCxnSpPr/>
      </xdr:nvCxnSpPr>
      <xdr:spPr>
        <a:xfrm>
          <a:off x="3928533" y="1843616"/>
          <a:ext cx="0" cy="2148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279399</xdr:colOff>
      <xdr:row>15</xdr:row>
      <xdr:rowOff>78316</xdr:rowOff>
    </xdr:from>
    <xdr:to>
      <xdr:col>6</xdr:col>
      <xdr:colOff>279399</xdr:colOff>
      <xdr:row>16</xdr:row>
      <xdr:rowOff>131233</xdr:rowOff>
    </xdr:to>
    <xdr:cxnSp macro="">
      <xdr:nvCxnSpPr>
        <xdr:cNvPr id="9" name="Straight Arrow Connector 8"/>
        <xdr:cNvCxnSpPr/>
      </xdr:nvCxnSpPr>
      <xdr:spPr>
        <a:xfrm>
          <a:off x="4527549" y="1869016"/>
          <a:ext cx="0" cy="2148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35</xdr:row>
      <xdr:rowOff>47625</xdr:rowOff>
    </xdr:from>
    <xdr:to>
      <xdr:col>8</xdr:col>
      <xdr:colOff>180975</xdr:colOff>
      <xdr:row>42</xdr:row>
      <xdr:rowOff>85725</xdr:rowOff>
    </xdr:to>
    <xdr:graphicFrame macro="">
      <xdr:nvGraphicFramePr>
        <xdr:cNvPr id="270119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628650</xdr:colOff>
      <xdr:row>42</xdr:row>
      <xdr:rowOff>114300</xdr:rowOff>
    </xdr:from>
    <xdr:to>
      <xdr:col>8</xdr:col>
      <xdr:colOff>142875</xdr:colOff>
      <xdr:row>49</xdr:row>
      <xdr:rowOff>142875</xdr:rowOff>
    </xdr:to>
    <xdr:graphicFrame macro="">
      <xdr:nvGraphicFramePr>
        <xdr:cNvPr id="270120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314325</xdr:colOff>
      <xdr:row>35</xdr:row>
      <xdr:rowOff>66675</xdr:rowOff>
    </xdr:from>
    <xdr:to>
      <xdr:col>12</xdr:col>
      <xdr:colOff>476250</xdr:colOff>
      <xdr:row>42</xdr:row>
      <xdr:rowOff>95250</xdr:rowOff>
    </xdr:to>
    <xdr:graphicFrame macro="">
      <xdr:nvGraphicFramePr>
        <xdr:cNvPr id="2701201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342900</xdr:colOff>
      <xdr:row>43</xdr:row>
      <xdr:rowOff>28575</xdr:rowOff>
    </xdr:from>
    <xdr:to>
      <xdr:col>12</xdr:col>
      <xdr:colOff>495300</xdr:colOff>
      <xdr:row>50</xdr:row>
      <xdr:rowOff>66675</xdr:rowOff>
    </xdr:to>
    <xdr:graphicFrame macro="">
      <xdr:nvGraphicFramePr>
        <xdr:cNvPr id="270120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297656</xdr:colOff>
      <xdr:row>9</xdr:row>
      <xdr:rowOff>95250</xdr:rowOff>
    </xdr:from>
    <xdr:to>
      <xdr:col>11</xdr:col>
      <xdr:colOff>496093</xdr:colOff>
      <xdr:row>19</xdr:row>
      <xdr:rowOff>152136</xdr:rowOff>
    </xdr:to>
    <xdr:cxnSp macro="">
      <xdr:nvCxnSpPr>
        <xdr:cNvPr id="14" name="Straight Arrow Connector 13"/>
        <xdr:cNvCxnSpPr/>
      </xdr:nvCxnSpPr>
      <xdr:spPr>
        <a:xfrm>
          <a:off x="7108031" y="1595438"/>
          <a:ext cx="841375" cy="172376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504825</xdr:colOff>
      <xdr:row>18</xdr:row>
      <xdr:rowOff>114300</xdr:rowOff>
    </xdr:from>
    <xdr:to>
      <xdr:col>26</xdr:col>
      <xdr:colOff>647700</xdr:colOff>
      <xdr:row>35</xdr:row>
      <xdr:rowOff>161925</xdr:rowOff>
    </xdr:to>
    <xdr:graphicFrame macro="">
      <xdr:nvGraphicFramePr>
        <xdr:cNvPr id="270120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535781</xdr:colOff>
      <xdr:row>20</xdr:row>
      <xdr:rowOff>23814</xdr:rowOff>
    </xdr:from>
    <xdr:to>
      <xdr:col>25</xdr:col>
      <xdr:colOff>511968</xdr:colOff>
      <xdr:row>31</xdr:row>
      <xdr:rowOff>83344</xdr:rowOff>
    </xdr:to>
    <xdr:cxnSp macro="">
      <xdr:nvCxnSpPr>
        <xdr:cNvPr id="17" name="Straight Connector 16"/>
        <xdr:cNvCxnSpPr/>
      </xdr:nvCxnSpPr>
      <xdr:spPr>
        <a:xfrm flipV="1">
          <a:off x="14418469" y="3357564"/>
          <a:ext cx="2976562" cy="18930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404814</xdr:colOff>
      <xdr:row>117</xdr:row>
      <xdr:rowOff>47625</xdr:rowOff>
    </xdr:from>
    <xdr:to>
      <xdr:col>0</xdr:col>
      <xdr:colOff>690564</xdr:colOff>
      <xdr:row>117</xdr:row>
      <xdr:rowOff>47625</xdr:rowOff>
    </xdr:to>
    <xdr:cxnSp macro="">
      <xdr:nvCxnSpPr>
        <xdr:cNvPr id="18" name="Straight Arrow Connector 17"/>
        <xdr:cNvCxnSpPr/>
      </xdr:nvCxnSpPr>
      <xdr:spPr>
        <a:xfrm>
          <a:off x="404814" y="993457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404813</xdr:colOff>
      <xdr:row>136</xdr:row>
      <xdr:rowOff>95250</xdr:rowOff>
    </xdr:from>
    <xdr:to>
      <xdr:col>0</xdr:col>
      <xdr:colOff>690563</xdr:colOff>
      <xdr:row>136</xdr:row>
      <xdr:rowOff>95250</xdr:rowOff>
    </xdr:to>
    <xdr:cxnSp macro="">
      <xdr:nvCxnSpPr>
        <xdr:cNvPr id="19" name="Straight Arrow Connector 18"/>
        <xdr:cNvCxnSpPr/>
      </xdr:nvCxnSpPr>
      <xdr:spPr>
        <a:xfrm>
          <a:off x="404813" y="1305877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404814</xdr:colOff>
      <xdr:row>117</xdr:row>
      <xdr:rowOff>47625</xdr:rowOff>
    </xdr:from>
    <xdr:to>
      <xdr:col>0</xdr:col>
      <xdr:colOff>404814</xdr:colOff>
      <xdr:row>136</xdr:row>
      <xdr:rowOff>83344</xdr:rowOff>
    </xdr:to>
    <xdr:cxnSp macro="">
      <xdr:nvCxnSpPr>
        <xdr:cNvPr id="20" name="Straight Connector 19"/>
        <xdr:cNvCxnSpPr/>
      </xdr:nvCxnSpPr>
      <xdr:spPr>
        <a:xfrm>
          <a:off x="404814" y="9934575"/>
          <a:ext cx="0" cy="31122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71438</xdr:colOff>
      <xdr:row>9</xdr:row>
      <xdr:rowOff>130968</xdr:rowOff>
    </xdr:from>
    <xdr:to>
      <xdr:col>12</xdr:col>
      <xdr:colOff>71438</xdr:colOff>
      <xdr:row>14</xdr:row>
      <xdr:rowOff>120491</xdr:rowOff>
    </xdr:to>
    <xdr:cxnSp macro="">
      <xdr:nvCxnSpPr>
        <xdr:cNvPr id="26" name="Straight Arrow Connector 25"/>
        <xdr:cNvCxnSpPr/>
      </xdr:nvCxnSpPr>
      <xdr:spPr>
        <a:xfrm>
          <a:off x="8167688" y="1631156"/>
          <a:ext cx="0" cy="8229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</xdr:row>
      <xdr:rowOff>59531</xdr:rowOff>
    </xdr:from>
    <xdr:to>
      <xdr:col>15</xdr:col>
      <xdr:colOff>95250</xdr:colOff>
      <xdr:row>14</xdr:row>
      <xdr:rowOff>49054</xdr:rowOff>
    </xdr:to>
    <xdr:cxnSp macro="">
      <xdr:nvCxnSpPr>
        <xdr:cNvPr id="30" name="Straight Arrow Connector 29"/>
        <xdr:cNvCxnSpPr/>
      </xdr:nvCxnSpPr>
      <xdr:spPr>
        <a:xfrm>
          <a:off x="10120313" y="1559719"/>
          <a:ext cx="0" cy="8229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297656</xdr:colOff>
      <xdr:row>9</xdr:row>
      <xdr:rowOff>83343</xdr:rowOff>
    </xdr:from>
    <xdr:to>
      <xdr:col>17</xdr:col>
      <xdr:colOff>297656</xdr:colOff>
      <xdr:row>16</xdr:row>
      <xdr:rowOff>105251</xdr:rowOff>
    </xdr:to>
    <xdr:cxnSp macro="">
      <xdr:nvCxnSpPr>
        <xdr:cNvPr id="31" name="Straight Arrow Connector 30"/>
        <xdr:cNvCxnSpPr/>
      </xdr:nvCxnSpPr>
      <xdr:spPr>
        <a:xfrm>
          <a:off x="11608594" y="1583531"/>
          <a:ext cx="0" cy="11887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23813</xdr:colOff>
      <xdr:row>61</xdr:row>
      <xdr:rowOff>47625</xdr:rowOff>
    </xdr:from>
    <xdr:to>
      <xdr:col>2</xdr:col>
      <xdr:colOff>250031</xdr:colOff>
      <xdr:row>64</xdr:row>
      <xdr:rowOff>71438</xdr:rowOff>
    </xdr:to>
    <xdr:cxnSp macro="">
      <xdr:nvCxnSpPr>
        <xdr:cNvPr id="33" name="Straight Arrow Connector 32"/>
        <xdr:cNvCxnSpPr/>
      </xdr:nvCxnSpPr>
      <xdr:spPr>
        <a:xfrm>
          <a:off x="1547813" y="10215563"/>
          <a:ext cx="226218" cy="523875"/>
        </a:xfrm>
        <a:prstGeom prst="straightConnector1">
          <a:avLst/>
        </a:prstGeom>
        <a:ln>
          <a:solidFill>
            <a:schemeClr val="tx1">
              <a:lumMod val="50000"/>
              <a:lumOff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24</xdr:row>
      <xdr:rowOff>66675</xdr:rowOff>
    </xdr:from>
    <xdr:to>
      <xdr:col>3</xdr:col>
      <xdr:colOff>704850</xdr:colOff>
      <xdr:row>26</xdr:row>
      <xdr:rowOff>0</xdr:rowOff>
    </xdr:to>
    <xdr:cxnSp macro="">
      <xdr:nvCxnSpPr>
        <xdr:cNvPr id="3" name="Straight Arrow Connector 2"/>
        <xdr:cNvCxnSpPr/>
      </xdr:nvCxnSpPr>
      <xdr:spPr>
        <a:xfrm flipH="1" flipV="1">
          <a:off x="2571750" y="3952875"/>
          <a:ext cx="276225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31</xdr:row>
      <xdr:rowOff>47625</xdr:rowOff>
    </xdr:from>
    <xdr:to>
      <xdr:col>3</xdr:col>
      <xdr:colOff>504825</xdr:colOff>
      <xdr:row>38</xdr:row>
      <xdr:rowOff>76200</xdr:rowOff>
    </xdr:to>
    <xdr:graphicFrame macro="">
      <xdr:nvGraphicFramePr>
        <xdr:cNvPr id="28136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38</xdr:row>
      <xdr:rowOff>133350</xdr:rowOff>
    </xdr:from>
    <xdr:to>
      <xdr:col>3</xdr:col>
      <xdr:colOff>504825</xdr:colOff>
      <xdr:row>46</xdr:row>
      <xdr:rowOff>9525</xdr:rowOff>
    </xdr:to>
    <xdr:graphicFrame macro="">
      <xdr:nvGraphicFramePr>
        <xdr:cNvPr id="28136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638175</xdr:colOff>
      <xdr:row>33</xdr:row>
      <xdr:rowOff>95250</xdr:rowOff>
    </xdr:from>
    <xdr:to>
      <xdr:col>19</xdr:col>
      <xdr:colOff>352425</xdr:colOff>
      <xdr:row>46</xdr:row>
      <xdr:rowOff>85725</xdr:rowOff>
    </xdr:to>
    <xdr:graphicFrame macro="">
      <xdr:nvGraphicFramePr>
        <xdr:cNvPr id="28136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137584</xdr:colOff>
      <xdr:row>34</xdr:row>
      <xdr:rowOff>158749</xdr:rowOff>
    </xdr:from>
    <xdr:to>
      <xdr:col>18</xdr:col>
      <xdr:colOff>444500</xdr:colOff>
      <xdr:row>42</xdr:row>
      <xdr:rowOff>95251</xdr:rowOff>
    </xdr:to>
    <xdr:cxnSp macro="">
      <xdr:nvCxnSpPr>
        <xdr:cNvPr id="3" name="Straight Connector 2"/>
        <xdr:cNvCxnSpPr/>
      </xdr:nvCxnSpPr>
      <xdr:spPr>
        <a:xfrm flipV="1">
          <a:off x="9546167" y="5249332"/>
          <a:ext cx="2889250" cy="120650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146</xdr:row>
      <xdr:rowOff>104775</xdr:rowOff>
    </xdr:from>
    <xdr:to>
      <xdr:col>12</xdr:col>
      <xdr:colOff>228600</xdr:colOff>
      <xdr:row>160</xdr:row>
      <xdr:rowOff>76200</xdr:rowOff>
    </xdr:to>
    <xdr:graphicFrame macro="">
      <xdr:nvGraphicFramePr>
        <xdr:cNvPr id="281366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349250</xdr:colOff>
      <xdr:row>11</xdr:row>
      <xdr:rowOff>10583</xdr:rowOff>
    </xdr:from>
    <xdr:to>
      <xdr:col>4</xdr:col>
      <xdr:colOff>349250</xdr:colOff>
      <xdr:row>12</xdr:row>
      <xdr:rowOff>63500</xdr:rowOff>
    </xdr:to>
    <xdr:cxnSp macro="">
      <xdr:nvCxnSpPr>
        <xdr:cNvPr id="4" name="Straight Arrow Connector 3"/>
        <xdr:cNvCxnSpPr/>
      </xdr:nvCxnSpPr>
      <xdr:spPr>
        <a:xfrm>
          <a:off x="3302000" y="8805333"/>
          <a:ext cx="0" cy="21166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328083</xdr:colOff>
      <xdr:row>11</xdr:row>
      <xdr:rowOff>52916</xdr:rowOff>
    </xdr:from>
    <xdr:to>
      <xdr:col>5</xdr:col>
      <xdr:colOff>328083</xdr:colOff>
      <xdr:row>12</xdr:row>
      <xdr:rowOff>105833</xdr:rowOff>
    </xdr:to>
    <xdr:cxnSp macro="">
      <xdr:nvCxnSpPr>
        <xdr:cNvPr id="11" name="Straight Arrow Connector 10"/>
        <xdr:cNvCxnSpPr/>
      </xdr:nvCxnSpPr>
      <xdr:spPr>
        <a:xfrm>
          <a:off x="3926416" y="8847666"/>
          <a:ext cx="0" cy="21166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279399</xdr:colOff>
      <xdr:row>11</xdr:row>
      <xdr:rowOff>78316</xdr:rowOff>
    </xdr:from>
    <xdr:to>
      <xdr:col>6</xdr:col>
      <xdr:colOff>279399</xdr:colOff>
      <xdr:row>12</xdr:row>
      <xdr:rowOff>131233</xdr:rowOff>
    </xdr:to>
    <xdr:cxnSp macro="">
      <xdr:nvCxnSpPr>
        <xdr:cNvPr id="12" name="Straight Arrow Connector 11"/>
        <xdr:cNvCxnSpPr/>
      </xdr:nvCxnSpPr>
      <xdr:spPr>
        <a:xfrm>
          <a:off x="4523316" y="8873066"/>
          <a:ext cx="0" cy="21166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31</xdr:row>
      <xdr:rowOff>47625</xdr:rowOff>
    </xdr:from>
    <xdr:to>
      <xdr:col>8</xdr:col>
      <xdr:colOff>180975</xdr:colOff>
      <xdr:row>38</xdr:row>
      <xdr:rowOff>85725</xdr:rowOff>
    </xdr:to>
    <xdr:graphicFrame macro="">
      <xdr:nvGraphicFramePr>
        <xdr:cNvPr id="281367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628650</xdr:colOff>
      <xdr:row>38</xdr:row>
      <xdr:rowOff>114300</xdr:rowOff>
    </xdr:from>
    <xdr:to>
      <xdr:col>8</xdr:col>
      <xdr:colOff>142875</xdr:colOff>
      <xdr:row>45</xdr:row>
      <xdr:rowOff>142875</xdr:rowOff>
    </xdr:to>
    <xdr:graphicFrame macro="">
      <xdr:nvGraphicFramePr>
        <xdr:cNvPr id="281367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314325</xdr:colOff>
      <xdr:row>31</xdr:row>
      <xdr:rowOff>66675</xdr:rowOff>
    </xdr:from>
    <xdr:to>
      <xdr:col>12</xdr:col>
      <xdr:colOff>476250</xdr:colOff>
      <xdr:row>38</xdr:row>
      <xdr:rowOff>95250</xdr:rowOff>
    </xdr:to>
    <xdr:graphicFrame macro="">
      <xdr:nvGraphicFramePr>
        <xdr:cNvPr id="281367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342900</xdr:colOff>
      <xdr:row>39</xdr:row>
      <xdr:rowOff>28575</xdr:rowOff>
    </xdr:from>
    <xdr:to>
      <xdr:col>12</xdr:col>
      <xdr:colOff>495300</xdr:colOff>
      <xdr:row>46</xdr:row>
      <xdr:rowOff>66675</xdr:rowOff>
    </xdr:to>
    <xdr:graphicFrame macro="">
      <xdr:nvGraphicFramePr>
        <xdr:cNvPr id="281367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127000</xdr:colOff>
      <xdr:row>8</xdr:row>
      <xdr:rowOff>137584</xdr:rowOff>
    </xdr:from>
    <xdr:to>
      <xdr:col>14</xdr:col>
      <xdr:colOff>21167</xdr:colOff>
      <xdr:row>15</xdr:row>
      <xdr:rowOff>116417</xdr:rowOff>
    </xdr:to>
    <xdr:cxnSp macro="">
      <xdr:nvCxnSpPr>
        <xdr:cNvPr id="14" name="Straight Arrow Connector 13"/>
        <xdr:cNvCxnSpPr/>
      </xdr:nvCxnSpPr>
      <xdr:spPr>
        <a:xfrm flipH="1">
          <a:off x="8244417" y="941917"/>
          <a:ext cx="1185333" cy="9313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485775</xdr:colOff>
      <xdr:row>146</xdr:row>
      <xdr:rowOff>76200</xdr:rowOff>
    </xdr:from>
    <xdr:to>
      <xdr:col>19</xdr:col>
      <xdr:colOff>533400</xdr:colOff>
      <xdr:row>160</xdr:row>
      <xdr:rowOff>47625</xdr:rowOff>
    </xdr:to>
    <xdr:graphicFrame macro="">
      <xdr:nvGraphicFramePr>
        <xdr:cNvPr id="281367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409575</xdr:colOff>
      <xdr:row>16</xdr:row>
      <xdr:rowOff>19050</xdr:rowOff>
    </xdr:from>
    <xdr:to>
      <xdr:col>26</xdr:col>
      <xdr:colOff>552450</xdr:colOff>
      <xdr:row>33</xdr:row>
      <xdr:rowOff>66675</xdr:rowOff>
    </xdr:to>
    <xdr:graphicFrame macro="">
      <xdr:nvGraphicFramePr>
        <xdr:cNvPr id="281367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465666</xdr:colOff>
      <xdr:row>19</xdr:row>
      <xdr:rowOff>84667</xdr:rowOff>
    </xdr:from>
    <xdr:to>
      <xdr:col>25</xdr:col>
      <xdr:colOff>359833</xdr:colOff>
      <xdr:row>28</xdr:row>
      <xdr:rowOff>137584</xdr:rowOff>
    </xdr:to>
    <xdr:cxnSp macro="">
      <xdr:nvCxnSpPr>
        <xdr:cNvPr id="21" name="Straight Connector 20"/>
        <xdr:cNvCxnSpPr/>
      </xdr:nvCxnSpPr>
      <xdr:spPr>
        <a:xfrm flipV="1">
          <a:off x="14393333" y="2635250"/>
          <a:ext cx="2889250" cy="14816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404814</xdr:colOff>
      <xdr:row>61</xdr:row>
      <xdr:rowOff>47625</xdr:rowOff>
    </xdr:from>
    <xdr:to>
      <xdr:col>0</xdr:col>
      <xdr:colOff>690564</xdr:colOff>
      <xdr:row>61</xdr:row>
      <xdr:rowOff>47625</xdr:rowOff>
    </xdr:to>
    <xdr:cxnSp macro="">
      <xdr:nvCxnSpPr>
        <xdr:cNvPr id="5" name="Straight Arrow Connector 4"/>
        <xdr:cNvCxnSpPr/>
      </xdr:nvCxnSpPr>
      <xdr:spPr>
        <a:xfrm>
          <a:off x="404814" y="10215563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404813</xdr:colOff>
      <xdr:row>80</xdr:row>
      <xdr:rowOff>95250</xdr:rowOff>
    </xdr:from>
    <xdr:to>
      <xdr:col>0</xdr:col>
      <xdr:colOff>690563</xdr:colOff>
      <xdr:row>80</xdr:row>
      <xdr:rowOff>95250</xdr:rowOff>
    </xdr:to>
    <xdr:cxnSp macro="">
      <xdr:nvCxnSpPr>
        <xdr:cNvPr id="22" name="Straight Arrow Connector 21"/>
        <xdr:cNvCxnSpPr/>
      </xdr:nvCxnSpPr>
      <xdr:spPr>
        <a:xfrm>
          <a:off x="404813" y="13430250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404814</xdr:colOff>
      <xdr:row>61</xdr:row>
      <xdr:rowOff>47625</xdr:rowOff>
    </xdr:from>
    <xdr:to>
      <xdr:col>0</xdr:col>
      <xdr:colOff>404814</xdr:colOff>
      <xdr:row>80</xdr:row>
      <xdr:rowOff>83344</xdr:rowOff>
    </xdr:to>
    <xdr:cxnSp macro="">
      <xdr:nvCxnSpPr>
        <xdr:cNvPr id="8" name="Straight Connector 7"/>
        <xdr:cNvCxnSpPr/>
      </xdr:nvCxnSpPr>
      <xdr:spPr>
        <a:xfrm>
          <a:off x="404814" y="10215563"/>
          <a:ext cx="0" cy="32027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440531</xdr:colOff>
      <xdr:row>59</xdr:row>
      <xdr:rowOff>59531</xdr:rowOff>
    </xdr:from>
    <xdr:to>
      <xdr:col>0</xdr:col>
      <xdr:colOff>750094</xdr:colOff>
      <xdr:row>61</xdr:row>
      <xdr:rowOff>47625</xdr:rowOff>
    </xdr:to>
    <xdr:cxnSp macro="">
      <xdr:nvCxnSpPr>
        <xdr:cNvPr id="6" name="Straight Arrow Connector 5"/>
        <xdr:cNvCxnSpPr/>
      </xdr:nvCxnSpPr>
      <xdr:spPr>
        <a:xfrm>
          <a:off x="440531" y="9894094"/>
          <a:ext cx="309563" cy="3214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0.16782</cdr:x>
      <cdr:y>0.1046</cdr:y>
    </cdr:from>
    <cdr:to>
      <cdr:x>0.80671</cdr:x>
      <cdr:y>0.72803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767292" y="264585"/>
          <a:ext cx="2921000" cy="15769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52</xdr:row>
      <xdr:rowOff>104775</xdr:rowOff>
    </xdr:from>
    <xdr:to>
      <xdr:col>20</xdr:col>
      <xdr:colOff>200025</xdr:colOff>
      <xdr:row>60</xdr:row>
      <xdr:rowOff>76200</xdr:rowOff>
    </xdr:to>
    <xdr:graphicFrame macro="">
      <xdr:nvGraphicFramePr>
        <xdr:cNvPr id="2169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171450</xdr:colOff>
      <xdr:row>61</xdr:row>
      <xdr:rowOff>9525</xdr:rowOff>
    </xdr:from>
    <xdr:to>
      <xdr:col>20</xdr:col>
      <xdr:colOff>228600</xdr:colOff>
      <xdr:row>68</xdr:row>
      <xdr:rowOff>66675</xdr:rowOff>
    </xdr:to>
    <xdr:graphicFrame macro="">
      <xdr:nvGraphicFramePr>
        <xdr:cNvPr id="2169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180975</xdr:colOff>
      <xdr:row>69</xdr:row>
      <xdr:rowOff>19050</xdr:rowOff>
    </xdr:from>
    <xdr:to>
      <xdr:col>20</xdr:col>
      <xdr:colOff>238125</xdr:colOff>
      <xdr:row>76</xdr:row>
      <xdr:rowOff>152400</xdr:rowOff>
    </xdr:to>
    <xdr:graphicFrame macro="">
      <xdr:nvGraphicFramePr>
        <xdr:cNvPr id="2169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296333</xdr:colOff>
      <xdr:row>82</xdr:row>
      <xdr:rowOff>52916</xdr:rowOff>
    </xdr:from>
    <xdr:to>
      <xdr:col>10</xdr:col>
      <xdr:colOff>10583</xdr:colOff>
      <xdr:row>84</xdr:row>
      <xdr:rowOff>74083</xdr:rowOff>
    </xdr:to>
    <xdr:cxnSp macro="">
      <xdr:nvCxnSpPr>
        <xdr:cNvPr id="5" name="Straight Arrow Connector 4"/>
        <xdr:cNvCxnSpPr/>
      </xdr:nvCxnSpPr>
      <xdr:spPr>
        <a:xfrm>
          <a:off x="6487583" y="13426016"/>
          <a:ext cx="361950" cy="3450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47</xdr:row>
      <xdr:rowOff>66675</xdr:rowOff>
    </xdr:from>
    <xdr:to>
      <xdr:col>4</xdr:col>
      <xdr:colOff>695325</xdr:colOff>
      <xdr:row>56</xdr:row>
      <xdr:rowOff>152400</xdr:rowOff>
    </xdr:to>
    <xdr:graphicFrame macro="">
      <xdr:nvGraphicFramePr>
        <xdr:cNvPr id="279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17</xdr:row>
      <xdr:rowOff>42333</xdr:rowOff>
    </xdr:from>
    <xdr:to>
      <xdr:col>3</xdr:col>
      <xdr:colOff>190500</xdr:colOff>
      <xdr:row>18</xdr:row>
      <xdr:rowOff>31750</xdr:rowOff>
    </xdr:to>
    <xdr:cxnSp macro="">
      <xdr:nvCxnSpPr>
        <xdr:cNvPr id="7" name="Straight Arrow Connector 6"/>
        <xdr:cNvCxnSpPr/>
      </xdr:nvCxnSpPr>
      <xdr:spPr>
        <a:xfrm>
          <a:off x="2106083" y="2741083"/>
          <a:ext cx="243417" cy="148167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704850</xdr:colOff>
      <xdr:row>0</xdr:row>
      <xdr:rowOff>0</xdr:rowOff>
    </xdr:from>
    <xdr:to>
      <xdr:col>15</xdr:col>
      <xdr:colOff>619125</xdr:colOff>
      <xdr:row>21</xdr:row>
      <xdr:rowOff>38100</xdr:rowOff>
    </xdr:to>
    <xdr:pic>
      <xdr:nvPicPr>
        <xdr:cNvPr id="182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0"/>
          <a:ext cx="4200525" cy="3438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381000</xdr:colOff>
      <xdr:row>18</xdr:row>
      <xdr:rowOff>28575</xdr:rowOff>
    </xdr:from>
    <xdr:to>
      <xdr:col>9</xdr:col>
      <xdr:colOff>628650</xdr:colOff>
      <xdr:row>18</xdr:row>
      <xdr:rowOff>28575</xdr:rowOff>
    </xdr:to>
    <xdr:cxnSp macro="">
      <xdr:nvCxnSpPr>
        <xdr:cNvPr id="5" name="Straight Arrow Connector 4"/>
        <xdr:cNvCxnSpPr/>
      </xdr:nvCxnSpPr>
      <xdr:spPr>
        <a:xfrm>
          <a:off x="6810375" y="2943225"/>
          <a:ext cx="2476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15</xdr:col>
      <xdr:colOff>628650</xdr:colOff>
      <xdr:row>21</xdr:row>
      <xdr:rowOff>38100</xdr:rowOff>
    </xdr:to>
    <xdr:pic>
      <xdr:nvPicPr>
        <xdr:cNvPr id="386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0"/>
          <a:ext cx="4200525" cy="3438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619125</xdr:colOff>
      <xdr:row>11</xdr:row>
      <xdr:rowOff>76200</xdr:rowOff>
    </xdr:to>
    <xdr:cxnSp macro="">
      <xdr:nvCxnSpPr>
        <xdr:cNvPr id="3" name="Straight Arrow Connector 2"/>
        <xdr:cNvCxnSpPr/>
      </xdr:nvCxnSpPr>
      <xdr:spPr>
        <a:xfrm>
          <a:off x="6800850" y="1857375"/>
          <a:ext cx="2476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15</xdr:col>
      <xdr:colOff>628650</xdr:colOff>
      <xdr:row>21</xdr:row>
      <xdr:rowOff>38100</xdr:rowOff>
    </xdr:to>
    <xdr:pic>
      <xdr:nvPicPr>
        <xdr:cNvPr id="285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0"/>
          <a:ext cx="4200525" cy="3438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619125</xdr:colOff>
      <xdr:row>11</xdr:row>
      <xdr:rowOff>76200</xdr:rowOff>
    </xdr:to>
    <xdr:cxnSp macro="">
      <xdr:nvCxnSpPr>
        <xdr:cNvPr id="3" name="Straight Arrow Connector 2"/>
        <xdr:cNvCxnSpPr/>
      </xdr:nvCxnSpPr>
      <xdr:spPr>
        <a:xfrm>
          <a:off x="6800850" y="1857375"/>
          <a:ext cx="2476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M357"/>
  <sheetViews>
    <sheetView showGridLines="0" topLeftCell="A21" zoomScale="80" zoomScaleNormal="80" workbookViewId="0">
      <selection activeCell="J176" sqref="J176"/>
    </sheetView>
  </sheetViews>
  <sheetFormatPr defaultRowHeight="12.75" x14ac:dyDescent="0.2"/>
  <cols>
    <col min="1" max="1" width="12" customWidth="1"/>
    <col min="2" max="2" width="10.85546875" customWidth="1"/>
    <col min="3" max="3" width="11.7109375" customWidth="1"/>
    <col min="4" max="22" width="9.7109375" customWidth="1"/>
    <col min="23" max="34" width="11.7109375" customWidth="1"/>
  </cols>
  <sheetData>
    <row r="1" spans="1:20" ht="13.5" thickBot="1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</row>
    <row r="2" spans="1:20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">
      <c r="A3" s="185" t="s">
        <v>275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85" t="s">
        <v>274</v>
      </c>
      <c r="T3" s="10"/>
    </row>
    <row r="4" spans="1:20" x14ac:dyDescent="0.2">
      <c r="A4" s="18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">
      <c r="A5" s="243" t="s">
        <v>234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">
      <c r="A6" s="243" t="s">
        <v>235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">
      <c r="A7" s="18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">
      <c r="A9" s="244" t="s">
        <v>189</v>
      </c>
      <c r="B9" s="10"/>
      <c r="C9" s="10"/>
      <c r="D9" s="10"/>
      <c r="E9" s="10"/>
      <c r="F9" s="10"/>
      <c r="G9" s="10"/>
      <c r="H9" s="250" t="s">
        <v>242</v>
      </c>
      <c r="I9" s="10"/>
      <c r="J9" s="10"/>
      <c r="K9" s="10"/>
      <c r="L9" s="1" t="s">
        <v>241</v>
      </c>
      <c r="M9" s="10"/>
      <c r="P9" s="10"/>
      <c r="Q9" s="10"/>
      <c r="R9" s="10"/>
      <c r="S9" s="10"/>
      <c r="T9" s="10"/>
    </row>
    <row r="10" spans="1:20" x14ac:dyDescent="0.2">
      <c r="A10" s="244" t="s">
        <v>190</v>
      </c>
    </row>
    <row r="11" spans="1:20" x14ac:dyDescent="0.2">
      <c r="A11" s="175" t="s">
        <v>192</v>
      </c>
      <c r="B11" s="150" t="s">
        <v>211</v>
      </c>
    </row>
    <row r="12" spans="1:20" x14ac:dyDescent="0.2">
      <c r="A12" s="175"/>
      <c r="B12" s="150" t="s">
        <v>212</v>
      </c>
    </row>
    <row r="13" spans="1:20" x14ac:dyDescent="0.2">
      <c r="B13" s="150" t="s">
        <v>200</v>
      </c>
    </row>
    <row r="14" spans="1:20" x14ac:dyDescent="0.2">
      <c r="B14" s="150"/>
      <c r="E14" s="94" t="s">
        <v>183</v>
      </c>
      <c r="O14" s="94"/>
    </row>
    <row r="15" spans="1:20" x14ac:dyDescent="0.2">
      <c r="E15" s="94" t="s">
        <v>207</v>
      </c>
    </row>
    <row r="16" spans="1:20" x14ac:dyDescent="0.2">
      <c r="I16" s="160">
        <f>INDEX(LINEST(E$21:E$26,($D$21:$D$26)^{1,2}),1)</f>
        <v>-5.9588563458856325E-2</v>
      </c>
      <c r="J16" s="161">
        <f>INDEX(LINEST(E$27:E$35,($D$27:$D$35)^{1,2}),1)</f>
        <v>1.3636363636364041E-4</v>
      </c>
      <c r="K16" s="162"/>
      <c r="L16" s="160">
        <f>INDEX(LINEST(F$21:F$26,($D$21:$D$26)^{1,2}),1)</f>
        <v>3.0753138075313934E-3</v>
      </c>
      <c r="M16" s="161">
        <f>INDEX(LINEST(F$27:F$35,($D$27:$D$35)^{1,2}),1)</f>
        <v>9.0043290043290147E-4</v>
      </c>
      <c r="N16" s="162"/>
      <c r="O16" s="160">
        <f>INDEX(LINEST(G$21:G$26,($D$21:$D$26)^{1,2}),1)</f>
        <v>-6.0120292887029241E-2</v>
      </c>
      <c r="P16" s="161">
        <f>INDEX(LINEST(G$27:G$35,($D$27:$D$35)^{1,2}),1)</f>
        <v>-7.3917748917748903E-4</v>
      </c>
      <c r="Q16" s="162"/>
    </row>
    <row r="17" spans="1:39" x14ac:dyDescent="0.2">
      <c r="I17" s="163">
        <f>INDEX(LINEST(E$21:E$26,($D$21:$D$26)^{1,2}),2)</f>
        <v>1.4795746164574615</v>
      </c>
      <c r="J17" s="164">
        <f>INDEX(LINEST(E$27:E$35,($D$27:$D$35)^{1,2}),2)</f>
        <v>0.49363636363636332</v>
      </c>
      <c r="K17" s="11"/>
      <c r="L17" s="163">
        <f>INDEX(LINEST(F$21:F$26,($D$21:$D$26)^{1,2}),2)</f>
        <v>0.1291255230125522</v>
      </c>
      <c r="M17" s="164">
        <f>INDEX(LINEST(F$27:F$35,($D$27:$D$35)^{1,2}),2)</f>
        <v>0.26661471861471847</v>
      </c>
      <c r="N17" s="11"/>
      <c r="O17" s="163">
        <f>INDEX(LINEST(G$21:G$26,($D$21:$D$26)^{1,2}),2)</f>
        <v>1.3256328451882839</v>
      </c>
      <c r="P17" s="164">
        <f>INDEX(LINEST(G$27:G$35,($D$27:$D$35)^{1,2}),2)</f>
        <v>0.22553463203463206</v>
      </c>
      <c r="Q17" s="11"/>
    </row>
    <row r="18" spans="1:39" x14ac:dyDescent="0.2">
      <c r="B18" t="s">
        <v>179</v>
      </c>
      <c r="D18" s="3"/>
      <c r="E18" s="3" t="s">
        <v>178</v>
      </c>
      <c r="F18" s="3"/>
      <c r="I18" s="163">
        <f>INDEX(LINEST(E$21:E$26,($D$21:$D$26)^{1,2}),3)</f>
        <v>1.2744769874476982</v>
      </c>
      <c r="J18" s="164">
        <f>INDEX(LINEST(E$27:E$35,($D$27:$D$35)^{1,2}),3)</f>
        <v>5.1666666666666616</v>
      </c>
      <c r="K18" s="11"/>
      <c r="L18" s="163">
        <f>INDEX(LINEST(F$21:F$26,($D$21:$D$26)^{1,2}),3)</f>
        <v>-0.10246861924686188</v>
      </c>
      <c r="M18" s="164">
        <f>INDEX(LINEST(F$27:F$35,($D$27:$D$35)^{1,2}),3)</f>
        <v>-2.0276190476190412</v>
      </c>
      <c r="N18" s="11"/>
      <c r="O18" s="163">
        <f>INDEX(LINEST(G$21:G$26,($D$21:$D$26)^{1,2}),3)</f>
        <v>-0.53702928870292754</v>
      </c>
      <c r="P18" s="164">
        <f>INDEX(LINEST(G$27:G$35,($D$27:$D$35)^{1,2}),3)</f>
        <v>5.166190476190474</v>
      </c>
      <c r="Q18" s="11"/>
      <c r="R18" s="3" t="s">
        <v>236</v>
      </c>
      <c r="AM18" t="s">
        <v>210</v>
      </c>
    </row>
    <row r="19" spans="1:39" x14ac:dyDescent="0.2">
      <c r="A19" s="153">
        <v>2052</v>
      </c>
      <c r="B19" s="153">
        <v>2052</v>
      </c>
      <c r="C19" s="153">
        <v>2052</v>
      </c>
      <c r="D19" s="153"/>
      <c r="E19" s="153">
        <v>2052</v>
      </c>
      <c r="F19" s="153">
        <v>2052</v>
      </c>
      <c r="G19" s="153">
        <v>2052</v>
      </c>
      <c r="I19" s="173" t="s">
        <v>166</v>
      </c>
      <c r="J19" s="164"/>
      <c r="K19" s="31" t="s">
        <v>184</v>
      </c>
      <c r="L19" s="245" t="s">
        <v>15</v>
      </c>
      <c r="M19" s="164"/>
      <c r="N19" s="31" t="s">
        <v>184</v>
      </c>
      <c r="O19" s="173" t="s">
        <v>6</v>
      </c>
      <c r="P19" s="164"/>
      <c r="Q19" s="31" t="s">
        <v>184</v>
      </c>
      <c r="R19" s="248">
        <v>2</v>
      </c>
      <c r="S19" s="153"/>
      <c r="T19" s="153">
        <v>2052</v>
      </c>
    </row>
    <row r="20" spans="1:39" x14ac:dyDescent="0.2">
      <c r="A20" s="153" t="s">
        <v>166</v>
      </c>
      <c r="B20" s="154" t="s">
        <v>181</v>
      </c>
      <c r="C20" s="153" t="s">
        <v>182</v>
      </c>
      <c r="D20" s="153" t="s">
        <v>68</v>
      </c>
      <c r="E20" s="153" t="s">
        <v>166</v>
      </c>
      <c r="F20" s="154" t="s">
        <v>181</v>
      </c>
      <c r="G20" s="153" t="s">
        <v>182</v>
      </c>
      <c r="H20" s="62">
        <v>2</v>
      </c>
      <c r="I20" s="163"/>
      <c r="J20" s="164"/>
      <c r="K20" s="31" t="s">
        <v>185</v>
      </c>
      <c r="L20" s="164"/>
      <c r="M20" s="164"/>
      <c r="N20" s="31" t="s">
        <v>186</v>
      </c>
      <c r="O20" s="163"/>
      <c r="P20" s="164"/>
      <c r="Q20" s="31" t="s">
        <v>186</v>
      </c>
      <c r="S20" s="153" t="s">
        <v>68</v>
      </c>
      <c r="T20" s="153" t="s">
        <v>166</v>
      </c>
    </row>
    <row r="21" spans="1:39" x14ac:dyDescent="0.2">
      <c r="A21" s="3">
        <v>3</v>
      </c>
      <c r="B21" s="3">
        <v>0.4</v>
      </c>
      <c r="C21" s="3">
        <v>0.7</v>
      </c>
      <c r="D21" s="153">
        <v>1</v>
      </c>
      <c r="E21" s="62">
        <v>2.8</v>
      </c>
      <c r="F21" s="158">
        <v>0</v>
      </c>
      <c r="G21" s="151">
        <v>0.8</v>
      </c>
      <c r="H21" s="77">
        <f>(F21+G21)+$H$20</f>
        <v>2.8</v>
      </c>
      <c r="I21" s="165">
        <f t="shared" ref="I21:I26" si="0">($I$16*(D21)^2)+($I$17*(D21)^1)+($I$18)</f>
        <v>2.6944630404463035</v>
      </c>
      <c r="J21" s="166">
        <f t="shared" ref="J21:J26" si="1">I21</f>
        <v>2.6944630404463035</v>
      </c>
      <c r="K21" s="31">
        <v>3</v>
      </c>
      <c r="L21" s="246">
        <v>0</v>
      </c>
      <c r="M21" s="308">
        <f t="shared" ref="M21:M26" si="2">L21</f>
        <v>0</v>
      </c>
      <c r="N21" s="31"/>
      <c r="O21" s="165">
        <f t="shared" ref="O21:O26" si="3">($O$16*(D21)^2)+($O$17*(D21)^1)+($O$18)</f>
        <v>0.72848326359832716</v>
      </c>
      <c r="P21" s="308">
        <f t="shared" ref="P21:P26" si="4">O21</f>
        <v>0.72848326359832716</v>
      </c>
      <c r="Q21" s="31"/>
      <c r="R21" s="151">
        <f>M21+P21+$R$19</f>
        <v>2.7284832635983269</v>
      </c>
      <c r="S21" s="153">
        <v>1</v>
      </c>
      <c r="T21" s="77">
        <f>R21</f>
        <v>2.7284832635983269</v>
      </c>
    </row>
    <row r="22" spans="1:39" x14ac:dyDescent="0.2">
      <c r="A22" s="3">
        <v>3.9</v>
      </c>
      <c r="B22" s="3">
        <v>0.2</v>
      </c>
      <c r="C22" s="3">
        <v>1.2</v>
      </c>
      <c r="D22" s="153">
        <v>2</v>
      </c>
      <c r="E22" s="62">
        <v>3.9</v>
      </c>
      <c r="F22" s="158">
        <v>0.2</v>
      </c>
      <c r="G22" s="151">
        <v>1.8</v>
      </c>
      <c r="H22" s="77">
        <f>(F22+G22)+$H$20</f>
        <v>4</v>
      </c>
      <c r="I22" s="165">
        <f t="shared" si="0"/>
        <v>3.9952719665271959</v>
      </c>
      <c r="J22" s="166">
        <f t="shared" si="1"/>
        <v>3.9952719665271959</v>
      </c>
      <c r="K22" s="31">
        <v>4.0999999999999996</v>
      </c>
      <c r="L22" s="165">
        <f>($L$16*(D22)^2)+($L$17*(D22)^1)+($L$18)</f>
        <v>0.16808368200836812</v>
      </c>
      <c r="M22" s="308">
        <f t="shared" si="2"/>
        <v>0.16808368200836812</v>
      </c>
      <c r="N22" s="31"/>
      <c r="O22" s="165">
        <f t="shared" si="3"/>
        <v>1.8737552301255234</v>
      </c>
      <c r="P22" s="308">
        <f>O22</f>
        <v>1.8737552301255234</v>
      </c>
      <c r="Q22" s="31"/>
      <c r="R22" s="151">
        <f t="shared" ref="R22:R35" si="5">M22+P22+$R$19</f>
        <v>4.0418389121338913</v>
      </c>
      <c r="S22" s="153">
        <v>2</v>
      </c>
      <c r="T22" s="77">
        <f t="shared" ref="T22:T35" si="6">R22</f>
        <v>4.0418389121338913</v>
      </c>
    </row>
    <row r="23" spans="1:39" x14ac:dyDescent="0.2">
      <c r="A23" s="141">
        <v>4.9000000000000004</v>
      </c>
      <c r="B23" s="141">
        <v>0.3</v>
      </c>
      <c r="C23" s="141">
        <v>2.1</v>
      </c>
      <c r="D23" s="153">
        <v>3</v>
      </c>
      <c r="E23" s="157">
        <v>5</v>
      </c>
      <c r="F23" s="159">
        <v>0.34</v>
      </c>
      <c r="G23" s="152">
        <v>2.8</v>
      </c>
      <c r="H23" s="77">
        <f>(F23+G23)+$H$20</f>
        <v>5.14</v>
      </c>
      <c r="I23" s="169">
        <f t="shared" si="0"/>
        <v>5.1769037656903762</v>
      </c>
      <c r="J23" s="167">
        <f t="shared" si="1"/>
        <v>5.1769037656903762</v>
      </c>
      <c r="K23" s="170">
        <v>5.0999999999999996</v>
      </c>
      <c r="L23" s="169">
        <f>($L$16*(D23)^2)+($L$17*(D23)^1)+($L$18)</f>
        <v>0.31258577405857724</v>
      </c>
      <c r="M23" s="309">
        <f t="shared" si="2"/>
        <v>0.31258577405857724</v>
      </c>
      <c r="N23" s="170">
        <v>0.5</v>
      </c>
      <c r="O23" s="169">
        <f t="shared" si="3"/>
        <v>2.8987866108786609</v>
      </c>
      <c r="P23" s="309">
        <f t="shared" si="4"/>
        <v>2.8987866108786609</v>
      </c>
      <c r="Q23" s="170">
        <v>2.5</v>
      </c>
      <c r="R23" s="151">
        <f t="shared" si="5"/>
        <v>5.2113723849372384</v>
      </c>
      <c r="S23" s="153">
        <v>3</v>
      </c>
      <c r="T23" s="77">
        <f t="shared" si="6"/>
        <v>5.2113723849372384</v>
      </c>
    </row>
    <row r="24" spans="1:39" x14ac:dyDescent="0.2">
      <c r="A24" s="3">
        <v>5.9</v>
      </c>
      <c r="B24" s="3">
        <v>0.3</v>
      </c>
      <c r="C24" s="3">
        <v>3.1</v>
      </c>
      <c r="D24" s="153">
        <v>4</v>
      </c>
      <c r="E24" s="62">
        <v>6.4</v>
      </c>
      <c r="F24" s="158">
        <v>0.45</v>
      </c>
      <c r="G24" s="151">
        <v>3.9</v>
      </c>
      <c r="H24" s="77">
        <f>(F24+G24)+$H$20</f>
        <v>6.35</v>
      </c>
      <c r="I24" s="165">
        <f t="shared" si="0"/>
        <v>6.2393584379358433</v>
      </c>
      <c r="J24" s="166">
        <f t="shared" si="1"/>
        <v>6.2393584379358433</v>
      </c>
      <c r="K24" s="31">
        <v>6</v>
      </c>
      <c r="L24" s="165">
        <f>($L$16*(D24)^2)+($L$17*(D24)^1)+($L$18)</f>
        <v>0.46323849372384918</v>
      </c>
      <c r="M24" s="308">
        <f t="shared" si="2"/>
        <v>0.46323849372384918</v>
      </c>
      <c r="N24" s="31"/>
      <c r="O24" s="165">
        <f t="shared" si="3"/>
        <v>3.8035774058577401</v>
      </c>
      <c r="P24" s="308">
        <f t="shared" si="4"/>
        <v>3.8035774058577401</v>
      </c>
      <c r="Q24" s="31"/>
      <c r="R24" s="151">
        <f t="shared" si="5"/>
        <v>6.266815899581589</v>
      </c>
      <c r="S24" s="153">
        <v>4</v>
      </c>
      <c r="T24" s="77">
        <f t="shared" si="6"/>
        <v>6.266815899581589</v>
      </c>
    </row>
    <row r="25" spans="1:39" x14ac:dyDescent="0.2">
      <c r="A25" s="3">
        <v>7</v>
      </c>
      <c r="B25" s="3">
        <v>0.5</v>
      </c>
      <c r="C25" s="3">
        <v>4.2</v>
      </c>
      <c r="D25" s="153">
        <v>5</v>
      </c>
      <c r="E25" s="62">
        <v>7.2</v>
      </c>
      <c r="F25" s="158">
        <v>0.6</v>
      </c>
      <c r="G25" s="151">
        <v>4.5999999999999996</v>
      </c>
      <c r="H25" s="77">
        <f t="shared" ref="H25:H35" si="7">(F25+G25)+$H$20</f>
        <v>7.1999999999999993</v>
      </c>
      <c r="I25" s="165">
        <f t="shared" si="0"/>
        <v>7.182635983263598</v>
      </c>
      <c r="J25" s="166">
        <f t="shared" si="1"/>
        <v>7.182635983263598</v>
      </c>
      <c r="K25" s="31">
        <v>6.9</v>
      </c>
      <c r="L25" s="165">
        <f>($L$16*(D25)^2)+($L$17*(D25)^1)+($L$18)</f>
        <v>0.62004184100418391</v>
      </c>
      <c r="M25" s="308">
        <f t="shared" si="2"/>
        <v>0.62004184100418391</v>
      </c>
      <c r="N25" s="31"/>
      <c r="O25" s="165">
        <f t="shared" si="3"/>
        <v>4.5881276150627617</v>
      </c>
      <c r="P25" s="308">
        <f t="shared" si="4"/>
        <v>4.5881276150627617</v>
      </c>
      <c r="Q25" s="31"/>
      <c r="R25" s="151">
        <f t="shared" si="5"/>
        <v>7.2081694560669458</v>
      </c>
      <c r="S25" s="153">
        <v>5</v>
      </c>
      <c r="T25" s="77">
        <f t="shared" si="6"/>
        <v>7.2081694560669458</v>
      </c>
    </row>
    <row r="26" spans="1:39" x14ac:dyDescent="0.2">
      <c r="A26" s="141">
        <v>10.6</v>
      </c>
      <c r="B26" s="141">
        <v>1.4</v>
      </c>
      <c r="C26" s="141">
        <v>7</v>
      </c>
      <c r="D26" s="153">
        <v>10</v>
      </c>
      <c r="E26" s="157">
        <v>10.1</v>
      </c>
      <c r="F26" s="152">
        <v>1.5</v>
      </c>
      <c r="G26" s="152">
        <v>6.7</v>
      </c>
      <c r="H26" s="77">
        <f t="shared" si="7"/>
        <v>10.199999999999999</v>
      </c>
      <c r="I26" s="169">
        <f t="shared" si="0"/>
        <v>10.111366806136681</v>
      </c>
      <c r="J26" s="167">
        <f t="shared" si="1"/>
        <v>10.111366806136681</v>
      </c>
      <c r="K26" s="170">
        <v>10</v>
      </c>
      <c r="L26" s="169">
        <f>($L$16*(D26)^2)+($L$17*(D26)^1)+($L$18)</f>
        <v>1.4963179916317997</v>
      </c>
      <c r="M26" s="309">
        <f t="shared" si="2"/>
        <v>1.4963179916317997</v>
      </c>
      <c r="N26" s="170">
        <v>1.5</v>
      </c>
      <c r="O26" s="169">
        <f t="shared" si="3"/>
        <v>6.7072698744769887</v>
      </c>
      <c r="P26" s="309">
        <f t="shared" si="4"/>
        <v>6.7072698744769887</v>
      </c>
      <c r="Q26" s="170">
        <v>6.5</v>
      </c>
      <c r="R26" s="151">
        <f t="shared" si="5"/>
        <v>10.203587866108789</v>
      </c>
      <c r="S26" s="153">
        <v>10</v>
      </c>
      <c r="T26" s="77">
        <f t="shared" si="6"/>
        <v>10.203587866108789</v>
      </c>
    </row>
    <row r="27" spans="1:39" x14ac:dyDescent="0.2">
      <c r="A27" s="3">
        <v>15</v>
      </c>
      <c r="B27" s="3">
        <v>3</v>
      </c>
      <c r="C27" s="3">
        <v>9.4</v>
      </c>
      <c r="D27" s="153">
        <v>20</v>
      </c>
      <c r="E27" s="62">
        <v>15.1</v>
      </c>
      <c r="F27" s="151">
        <v>3.7</v>
      </c>
      <c r="G27" s="151">
        <v>9.4</v>
      </c>
      <c r="H27" s="77">
        <f t="shared" si="7"/>
        <v>15.100000000000001</v>
      </c>
      <c r="I27" s="165"/>
      <c r="J27" s="166">
        <f>($J$16*(D27)^2)+($J$17*(D27)^1)+($J$18)</f>
        <v>15.093939393939383</v>
      </c>
      <c r="K27" s="31">
        <v>15</v>
      </c>
      <c r="L27" s="166"/>
      <c r="M27" s="308">
        <f>($M$16*(D27)^2)+($M$17*(D27)^1)+($M$18)</f>
        <v>3.664848484848489</v>
      </c>
      <c r="N27" s="31">
        <v>3.5</v>
      </c>
      <c r="O27" s="165"/>
      <c r="P27" s="308">
        <f t="shared" ref="P27:P35" si="8">($P$16*(D27)^2)+($P$17*(D27)^1)+($P$18)</f>
        <v>9.3812121212121191</v>
      </c>
      <c r="Q27" s="31">
        <v>9.6999999999999993</v>
      </c>
      <c r="R27" s="151">
        <f t="shared" si="5"/>
        <v>15.046060606060609</v>
      </c>
      <c r="S27" s="153">
        <v>20</v>
      </c>
      <c r="T27" s="77">
        <f t="shared" si="6"/>
        <v>15.046060606060609</v>
      </c>
    </row>
    <row r="28" spans="1:39" x14ac:dyDescent="0.2">
      <c r="A28" s="3">
        <v>19.2</v>
      </c>
      <c r="B28" s="3">
        <v>5.7</v>
      </c>
      <c r="C28" s="3">
        <v>11.2</v>
      </c>
      <c r="D28" s="153">
        <v>30</v>
      </c>
      <c r="E28" s="62">
        <v>20.100000000000001</v>
      </c>
      <c r="F28" s="151">
        <v>6.8</v>
      </c>
      <c r="G28" s="151">
        <v>11.2</v>
      </c>
      <c r="H28" s="77">
        <f t="shared" si="7"/>
        <v>20</v>
      </c>
      <c r="I28" s="163"/>
      <c r="J28" s="166">
        <f t="shared" ref="J28:J35" si="9">($J$16*(D28)^2)+($J$17*(D28)^1)+($J$18)</f>
        <v>20.098484848484837</v>
      </c>
      <c r="K28" s="31">
        <v>20</v>
      </c>
      <c r="L28" s="164"/>
      <c r="M28" s="308">
        <f t="shared" ref="M28:M35" si="10">($M$16*(D28)^2)+($M$17*(D28)^1)+($M$18)</f>
        <v>6.7812121212121248</v>
      </c>
      <c r="N28" s="31"/>
      <c r="O28" s="163"/>
      <c r="P28" s="308">
        <f t="shared" si="8"/>
        <v>11.266969696969696</v>
      </c>
      <c r="Q28" s="31"/>
      <c r="R28" s="151">
        <f t="shared" si="5"/>
        <v>20.048181818181821</v>
      </c>
      <c r="S28" s="153">
        <v>30</v>
      </c>
      <c r="T28" s="77">
        <f t="shared" si="6"/>
        <v>20.048181818181821</v>
      </c>
    </row>
    <row r="29" spans="1:39" x14ac:dyDescent="0.2">
      <c r="A29" s="3">
        <v>23.9</v>
      </c>
      <c r="B29" s="3">
        <v>8.6999999999999993</v>
      </c>
      <c r="C29" s="3">
        <v>12.8</v>
      </c>
      <c r="D29" s="153">
        <v>40</v>
      </c>
      <c r="E29" s="62">
        <v>25.1</v>
      </c>
      <c r="F29" s="151">
        <v>9.9</v>
      </c>
      <c r="G29" s="151">
        <v>13</v>
      </c>
      <c r="H29" s="77">
        <f t="shared" si="7"/>
        <v>24.9</v>
      </c>
      <c r="I29" s="163"/>
      <c r="J29" s="166">
        <f t="shared" si="9"/>
        <v>25.130303030303018</v>
      </c>
      <c r="K29" s="31">
        <v>25</v>
      </c>
      <c r="L29" s="164"/>
      <c r="M29" s="308">
        <f t="shared" si="10"/>
        <v>10.077662337662341</v>
      </c>
      <c r="N29" s="31"/>
      <c r="O29" s="163"/>
      <c r="P29" s="308">
        <f t="shared" si="8"/>
        <v>13.004891774891773</v>
      </c>
      <c r="Q29" s="31"/>
      <c r="R29" s="151">
        <f t="shared" si="5"/>
        <v>25.082554112554114</v>
      </c>
      <c r="S29" s="153">
        <v>40</v>
      </c>
      <c r="T29" s="77">
        <f t="shared" si="6"/>
        <v>25.082554112554114</v>
      </c>
    </row>
    <row r="30" spans="1:39" x14ac:dyDescent="0.2">
      <c r="A30" s="3">
        <v>29</v>
      </c>
      <c r="B30" s="3">
        <v>12.5</v>
      </c>
      <c r="C30" s="3">
        <v>14.2</v>
      </c>
      <c r="D30" s="153">
        <v>50</v>
      </c>
      <c r="E30" s="62">
        <v>30.2</v>
      </c>
      <c r="F30" s="151">
        <v>13.6</v>
      </c>
      <c r="G30" s="151">
        <v>14.7</v>
      </c>
      <c r="H30" s="77">
        <f t="shared" si="7"/>
        <v>30.299999999999997</v>
      </c>
      <c r="I30" s="163"/>
      <c r="J30" s="166">
        <f t="shared" si="9"/>
        <v>30.189393939393927</v>
      </c>
      <c r="K30" s="31">
        <v>30.1</v>
      </c>
      <c r="L30" s="164"/>
      <c r="M30" s="308">
        <f t="shared" si="10"/>
        <v>13.554199134199136</v>
      </c>
      <c r="N30" s="31"/>
      <c r="O30" s="163"/>
      <c r="P30" s="308">
        <f t="shared" si="8"/>
        <v>14.594978354978354</v>
      </c>
      <c r="Q30" s="31"/>
      <c r="R30" s="151">
        <f t="shared" si="5"/>
        <v>30.14917748917749</v>
      </c>
      <c r="S30" s="153">
        <v>50</v>
      </c>
      <c r="T30" s="77">
        <f t="shared" si="6"/>
        <v>30.14917748917749</v>
      </c>
    </row>
    <row r="31" spans="1:39" x14ac:dyDescent="0.2">
      <c r="A31" s="3">
        <v>34.4</v>
      </c>
      <c r="B31" s="3">
        <v>16.600000000000001</v>
      </c>
      <c r="C31" s="3">
        <v>15.5</v>
      </c>
      <c r="D31" s="153">
        <v>60</v>
      </c>
      <c r="E31" s="62">
        <v>35.299999999999997</v>
      </c>
      <c r="F31" s="151">
        <v>17.3</v>
      </c>
      <c r="G31" s="151">
        <v>16</v>
      </c>
      <c r="H31" s="77">
        <f t="shared" si="7"/>
        <v>35.299999999999997</v>
      </c>
      <c r="I31" s="163"/>
      <c r="J31" s="166">
        <f t="shared" si="9"/>
        <v>35.275757575757567</v>
      </c>
      <c r="K31" s="31">
        <v>35.200000000000003</v>
      </c>
      <c r="L31" s="164"/>
      <c r="M31" s="308">
        <f t="shared" si="10"/>
        <v>17.210822510822513</v>
      </c>
      <c r="N31" s="31"/>
      <c r="O31" s="163"/>
      <c r="P31" s="308">
        <f t="shared" si="8"/>
        <v>16.037229437229438</v>
      </c>
      <c r="Q31" s="31"/>
      <c r="R31" s="151">
        <f t="shared" si="5"/>
        <v>35.248051948051952</v>
      </c>
      <c r="S31" s="153">
        <v>60</v>
      </c>
      <c r="T31" s="77">
        <f t="shared" si="6"/>
        <v>35.248051948051952</v>
      </c>
    </row>
    <row r="32" spans="1:39" x14ac:dyDescent="0.2">
      <c r="A32" s="141">
        <v>40.1</v>
      </c>
      <c r="B32" s="141">
        <v>21.1</v>
      </c>
      <c r="C32" s="141">
        <v>16.7</v>
      </c>
      <c r="D32" s="153">
        <v>70</v>
      </c>
      <c r="E32" s="157">
        <v>40.4</v>
      </c>
      <c r="F32" s="152">
        <v>21.2</v>
      </c>
      <c r="G32" s="152">
        <v>17.399999999999999</v>
      </c>
      <c r="H32" s="77">
        <f t="shared" si="7"/>
        <v>40.599999999999994</v>
      </c>
      <c r="I32" s="163"/>
      <c r="J32" s="167">
        <f t="shared" si="9"/>
        <v>40.389393939393933</v>
      </c>
      <c r="K32" s="170">
        <v>40.5</v>
      </c>
      <c r="L32" s="164"/>
      <c r="M32" s="309">
        <f t="shared" si="10"/>
        <v>21.04753246753247</v>
      </c>
      <c r="N32" s="170">
        <v>21</v>
      </c>
      <c r="O32" s="163"/>
      <c r="P32" s="309">
        <f t="shared" si="8"/>
        <v>17.331645021645024</v>
      </c>
      <c r="Q32" s="170">
        <v>17</v>
      </c>
      <c r="R32" s="151">
        <f t="shared" si="5"/>
        <v>40.379177489177493</v>
      </c>
      <c r="S32" s="153">
        <v>70</v>
      </c>
      <c r="T32" s="77">
        <f t="shared" si="6"/>
        <v>40.379177489177493</v>
      </c>
    </row>
    <row r="33" spans="1:20" x14ac:dyDescent="0.2">
      <c r="A33" s="3">
        <v>45.7</v>
      </c>
      <c r="B33" s="3">
        <v>25.5</v>
      </c>
      <c r="C33" s="3">
        <v>17.899999999999999</v>
      </c>
      <c r="D33" s="153">
        <v>80</v>
      </c>
      <c r="E33" s="62">
        <v>45.5</v>
      </c>
      <c r="F33" s="151">
        <v>24.9</v>
      </c>
      <c r="G33" s="151">
        <v>18.399999999999999</v>
      </c>
      <c r="H33" s="77">
        <f t="shared" si="7"/>
        <v>45.3</v>
      </c>
      <c r="I33" s="163"/>
      <c r="J33" s="166">
        <f t="shared" si="9"/>
        <v>45.530303030303024</v>
      </c>
      <c r="K33" s="31">
        <v>45.8</v>
      </c>
      <c r="L33" s="164"/>
      <c r="M33" s="308">
        <f t="shared" si="10"/>
        <v>25.064329004329007</v>
      </c>
      <c r="N33" s="31"/>
      <c r="O33" s="163"/>
      <c r="P33" s="308">
        <f t="shared" si="8"/>
        <v>18.478225108225107</v>
      </c>
      <c r="Q33" s="31"/>
      <c r="R33" s="151">
        <f t="shared" si="5"/>
        <v>45.542554112554114</v>
      </c>
      <c r="S33" s="153">
        <v>80</v>
      </c>
      <c r="T33" s="77">
        <f t="shared" si="6"/>
        <v>45.542554112554114</v>
      </c>
    </row>
    <row r="34" spans="1:20" x14ac:dyDescent="0.2">
      <c r="A34" s="3">
        <v>51.9</v>
      </c>
      <c r="B34" s="3">
        <v>30.1</v>
      </c>
      <c r="C34" s="3">
        <v>18.899999999999999</v>
      </c>
      <c r="D34" s="153">
        <v>90</v>
      </c>
      <c r="E34" s="62">
        <v>50.7</v>
      </c>
      <c r="F34" s="151">
        <v>29.2</v>
      </c>
      <c r="G34" s="151">
        <v>19.399999999999999</v>
      </c>
      <c r="H34" s="77">
        <f t="shared" si="7"/>
        <v>50.599999999999994</v>
      </c>
      <c r="I34" s="163"/>
      <c r="J34" s="166">
        <f t="shared" si="9"/>
        <v>50.698484848484853</v>
      </c>
      <c r="K34" s="31">
        <v>51.2</v>
      </c>
      <c r="L34" s="164"/>
      <c r="M34" s="308">
        <f t="shared" si="10"/>
        <v>29.261212121212125</v>
      </c>
      <c r="N34" s="31"/>
      <c r="O34" s="163"/>
      <c r="P34" s="308">
        <f t="shared" si="8"/>
        <v>19.476969696969697</v>
      </c>
      <c r="Q34" s="31"/>
      <c r="R34" s="151">
        <f t="shared" si="5"/>
        <v>50.738181818181822</v>
      </c>
      <c r="S34" s="153">
        <v>90</v>
      </c>
      <c r="T34" s="77">
        <f t="shared" si="6"/>
        <v>50.738181818181822</v>
      </c>
    </row>
    <row r="35" spans="1:20" x14ac:dyDescent="0.2">
      <c r="A35" s="141">
        <v>57.9</v>
      </c>
      <c r="B35" s="141">
        <v>34.799999999999997</v>
      </c>
      <c r="C35" s="141">
        <v>20</v>
      </c>
      <c r="D35" s="153">
        <v>100</v>
      </c>
      <c r="E35" s="157">
        <v>55.9</v>
      </c>
      <c r="F35" s="152">
        <v>33.700000000000003</v>
      </c>
      <c r="G35" s="152">
        <v>20.399999999999999</v>
      </c>
      <c r="H35" s="77">
        <f t="shared" si="7"/>
        <v>56.1</v>
      </c>
      <c r="I35" s="168"/>
      <c r="J35" s="171">
        <f t="shared" si="9"/>
        <v>55.893939393939398</v>
      </c>
      <c r="K35" s="172">
        <v>56.7</v>
      </c>
      <c r="L35" s="247"/>
      <c r="M35" s="310">
        <f t="shared" si="10"/>
        <v>33.63818181818182</v>
      </c>
      <c r="N35" s="172">
        <v>34</v>
      </c>
      <c r="O35" s="168"/>
      <c r="P35" s="310">
        <f t="shared" si="8"/>
        <v>20.327878787878788</v>
      </c>
      <c r="Q35" s="172">
        <v>21</v>
      </c>
      <c r="R35" s="151">
        <f t="shared" si="5"/>
        <v>55.966060606060609</v>
      </c>
      <c r="S35" s="153">
        <v>100</v>
      </c>
      <c r="T35" s="77">
        <f t="shared" si="6"/>
        <v>55.966060606060609</v>
      </c>
    </row>
    <row r="36" spans="1:20" x14ac:dyDescent="0.2">
      <c r="F36" s="77"/>
    </row>
    <row r="37" spans="1:20" x14ac:dyDescent="0.2">
      <c r="F37" s="77"/>
      <c r="N37" s="249" t="s">
        <v>237</v>
      </c>
    </row>
    <row r="38" spans="1:20" x14ac:dyDescent="0.2">
      <c r="F38" s="77"/>
    </row>
    <row r="39" spans="1:20" x14ac:dyDescent="0.2">
      <c r="F39" s="77"/>
    </row>
    <row r="40" spans="1:20" x14ac:dyDescent="0.2">
      <c r="F40" s="77"/>
    </row>
    <row r="41" spans="1:20" x14ac:dyDescent="0.2">
      <c r="F41" s="77"/>
    </row>
    <row r="42" spans="1:20" x14ac:dyDescent="0.2">
      <c r="F42" s="77"/>
    </row>
    <row r="43" spans="1:20" x14ac:dyDescent="0.2">
      <c r="F43" s="77"/>
    </row>
    <row r="44" spans="1:20" x14ac:dyDescent="0.2">
      <c r="F44" s="77"/>
    </row>
    <row r="45" spans="1:20" x14ac:dyDescent="0.2">
      <c r="F45" s="77"/>
    </row>
    <row r="46" spans="1:20" x14ac:dyDescent="0.2">
      <c r="F46" s="77"/>
    </row>
    <row r="47" spans="1:20" x14ac:dyDescent="0.2">
      <c r="F47" s="77"/>
    </row>
    <row r="48" spans="1:20" x14ac:dyDescent="0.2">
      <c r="F48" s="77"/>
    </row>
    <row r="49" spans="1:27" x14ac:dyDescent="0.2">
      <c r="F49" s="77"/>
    </row>
    <row r="50" spans="1:27" x14ac:dyDescent="0.2">
      <c r="F50" s="77"/>
    </row>
    <row r="52" spans="1:27" x14ac:dyDescent="0.2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</row>
    <row r="53" spans="1:27" x14ac:dyDescent="0.2">
      <c r="H53" s="150"/>
    </row>
    <row r="54" spans="1:27" x14ac:dyDescent="0.2">
      <c r="A54" s="176" t="s">
        <v>193</v>
      </c>
      <c r="B54" s="150" t="s">
        <v>238</v>
      </c>
      <c r="H54" s="176" t="s">
        <v>194</v>
      </c>
      <c r="I54" s="150" t="s">
        <v>239</v>
      </c>
    </row>
    <row r="55" spans="1:27" x14ac:dyDescent="0.2">
      <c r="I55" s="2" t="s">
        <v>214</v>
      </c>
      <c r="J55" s="149" t="s">
        <v>213</v>
      </c>
    </row>
    <row r="56" spans="1:27" x14ac:dyDescent="0.2">
      <c r="I56" s="2" t="s">
        <v>214</v>
      </c>
      <c r="J56" s="149" t="s">
        <v>215</v>
      </c>
    </row>
    <row r="57" spans="1:27" x14ac:dyDescent="0.2">
      <c r="J57" s="149" t="s">
        <v>196</v>
      </c>
    </row>
    <row r="58" spans="1:27" x14ac:dyDescent="0.2">
      <c r="B58" s="150"/>
      <c r="J58" s="150" t="s">
        <v>197</v>
      </c>
    </row>
    <row r="59" spans="1:27" x14ac:dyDescent="0.2">
      <c r="A59" s="48" t="s">
        <v>240</v>
      </c>
      <c r="B59" s="150"/>
      <c r="J59" s="150"/>
    </row>
    <row r="60" spans="1:27" x14ac:dyDescent="0.2">
      <c r="B60" s="150"/>
      <c r="J60" s="150"/>
    </row>
    <row r="61" spans="1:27" x14ac:dyDescent="0.2">
      <c r="B61" t="s">
        <v>248</v>
      </c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</row>
    <row r="63" spans="1:27" x14ac:dyDescent="0.2">
      <c r="B63" s="156" t="s">
        <v>243</v>
      </c>
      <c r="C63" s="156"/>
      <c r="D63" s="156"/>
      <c r="E63" s="155"/>
      <c r="F63" s="155"/>
      <c r="G63" s="155"/>
      <c r="H63" s="155"/>
      <c r="I63" s="155"/>
      <c r="K63" s="62">
        <v>1.1499999999999999</v>
      </c>
      <c r="Z63" s="158">
        <v>1.2</v>
      </c>
    </row>
    <row r="64" spans="1:27" x14ac:dyDescent="0.2">
      <c r="B64" s="153" t="s">
        <v>68</v>
      </c>
      <c r="C64" s="255" t="s">
        <v>191</v>
      </c>
      <c r="D64" s="154" t="s">
        <v>154</v>
      </c>
      <c r="E64" s="154" t="s">
        <v>153</v>
      </c>
      <c r="F64" s="153" t="s">
        <v>152</v>
      </c>
      <c r="G64" s="153" t="s">
        <v>151</v>
      </c>
      <c r="H64" s="153" t="s">
        <v>69</v>
      </c>
      <c r="I64" s="153" t="s">
        <v>70</v>
      </c>
      <c r="J64" s="153" t="s">
        <v>71</v>
      </c>
      <c r="K64" s="153" t="s">
        <v>72</v>
      </c>
      <c r="L64" s="153" t="s">
        <v>169</v>
      </c>
      <c r="M64" s="153" t="s">
        <v>170</v>
      </c>
      <c r="N64" s="153" t="s">
        <v>171</v>
      </c>
      <c r="O64" s="153" t="s">
        <v>172</v>
      </c>
      <c r="P64" s="153" t="s">
        <v>173</v>
      </c>
      <c r="Q64" s="154" t="s">
        <v>174</v>
      </c>
      <c r="R64" s="154" t="s">
        <v>201</v>
      </c>
      <c r="S64" s="154" t="s">
        <v>202</v>
      </c>
      <c r="T64" s="154" t="s">
        <v>203</v>
      </c>
      <c r="U64" s="154" t="s">
        <v>204</v>
      </c>
      <c r="V64" s="154" t="s">
        <v>205</v>
      </c>
      <c r="Z64" s="154" t="s">
        <v>277</v>
      </c>
      <c r="AA64" s="154" t="s">
        <v>276</v>
      </c>
    </row>
    <row r="65" spans="2:27" x14ac:dyDescent="0.2">
      <c r="B65" s="153">
        <v>1</v>
      </c>
      <c r="C65" s="257">
        <f t="shared" ref="C65:J70" si="11">((D65)/$K$116)</f>
        <v>0</v>
      </c>
      <c r="D65" s="77">
        <f t="shared" si="11"/>
        <v>0</v>
      </c>
      <c r="E65" s="77">
        <f t="shared" si="11"/>
        <v>0</v>
      </c>
      <c r="F65" s="77">
        <f t="shared" si="11"/>
        <v>0</v>
      </c>
      <c r="G65" s="77">
        <f t="shared" si="11"/>
        <v>0</v>
      </c>
      <c r="H65" s="77">
        <f t="shared" si="11"/>
        <v>0</v>
      </c>
      <c r="I65" s="77">
        <f t="shared" si="11"/>
        <v>0</v>
      </c>
      <c r="J65" s="77">
        <f t="shared" si="11"/>
        <v>0</v>
      </c>
      <c r="K65" s="261">
        <f>M21</f>
        <v>0</v>
      </c>
      <c r="L65" s="299">
        <f>((K65)*$K$116)</f>
        <v>0</v>
      </c>
      <c r="M65" s="77">
        <f t="shared" ref="M65:V65" si="12">((L65)*$K$116)</f>
        <v>0</v>
      </c>
      <c r="N65" s="77">
        <f t="shared" si="12"/>
        <v>0</v>
      </c>
      <c r="O65" s="77">
        <f t="shared" si="12"/>
        <v>0</v>
      </c>
      <c r="P65" s="299">
        <f t="shared" si="12"/>
        <v>0</v>
      </c>
      <c r="Q65" s="77">
        <f t="shared" si="12"/>
        <v>0</v>
      </c>
      <c r="R65" s="77">
        <f t="shared" si="12"/>
        <v>0</v>
      </c>
      <c r="S65" s="77">
        <f t="shared" si="12"/>
        <v>0</v>
      </c>
      <c r="T65" s="77">
        <f t="shared" si="12"/>
        <v>0</v>
      </c>
      <c r="U65" s="77">
        <f t="shared" si="12"/>
        <v>0</v>
      </c>
      <c r="V65" s="77">
        <f t="shared" si="12"/>
        <v>0</v>
      </c>
      <c r="Z65" s="296">
        <f t="shared" ref="Z65:Z76" si="13">K65*$Z$63</f>
        <v>0</v>
      </c>
      <c r="AA65" s="311">
        <v>0</v>
      </c>
    </row>
    <row r="66" spans="2:27" x14ac:dyDescent="0.2">
      <c r="B66" s="153">
        <v>2</v>
      </c>
      <c r="C66" s="257">
        <f t="shared" si="11"/>
        <v>5.4946853803130691E-2</v>
      </c>
      <c r="D66" s="77">
        <f t="shared" si="11"/>
        <v>6.3188881873600292E-2</v>
      </c>
      <c r="E66" s="77">
        <f t="shared" si="11"/>
        <v>7.2667214154640336E-2</v>
      </c>
      <c r="F66" s="77">
        <f t="shared" si="11"/>
        <v>8.3567296277836378E-2</v>
      </c>
      <c r="G66" s="77">
        <f t="shared" si="11"/>
        <v>9.6102390719511821E-2</v>
      </c>
      <c r="H66" s="77">
        <f t="shared" si="11"/>
        <v>0.11051774932743859</v>
      </c>
      <c r="I66" s="77">
        <f t="shared" si="11"/>
        <v>0.12709541172655436</v>
      </c>
      <c r="J66" s="77">
        <f t="shared" si="11"/>
        <v>0.14615972348553752</v>
      </c>
      <c r="K66" s="158">
        <f t="shared" ref="K66:K79" si="14">M22</f>
        <v>0.16808368200836812</v>
      </c>
      <c r="L66" s="299">
        <f t="shared" ref="L66:V66" si="15">((K66)*$K$116)</f>
        <v>0.19329623430962334</v>
      </c>
      <c r="M66" s="77">
        <f t="shared" si="15"/>
        <v>0.22229066945606682</v>
      </c>
      <c r="N66" s="77">
        <f t="shared" si="15"/>
        <v>0.25563426987447685</v>
      </c>
      <c r="O66" s="77">
        <f t="shared" si="15"/>
        <v>0.29397941035564834</v>
      </c>
      <c r="P66" s="299">
        <f t="shared" si="15"/>
        <v>0.33807632190899556</v>
      </c>
      <c r="Q66" s="77">
        <f t="shared" si="15"/>
        <v>0.38878777019534488</v>
      </c>
      <c r="R66" s="77">
        <f t="shared" si="15"/>
        <v>0.44710593572464657</v>
      </c>
      <c r="S66" s="77">
        <f t="shared" si="15"/>
        <v>0.51417182608334355</v>
      </c>
      <c r="T66" s="77">
        <f t="shared" si="15"/>
        <v>0.59129759999584508</v>
      </c>
      <c r="U66" s="77">
        <f t="shared" si="15"/>
        <v>0.67999223999522174</v>
      </c>
      <c r="V66" s="77">
        <f t="shared" si="15"/>
        <v>0.7819910759945049</v>
      </c>
      <c r="Z66" s="298">
        <f t="shared" si="13"/>
        <v>0.20170041841004174</v>
      </c>
      <c r="AA66" s="311">
        <f t="shared" ref="AA66:AA76" si="16">Z66/K66</f>
        <v>1.2</v>
      </c>
    </row>
    <row r="67" spans="2:27" x14ac:dyDescent="0.2">
      <c r="B67" s="153">
        <v>3</v>
      </c>
      <c r="C67" s="258">
        <f t="shared" si="11"/>
        <v>0.10218484401882622</v>
      </c>
      <c r="D67" s="142">
        <f t="shared" si="11"/>
        <v>0.11751257062165013</v>
      </c>
      <c r="E67" s="142">
        <f t="shared" si="11"/>
        <v>0.13513945621489765</v>
      </c>
      <c r="F67" s="142">
        <f t="shared" si="11"/>
        <v>0.15541037464713228</v>
      </c>
      <c r="G67" s="142">
        <f t="shared" si="11"/>
        <v>0.17872193084420213</v>
      </c>
      <c r="H67" s="142">
        <f t="shared" si="11"/>
        <v>0.20553022047083244</v>
      </c>
      <c r="I67" s="142">
        <f t="shared" si="11"/>
        <v>0.2363597535414573</v>
      </c>
      <c r="J67" s="142">
        <f t="shared" si="11"/>
        <v>0.27181371657267589</v>
      </c>
      <c r="K67" s="159">
        <f t="shared" si="14"/>
        <v>0.31258577405857724</v>
      </c>
      <c r="L67" s="301">
        <f t="shared" ref="L67:V67" si="17">((K67)*$K$116)</f>
        <v>0.35947364016736377</v>
      </c>
      <c r="M67" s="142">
        <f t="shared" si="17"/>
        <v>0.41339468619246833</v>
      </c>
      <c r="N67" s="142">
        <f t="shared" si="17"/>
        <v>0.47540388912133852</v>
      </c>
      <c r="O67" s="142">
        <f t="shared" si="17"/>
        <v>0.5467144724895393</v>
      </c>
      <c r="P67" s="301">
        <f t="shared" si="17"/>
        <v>0.62872164336297021</v>
      </c>
      <c r="Q67" s="142">
        <f t="shared" si="17"/>
        <v>0.72302988986741568</v>
      </c>
      <c r="R67" s="142">
        <f t="shared" si="17"/>
        <v>0.83148437334752801</v>
      </c>
      <c r="S67" s="142">
        <f t="shared" si="17"/>
        <v>0.95620702934965718</v>
      </c>
      <c r="T67" s="142">
        <f t="shared" si="17"/>
        <v>1.0996380837521056</v>
      </c>
      <c r="U67" s="142">
        <f t="shared" si="17"/>
        <v>1.2645837963149213</v>
      </c>
      <c r="V67" s="142">
        <f t="shared" si="17"/>
        <v>1.4542713657621595</v>
      </c>
      <c r="Z67" s="300">
        <f t="shared" si="13"/>
        <v>0.37510292887029267</v>
      </c>
      <c r="AA67" s="311">
        <f t="shared" si="16"/>
        <v>1.2</v>
      </c>
    </row>
    <row r="68" spans="2:27" x14ac:dyDescent="0.2">
      <c r="B68" s="153">
        <v>4</v>
      </c>
      <c r="C68" s="257">
        <f t="shared" si="11"/>
        <v>0.151433485312153</v>
      </c>
      <c r="D68" s="77">
        <f t="shared" si="11"/>
        <v>0.17414850810897595</v>
      </c>
      <c r="E68" s="77">
        <f t="shared" si="11"/>
        <v>0.20027078432532233</v>
      </c>
      <c r="F68" s="77">
        <f t="shared" si="11"/>
        <v>0.23031140197412067</v>
      </c>
      <c r="G68" s="77">
        <f t="shared" si="11"/>
        <v>0.26485811227023875</v>
      </c>
      <c r="H68" s="77">
        <f t="shared" si="11"/>
        <v>0.30458682911077456</v>
      </c>
      <c r="I68" s="77">
        <f t="shared" si="11"/>
        <v>0.35027485347739074</v>
      </c>
      <c r="J68" s="77">
        <f t="shared" si="11"/>
        <v>0.40281608149899933</v>
      </c>
      <c r="K68" s="158">
        <f t="shared" si="14"/>
        <v>0.46323849372384918</v>
      </c>
      <c r="L68" s="299">
        <f t="shared" ref="L68:V68" si="18">((K68)*$K$116)</f>
        <v>0.53272426778242654</v>
      </c>
      <c r="M68" s="77">
        <f t="shared" si="18"/>
        <v>0.61263290794979053</v>
      </c>
      <c r="N68" s="77">
        <f t="shared" si="18"/>
        <v>0.70452784414225911</v>
      </c>
      <c r="O68" s="77">
        <f t="shared" si="18"/>
        <v>0.81020702076359796</v>
      </c>
      <c r="P68" s="299">
        <f t="shared" si="18"/>
        <v>0.93173807387813756</v>
      </c>
      <c r="Q68" s="77">
        <f t="shared" si="18"/>
        <v>1.0714987849598581</v>
      </c>
      <c r="R68" s="77">
        <f t="shared" si="18"/>
        <v>1.2322236027038367</v>
      </c>
      <c r="S68" s="77">
        <f t="shared" si="18"/>
        <v>1.4170571431094121</v>
      </c>
      <c r="T68" s="77">
        <f t="shared" si="18"/>
        <v>1.6296157145758239</v>
      </c>
      <c r="U68" s="77">
        <f t="shared" si="18"/>
        <v>1.8740580717621973</v>
      </c>
      <c r="V68" s="77">
        <f t="shared" si="18"/>
        <v>2.1551667825265266</v>
      </c>
      <c r="Z68" s="298">
        <f t="shared" si="13"/>
        <v>0.55588619246861903</v>
      </c>
      <c r="AA68" s="311">
        <f t="shared" si="16"/>
        <v>1.2</v>
      </c>
    </row>
    <row r="69" spans="2:27" x14ac:dyDescent="0.2">
      <c r="B69" s="153">
        <v>5</v>
      </c>
      <c r="C69" s="257">
        <f t="shared" si="11"/>
        <v>0.20269277768311103</v>
      </c>
      <c r="D69" s="77">
        <f t="shared" si="11"/>
        <v>0.23309669433557767</v>
      </c>
      <c r="E69" s="77">
        <f t="shared" si="11"/>
        <v>0.26806119848591431</v>
      </c>
      <c r="F69" s="77">
        <f t="shared" si="11"/>
        <v>0.30827037825880144</v>
      </c>
      <c r="G69" s="77">
        <f t="shared" si="11"/>
        <v>0.35451093499762165</v>
      </c>
      <c r="H69" s="77">
        <f t="shared" si="11"/>
        <v>0.4076875752472649</v>
      </c>
      <c r="I69" s="77">
        <f t="shared" si="11"/>
        <v>0.46884071153435458</v>
      </c>
      <c r="J69" s="77">
        <f t="shared" si="11"/>
        <v>0.53916681826450774</v>
      </c>
      <c r="K69" s="158">
        <f t="shared" si="14"/>
        <v>0.62004184100418391</v>
      </c>
      <c r="L69" s="299">
        <f t="shared" ref="L69:V69" si="19">((K69)*$K$116)</f>
        <v>0.71304811715481142</v>
      </c>
      <c r="M69" s="77">
        <f t="shared" si="19"/>
        <v>0.82000533472803305</v>
      </c>
      <c r="N69" s="77">
        <f t="shared" si="19"/>
        <v>0.94300613493723795</v>
      </c>
      <c r="O69" s="77">
        <f t="shared" si="19"/>
        <v>1.0844570551778236</v>
      </c>
      <c r="P69" s="299">
        <f t="shared" si="19"/>
        <v>1.247125613454497</v>
      </c>
      <c r="Q69" s="77">
        <f t="shared" si="19"/>
        <v>1.4341944554726715</v>
      </c>
      <c r="R69" s="77">
        <f t="shared" si="19"/>
        <v>1.6493236237935722</v>
      </c>
      <c r="S69" s="77">
        <f t="shared" si="19"/>
        <v>1.896722167362608</v>
      </c>
      <c r="T69" s="77">
        <f t="shared" si="19"/>
        <v>2.181230492466999</v>
      </c>
      <c r="U69" s="77">
        <f t="shared" si="19"/>
        <v>2.5084150663370486</v>
      </c>
      <c r="V69" s="77">
        <f t="shared" si="19"/>
        <v>2.8846773262876058</v>
      </c>
      <c r="Z69" s="298">
        <f t="shared" si="13"/>
        <v>0.74405020920502063</v>
      </c>
      <c r="AA69" s="311">
        <f t="shared" si="16"/>
        <v>1.2</v>
      </c>
    </row>
    <row r="70" spans="2:27" x14ac:dyDescent="0.2">
      <c r="B70" s="153">
        <v>10</v>
      </c>
      <c r="C70" s="258">
        <f t="shared" si="11"/>
        <v>0.48914900570237013</v>
      </c>
      <c r="D70" s="142">
        <f t="shared" si="11"/>
        <v>0.56252135655772562</v>
      </c>
      <c r="E70" s="142">
        <f t="shared" si="11"/>
        <v>0.64689956004138438</v>
      </c>
      <c r="F70" s="142">
        <f t="shared" si="11"/>
        <v>0.74393449404759204</v>
      </c>
      <c r="G70" s="142">
        <f t="shared" si="11"/>
        <v>0.85552466815473083</v>
      </c>
      <c r="H70" s="142">
        <f t="shared" si="11"/>
        <v>0.98385336837794035</v>
      </c>
      <c r="I70" s="142">
        <f t="shared" si="11"/>
        <v>1.1314313736346313</v>
      </c>
      <c r="J70" s="142">
        <f t="shared" si="11"/>
        <v>1.301146079679826</v>
      </c>
      <c r="K70" s="159">
        <f t="shared" si="14"/>
        <v>1.4963179916317997</v>
      </c>
      <c r="L70" s="301">
        <f t="shared" ref="L70:V70" si="20">((K70)*$K$116)</f>
        <v>1.7207656903765696</v>
      </c>
      <c r="M70" s="142">
        <f t="shared" si="20"/>
        <v>1.9788805439330548</v>
      </c>
      <c r="N70" s="142">
        <f t="shared" si="20"/>
        <v>2.2757126255230129</v>
      </c>
      <c r="O70" s="142">
        <f t="shared" si="20"/>
        <v>2.6170695193514648</v>
      </c>
      <c r="P70" s="301">
        <f t="shared" si="20"/>
        <v>3.0096299472541843</v>
      </c>
      <c r="Q70" s="142">
        <f t="shared" si="20"/>
        <v>3.4610744393423118</v>
      </c>
      <c r="R70" s="142">
        <f t="shared" si="20"/>
        <v>3.9802356052436583</v>
      </c>
      <c r="S70" s="142">
        <f t="shared" si="20"/>
        <v>4.5772709460302066</v>
      </c>
      <c r="T70" s="142">
        <f t="shared" si="20"/>
        <v>5.2638615879347368</v>
      </c>
      <c r="U70" s="142">
        <f t="shared" si="20"/>
        <v>6.0534408261249473</v>
      </c>
      <c r="V70" s="142">
        <f t="shared" si="20"/>
        <v>6.9614569500436891</v>
      </c>
      <c r="Z70" s="300">
        <f t="shared" si="13"/>
        <v>1.7955815899581595</v>
      </c>
      <c r="AA70" s="311">
        <f t="shared" si="16"/>
        <v>1.2</v>
      </c>
    </row>
    <row r="71" spans="2:27" x14ac:dyDescent="0.2">
      <c r="B71" s="153">
        <v>20</v>
      </c>
      <c r="C71" s="257">
        <f t="shared" ref="C71:I71" si="21">((D71)/$K$116)</f>
        <v>1.1980454705744106</v>
      </c>
      <c r="D71" s="77">
        <f t="shared" si="21"/>
        <v>1.377752291160572</v>
      </c>
      <c r="E71" s="77">
        <f t="shared" si="21"/>
        <v>1.5844151348346576</v>
      </c>
      <c r="F71" s="77">
        <f t="shared" si="21"/>
        <v>1.822077405059856</v>
      </c>
      <c r="G71" s="77">
        <f t="shared" si="21"/>
        <v>2.0953890158188342</v>
      </c>
      <c r="H71" s="77">
        <f t="shared" si="21"/>
        <v>2.4096973681916594</v>
      </c>
      <c r="I71" s="77">
        <f t="shared" si="21"/>
        <v>2.771151973420408</v>
      </c>
      <c r="J71" s="77">
        <f t="shared" ref="J71:J79" si="22">((K71)/$K$116)</f>
        <v>3.186824769433469</v>
      </c>
      <c r="K71" s="158">
        <f t="shared" si="14"/>
        <v>3.664848484848489</v>
      </c>
      <c r="L71" s="299">
        <f t="shared" ref="L71:L79" si="23">((K71)*$K$116)</f>
        <v>4.2145757575757621</v>
      </c>
      <c r="M71" s="77">
        <f t="shared" ref="M71:V71" si="24">((L71)*$K$116)</f>
        <v>4.8467621212121257</v>
      </c>
      <c r="N71" s="77">
        <f t="shared" si="24"/>
        <v>5.573776439393944</v>
      </c>
      <c r="O71" s="77">
        <f t="shared" si="24"/>
        <v>6.4098429053030355</v>
      </c>
      <c r="P71" s="299">
        <f t="shared" si="24"/>
        <v>7.3713193410984905</v>
      </c>
      <c r="Q71" s="77">
        <f t="shared" si="24"/>
        <v>8.4770172422632637</v>
      </c>
      <c r="R71" s="77">
        <f t="shared" si="24"/>
        <v>9.7485698286027525</v>
      </c>
      <c r="S71" s="77">
        <f t="shared" si="24"/>
        <v>11.210855302893165</v>
      </c>
      <c r="T71" s="77">
        <f t="shared" si="24"/>
        <v>12.892483598327139</v>
      </c>
      <c r="U71" s="77">
        <f t="shared" si="24"/>
        <v>14.826356138076209</v>
      </c>
      <c r="V71" s="77">
        <f t="shared" si="24"/>
        <v>17.050309558787639</v>
      </c>
      <c r="Z71" s="298">
        <f t="shared" si="13"/>
        <v>4.3978181818181863</v>
      </c>
      <c r="AA71" s="311">
        <f t="shared" si="16"/>
        <v>1.2</v>
      </c>
    </row>
    <row r="72" spans="2:27" x14ac:dyDescent="0.2">
      <c r="B72" s="153">
        <v>30</v>
      </c>
      <c r="C72" s="257">
        <f t="shared" ref="C72:I79" si="25">((D72)/$K$116)</f>
        <v>2.2167902712513765</v>
      </c>
      <c r="D72" s="77">
        <f t="shared" si="25"/>
        <v>2.5493088119390825</v>
      </c>
      <c r="E72" s="77">
        <f t="shared" si="25"/>
        <v>2.9317051337299445</v>
      </c>
      <c r="F72" s="77">
        <f t="shared" si="25"/>
        <v>3.3714609037894356</v>
      </c>
      <c r="G72" s="77">
        <f t="shared" si="25"/>
        <v>3.8771800393578508</v>
      </c>
      <c r="H72" s="77">
        <f t="shared" si="25"/>
        <v>4.4587570452615282</v>
      </c>
      <c r="I72" s="77">
        <f t="shared" si="25"/>
        <v>5.1275706020507572</v>
      </c>
      <c r="J72" s="77">
        <f t="shared" si="22"/>
        <v>5.8967061923583701</v>
      </c>
      <c r="K72" s="158">
        <f t="shared" si="14"/>
        <v>6.7812121212121248</v>
      </c>
      <c r="L72" s="299">
        <f t="shared" si="23"/>
        <v>7.798393939393943</v>
      </c>
      <c r="M72" s="77">
        <f t="shared" ref="M72:V72" si="26">((L72)*$K$116)</f>
        <v>8.9681530303030339</v>
      </c>
      <c r="N72" s="77">
        <f t="shared" si="26"/>
        <v>10.313375984848488</v>
      </c>
      <c r="O72" s="77">
        <f t="shared" si="26"/>
        <v>11.860382382575761</v>
      </c>
      <c r="P72" s="299">
        <f t="shared" si="26"/>
        <v>13.639439739962125</v>
      </c>
      <c r="Q72" s="77">
        <f t="shared" si="26"/>
        <v>15.685355700956443</v>
      </c>
      <c r="R72" s="77">
        <f t="shared" si="26"/>
        <v>18.038159056099907</v>
      </c>
      <c r="S72" s="77">
        <f t="shared" si="26"/>
        <v>20.743882914514892</v>
      </c>
      <c r="T72" s="77">
        <f t="shared" si="26"/>
        <v>23.855465351692125</v>
      </c>
      <c r="U72" s="77">
        <f t="shared" si="26"/>
        <v>27.433785154445943</v>
      </c>
      <c r="V72" s="77">
        <f t="shared" si="26"/>
        <v>31.548852927612831</v>
      </c>
      <c r="Z72" s="298">
        <f t="shared" si="13"/>
        <v>8.137454545454549</v>
      </c>
      <c r="AA72" s="311">
        <f t="shared" si="16"/>
        <v>1.2</v>
      </c>
    </row>
    <row r="73" spans="2:27" x14ac:dyDescent="0.2">
      <c r="B73" s="153">
        <v>40</v>
      </c>
      <c r="C73" s="257">
        <f t="shared" si="25"/>
        <v>3.2944056944045341</v>
      </c>
      <c r="D73" s="77">
        <f t="shared" si="25"/>
        <v>3.788566548565214</v>
      </c>
      <c r="E73" s="77">
        <f t="shared" si="25"/>
        <v>4.3568515308499958</v>
      </c>
      <c r="F73" s="77">
        <f t="shared" si="25"/>
        <v>5.010379260477495</v>
      </c>
      <c r="G73" s="77">
        <f t="shared" si="25"/>
        <v>5.7619361495491193</v>
      </c>
      <c r="H73" s="77">
        <f t="shared" si="25"/>
        <v>6.6262265719814861</v>
      </c>
      <c r="I73" s="77">
        <f t="shared" si="25"/>
        <v>7.6201605577787088</v>
      </c>
      <c r="J73" s="77">
        <f t="shared" si="22"/>
        <v>8.7631846414455143</v>
      </c>
      <c r="K73" s="158">
        <f t="shared" si="14"/>
        <v>10.077662337662341</v>
      </c>
      <c r="L73" s="299">
        <f t="shared" si="23"/>
        <v>11.589311688311691</v>
      </c>
      <c r="M73" s="77">
        <f t="shared" ref="M73:V73" si="27">((L73)*$K$116)</f>
        <v>13.327708441558443</v>
      </c>
      <c r="N73" s="77">
        <f t="shared" si="27"/>
        <v>15.326864707792208</v>
      </c>
      <c r="O73" s="77">
        <f t="shared" si="27"/>
        <v>17.625894413961039</v>
      </c>
      <c r="P73" s="299">
        <f t="shared" si="27"/>
        <v>20.269778576055192</v>
      </c>
      <c r="Q73" s="77">
        <f t="shared" si="27"/>
        <v>23.310245362463469</v>
      </c>
      <c r="R73" s="77">
        <f t="shared" si="27"/>
        <v>26.806782166832988</v>
      </c>
      <c r="S73" s="77">
        <f t="shared" si="27"/>
        <v>30.827799491857935</v>
      </c>
      <c r="T73" s="77">
        <f t="shared" si="27"/>
        <v>35.451969415636619</v>
      </c>
      <c r="U73" s="77">
        <f t="shared" si="27"/>
        <v>40.769764827982108</v>
      </c>
      <c r="V73" s="77">
        <f t="shared" si="27"/>
        <v>46.885229552179418</v>
      </c>
      <c r="Z73" s="298">
        <f t="shared" si="13"/>
        <v>12.093194805194809</v>
      </c>
      <c r="AA73" s="311">
        <f t="shared" si="16"/>
        <v>1.2</v>
      </c>
    </row>
    <row r="74" spans="2:27" x14ac:dyDescent="0.2">
      <c r="B74" s="153">
        <v>50</v>
      </c>
      <c r="C74" s="257">
        <f t="shared" si="25"/>
        <v>4.4308917400338856</v>
      </c>
      <c r="D74" s="77">
        <f t="shared" si="25"/>
        <v>5.095525501038968</v>
      </c>
      <c r="E74" s="77">
        <f t="shared" si="25"/>
        <v>5.8598543261948128</v>
      </c>
      <c r="F74" s="77">
        <f t="shared" si="25"/>
        <v>6.7388324751240338</v>
      </c>
      <c r="G74" s="77">
        <f t="shared" si="25"/>
        <v>7.7496573463926381</v>
      </c>
      <c r="H74" s="77">
        <f t="shared" si="25"/>
        <v>8.9121059483515328</v>
      </c>
      <c r="I74" s="77">
        <f t="shared" si="25"/>
        <v>10.248921840604263</v>
      </c>
      <c r="J74" s="77">
        <f t="shared" si="22"/>
        <v>11.786260116694901</v>
      </c>
      <c r="K74" s="158">
        <f t="shared" si="14"/>
        <v>13.554199134199136</v>
      </c>
      <c r="L74" s="299">
        <f t="shared" si="23"/>
        <v>15.587329004329005</v>
      </c>
      <c r="M74" s="77">
        <f t="shared" ref="M74:V74" si="28">((L74)*$K$116)</f>
        <v>17.925428354978354</v>
      </c>
      <c r="N74" s="77">
        <f t="shared" si="28"/>
        <v>20.614242608225105</v>
      </c>
      <c r="O74" s="77">
        <f t="shared" si="28"/>
        <v>23.70637899945887</v>
      </c>
      <c r="P74" s="299">
        <f t="shared" si="28"/>
        <v>27.262335849377699</v>
      </c>
      <c r="Q74" s="77">
        <f t="shared" si="28"/>
        <v>31.351686226784352</v>
      </c>
      <c r="R74" s="77">
        <f t="shared" si="28"/>
        <v>36.054439160802005</v>
      </c>
      <c r="S74" s="77">
        <f t="shared" si="28"/>
        <v>41.462605034922305</v>
      </c>
      <c r="T74" s="77">
        <f t="shared" si="28"/>
        <v>47.681995790160649</v>
      </c>
      <c r="U74" s="77">
        <f t="shared" si="28"/>
        <v>54.834295158684739</v>
      </c>
      <c r="V74" s="77">
        <f t="shared" si="28"/>
        <v>63.059439432487444</v>
      </c>
      <c r="Z74" s="298">
        <f t="shared" si="13"/>
        <v>16.265038961038961</v>
      </c>
      <c r="AA74" s="311">
        <f t="shared" si="16"/>
        <v>1.1999999999999997</v>
      </c>
    </row>
    <row r="75" spans="2:27" x14ac:dyDescent="0.2">
      <c r="B75" s="153">
        <v>60</v>
      </c>
      <c r="C75" s="257">
        <f t="shared" si="25"/>
        <v>5.6262484081394311</v>
      </c>
      <c r="D75" s="77">
        <f t="shared" si="25"/>
        <v>6.4701856693603457</v>
      </c>
      <c r="E75" s="77">
        <f t="shared" si="25"/>
        <v>7.4407135197643974</v>
      </c>
      <c r="F75" s="77">
        <f t="shared" si="25"/>
        <v>8.5568205477290569</v>
      </c>
      <c r="G75" s="77">
        <f t="shared" si="25"/>
        <v>9.8403436298884142</v>
      </c>
      <c r="H75" s="77">
        <f t="shared" si="25"/>
        <v>11.316395174371674</v>
      </c>
      <c r="I75" s="77">
        <f t="shared" si="25"/>
        <v>13.013854450527424</v>
      </c>
      <c r="J75" s="77">
        <f t="shared" si="22"/>
        <v>14.965932618106535</v>
      </c>
      <c r="K75" s="158">
        <f t="shared" si="14"/>
        <v>17.210822510822513</v>
      </c>
      <c r="L75" s="299">
        <f t="shared" si="23"/>
        <v>19.79244588744589</v>
      </c>
      <c r="M75" s="77">
        <f t="shared" ref="M75:V75" si="29">((L75)*$K$116)</f>
        <v>22.761312770562771</v>
      </c>
      <c r="N75" s="77">
        <f t="shared" si="29"/>
        <v>26.175509686147183</v>
      </c>
      <c r="O75" s="77">
        <f t="shared" si="29"/>
        <v>30.10183613906926</v>
      </c>
      <c r="P75" s="299">
        <f t="shared" si="29"/>
        <v>34.617111559929647</v>
      </c>
      <c r="Q75" s="77">
        <f t="shared" si="29"/>
        <v>39.809678293919092</v>
      </c>
      <c r="R75" s="77">
        <f t="shared" si="29"/>
        <v>45.78113003800695</v>
      </c>
      <c r="S75" s="77">
        <f t="shared" si="29"/>
        <v>52.648299543707985</v>
      </c>
      <c r="T75" s="77">
        <f t="shared" si="29"/>
        <v>60.54554447526418</v>
      </c>
      <c r="U75" s="77">
        <f t="shared" si="29"/>
        <v>69.6273761465538</v>
      </c>
      <c r="V75" s="77">
        <f t="shared" si="29"/>
        <v>80.071482568536865</v>
      </c>
      <c r="Z75" s="298">
        <f t="shared" si="13"/>
        <v>20.652987012987015</v>
      </c>
      <c r="AA75" s="311">
        <f t="shared" si="16"/>
        <v>1.2</v>
      </c>
    </row>
    <row r="76" spans="2:27" x14ac:dyDescent="0.2">
      <c r="B76" s="153">
        <v>70</v>
      </c>
      <c r="C76" s="258">
        <f t="shared" si="25"/>
        <v>6.8804756987211695</v>
      </c>
      <c r="D76" s="142">
        <f t="shared" si="25"/>
        <v>7.9125470535293445</v>
      </c>
      <c r="E76" s="142">
        <f t="shared" si="25"/>
        <v>9.0994291115587451</v>
      </c>
      <c r="F76" s="142">
        <f t="shared" si="25"/>
        <v>10.464343478292555</v>
      </c>
      <c r="G76" s="142">
        <f t="shared" si="25"/>
        <v>12.033995000036438</v>
      </c>
      <c r="H76" s="142">
        <f t="shared" si="25"/>
        <v>13.839094250041901</v>
      </c>
      <c r="I76" s="142">
        <f t="shared" si="25"/>
        <v>15.914958387548184</v>
      </c>
      <c r="J76" s="142">
        <f t="shared" si="22"/>
        <v>18.302202145680411</v>
      </c>
      <c r="K76" s="159">
        <f t="shared" si="14"/>
        <v>21.04753246753247</v>
      </c>
      <c r="L76" s="301">
        <f t="shared" si="23"/>
        <v>24.204662337662338</v>
      </c>
      <c r="M76" s="142">
        <f t="shared" ref="M76:V76" si="30">((L76)*$K$116)</f>
        <v>27.835361688311686</v>
      </c>
      <c r="N76" s="142">
        <f t="shared" si="30"/>
        <v>32.010665941558436</v>
      </c>
      <c r="O76" s="142">
        <f t="shared" si="30"/>
        <v>36.8122658327922</v>
      </c>
      <c r="P76" s="301">
        <f t="shared" si="30"/>
        <v>42.334105707711025</v>
      </c>
      <c r="Q76" s="142">
        <f t="shared" si="30"/>
        <v>48.684221563867673</v>
      </c>
      <c r="R76" s="142">
        <f t="shared" si="30"/>
        <v>55.986854798447823</v>
      </c>
      <c r="S76" s="142">
        <f t="shared" si="30"/>
        <v>64.384883018214992</v>
      </c>
      <c r="T76" s="142">
        <f t="shared" si="30"/>
        <v>74.04261547094724</v>
      </c>
      <c r="U76" s="142">
        <f t="shared" si="30"/>
        <v>85.149007791589312</v>
      </c>
      <c r="V76" s="142">
        <f t="shared" si="30"/>
        <v>97.921358960327709</v>
      </c>
      <c r="Z76" s="300">
        <f t="shared" si="13"/>
        <v>25.257038961038962</v>
      </c>
      <c r="AA76" s="311">
        <f t="shared" si="16"/>
        <v>1.2</v>
      </c>
    </row>
    <row r="77" spans="2:27" x14ac:dyDescent="0.2">
      <c r="B77" s="153">
        <v>80</v>
      </c>
      <c r="C77" s="257">
        <f t="shared" si="25"/>
        <v>8.1935736117790992</v>
      </c>
      <c r="D77" s="77">
        <f t="shared" si="25"/>
        <v>9.4226096535459636</v>
      </c>
      <c r="E77" s="77">
        <f t="shared" si="25"/>
        <v>10.836001101577857</v>
      </c>
      <c r="F77" s="77">
        <f t="shared" si="25"/>
        <v>12.461401266814534</v>
      </c>
      <c r="G77" s="77">
        <f t="shared" si="25"/>
        <v>14.330611456836712</v>
      </c>
      <c r="H77" s="77">
        <f t="shared" si="25"/>
        <v>16.480203175362217</v>
      </c>
      <c r="I77" s="77">
        <f t="shared" si="25"/>
        <v>18.95223365166655</v>
      </c>
      <c r="J77" s="77">
        <f t="shared" si="22"/>
        <v>21.795068699416529</v>
      </c>
      <c r="K77" s="158">
        <f t="shared" si="14"/>
        <v>25.064329004329007</v>
      </c>
      <c r="L77" s="299">
        <f t="shared" si="23"/>
        <v>28.823978354978355</v>
      </c>
      <c r="M77" s="77">
        <f t="shared" ref="M77:V77" si="31">((L77)*$K$116)</f>
        <v>33.147575108225105</v>
      </c>
      <c r="N77" s="77">
        <f t="shared" si="31"/>
        <v>38.119711374458866</v>
      </c>
      <c r="O77" s="77">
        <f t="shared" si="31"/>
        <v>43.837668080627694</v>
      </c>
      <c r="P77" s="299">
        <f t="shared" si="31"/>
        <v>50.413318292721847</v>
      </c>
      <c r="Q77" s="77">
        <f t="shared" si="31"/>
        <v>57.975316036630119</v>
      </c>
      <c r="R77" s="77">
        <f t="shared" si="31"/>
        <v>66.671613442124638</v>
      </c>
      <c r="S77" s="77">
        <f t="shared" si="31"/>
        <v>76.672355458443334</v>
      </c>
      <c r="T77" s="77">
        <f t="shared" si="31"/>
        <v>88.173208777209823</v>
      </c>
      <c r="U77" s="77">
        <f t="shared" si="31"/>
        <v>101.39919009379129</v>
      </c>
      <c r="V77" s="77">
        <f t="shared" si="31"/>
        <v>116.60906860785998</v>
      </c>
      <c r="Z77" s="299"/>
      <c r="AA77" s="311"/>
    </row>
    <row r="78" spans="2:27" x14ac:dyDescent="0.2">
      <c r="B78" s="153">
        <v>90</v>
      </c>
      <c r="C78" s="257">
        <f t="shared" si="25"/>
        <v>9.5655421473132218</v>
      </c>
      <c r="D78" s="77">
        <f t="shared" si="25"/>
        <v>11.000373469410205</v>
      </c>
      <c r="E78" s="77">
        <f t="shared" si="25"/>
        <v>12.650429489821734</v>
      </c>
      <c r="F78" s="77">
        <f t="shared" si="25"/>
        <v>14.547993913294993</v>
      </c>
      <c r="G78" s="77">
        <f t="shared" si="25"/>
        <v>16.730193000289241</v>
      </c>
      <c r="H78" s="77">
        <f t="shared" si="25"/>
        <v>19.239721950332626</v>
      </c>
      <c r="I78" s="77">
        <f t="shared" si="25"/>
        <v>22.125680242882517</v>
      </c>
      <c r="J78" s="77">
        <f t="shared" si="22"/>
        <v>25.444532279314892</v>
      </c>
      <c r="K78" s="158">
        <f t="shared" si="14"/>
        <v>29.261212121212125</v>
      </c>
      <c r="L78" s="299">
        <f t="shared" si="23"/>
        <v>33.650393939393943</v>
      </c>
      <c r="M78" s="77">
        <f t="shared" ref="M78:V78" si="32">((L78)*$K$116)</f>
        <v>38.697953030303033</v>
      </c>
      <c r="N78" s="77">
        <f t="shared" si="32"/>
        <v>44.502645984848485</v>
      </c>
      <c r="O78" s="77">
        <f t="shared" si="32"/>
        <v>51.178042882575753</v>
      </c>
      <c r="P78" s="299">
        <f t="shared" si="32"/>
        <v>58.854749314962113</v>
      </c>
      <c r="Q78" s="77">
        <f t="shared" si="32"/>
        <v>67.682961712206421</v>
      </c>
      <c r="R78" s="77">
        <f t="shared" si="32"/>
        <v>77.835405969037382</v>
      </c>
      <c r="S78" s="77">
        <f t="shared" si="32"/>
        <v>89.510716864392975</v>
      </c>
      <c r="T78" s="77">
        <f t="shared" si="32"/>
        <v>102.93732439405191</v>
      </c>
      <c r="U78" s="77">
        <f t="shared" si="32"/>
        <v>118.37792305315969</v>
      </c>
      <c r="V78" s="77">
        <f t="shared" si="32"/>
        <v>136.13461151113364</v>
      </c>
      <c r="Z78" s="299"/>
      <c r="AA78" s="311"/>
    </row>
    <row r="79" spans="2:27" x14ac:dyDescent="0.2">
      <c r="B79" s="153">
        <v>100</v>
      </c>
      <c r="C79" s="259">
        <f t="shared" si="25"/>
        <v>10.996381305323537</v>
      </c>
      <c r="D79" s="179">
        <f t="shared" si="25"/>
        <v>12.645838501122066</v>
      </c>
      <c r="E79" s="179">
        <f t="shared" si="25"/>
        <v>14.542714276290374</v>
      </c>
      <c r="F79" s="179">
        <f t="shared" si="25"/>
        <v>16.724121417733929</v>
      </c>
      <c r="G79" s="179">
        <f t="shared" si="25"/>
        <v>19.232739630394018</v>
      </c>
      <c r="H79" s="179">
        <f t="shared" si="25"/>
        <v>22.117650574953121</v>
      </c>
      <c r="I79" s="179">
        <f t="shared" si="25"/>
        <v>25.435298161196087</v>
      </c>
      <c r="J79" s="179">
        <f t="shared" si="22"/>
        <v>29.250592885375497</v>
      </c>
      <c r="K79" s="295">
        <f t="shared" si="14"/>
        <v>33.63818181818182</v>
      </c>
      <c r="L79" s="307">
        <f t="shared" si="23"/>
        <v>38.68390909090909</v>
      </c>
      <c r="M79" s="179">
        <f t="shared" ref="M79:V79" si="33">((L79)*$K$116)</f>
        <v>44.486495454545448</v>
      </c>
      <c r="N79" s="179">
        <f t="shared" si="33"/>
        <v>51.159469772727263</v>
      </c>
      <c r="O79" s="179">
        <f t="shared" si="33"/>
        <v>58.833390238636348</v>
      </c>
      <c r="P79" s="307">
        <f t="shared" si="33"/>
        <v>67.658398774431788</v>
      </c>
      <c r="Q79" s="179">
        <f t="shared" si="33"/>
        <v>77.807158590596543</v>
      </c>
      <c r="R79" s="179">
        <f t="shared" si="33"/>
        <v>89.478232379186025</v>
      </c>
      <c r="S79" s="179">
        <f t="shared" si="33"/>
        <v>102.89996723606392</v>
      </c>
      <c r="T79" s="179">
        <f t="shared" si="33"/>
        <v>118.3349623214735</v>
      </c>
      <c r="U79" s="179">
        <f t="shared" si="33"/>
        <v>136.08520666969451</v>
      </c>
      <c r="V79" s="179">
        <f t="shared" si="33"/>
        <v>156.49798767014869</v>
      </c>
      <c r="Z79" s="299"/>
      <c r="AA79" s="311"/>
    </row>
    <row r="80" spans="2:27" x14ac:dyDescent="0.2">
      <c r="B80" s="153"/>
      <c r="C80" s="179"/>
      <c r="D80" s="179"/>
      <c r="E80" s="179"/>
      <c r="F80" s="179"/>
      <c r="G80" s="179"/>
      <c r="H80" s="179"/>
      <c r="I80" s="179"/>
      <c r="J80" s="179"/>
      <c r="K80" s="151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</row>
    <row r="83" spans="2:27" x14ac:dyDescent="0.2">
      <c r="B83" s="156" t="s">
        <v>244</v>
      </c>
      <c r="C83" s="156"/>
      <c r="D83" s="156"/>
      <c r="E83" s="155"/>
      <c r="F83" s="155"/>
      <c r="G83" s="155"/>
      <c r="H83" s="155"/>
      <c r="I83" s="155"/>
      <c r="K83" s="62">
        <v>1.1499999999999999</v>
      </c>
    </row>
    <row r="84" spans="2:27" x14ac:dyDescent="0.2">
      <c r="B84" s="153" t="s">
        <v>68</v>
      </c>
      <c r="C84" s="255" t="s">
        <v>191</v>
      </c>
      <c r="D84" s="154" t="s">
        <v>154</v>
      </c>
      <c r="E84" s="154" t="s">
        <v>153</v>
      </c>
      <c r="F84" s="153" t="s">
        <v>152</v>
      </c>
      <c r="G84" s="153" t="s">
        <v>151</v>
      </c>
      <c r="H84" s="153" t="s">
        <v>69</v>
      </c>
      <c r="I84" s="153" t="s">
        <v>70</v>
      </c>
      <c r="J84" s="153" t="s">
        <v>71</v>
      </c>
      <c r="K84" s="153" t="s">
        <v>72</v>
      </c>
      <c r="L84" s="153" t="s">
        <v>169</v>
      </c>
      <c r="M84" s="153" t="s">
        <v>170</v>
      </c>
      <c r="N84" s="153" t="s">
        <v>171</v>
      </c>
      <c r="O84" s="153" t="s">
        <v>172</v>
      </c>
      <c r="P84" s="153" t="s">
        <v>173</v>
      </c>
      <c r="Q84" s="154" t="s">
        <v>174</v>
      </c>
      <c r="R84" s="154" t="s">
        <v>201</v>
      </c>
      <c r="S84" s="154" t="s">
        <v>202</v>
      </c>
      <c r="T84" s="154" t="s">
        <v>203</v>
      </c>
      <c r="U84" s="154" t="s">
        <v>204</v>
      </c>
      <c r="V84" s="154" t="s">
        <v>205</v>
      </c>
      <c r="Z84" s="154" t="s">
        <v>277</v>
      </c>
      <c r="AA84" s="154" t="s">
        <v>276</v>
      </c>
    </row>
    <row r="85" spans="2:27" x14ac:dyDescent="0.2">
      <c r="B85" s="153">
        <v>1</v>
      </c>
      <c r="C85" s="256">
        <f t="shared" ref="C85:J99" si="34">((D85)/$K$116)</f>
        <v>0.23814247108753836</v>
      </c>
      <c r="D85" s="251">
        <f t="shared" si="34"/>
        <v>0.27386384175066908</v>
      </c>
      <c r="E85" s="251">
        <f t="shared" si="34"/>
        <v>0.31494341801326942</v>
      </c>
      <c r="F85" s="251">
        <f t="shared" si="34"/>
        <v>0.36218493071525981</v>
      </c>
      <c r="G85" s="251">
        <f t="shared" si="34"/>
        <v>0.41651267032254874</v>
      </c>
      <c r="H85" s="251">
        <f t="shared" si="34"/>
        <v>0.47898957087093103</v>
      </c>
      <c r="I85" s="251">
        <f t="shared" si="34"/>
        <v>0.55083800650157067</v>
      </c>
      <c r="J85" s="251">
        <f>((K85)/$K$116)</f>
        <v>0.63346370747680625</v>
      </c>
      <c r="K85" s="261">
        <f>P21</f>
        <v>0.72848326359832716</v>
      </c>
      <c r="L85" s="251">
        <f>((K85)*$K$116)</f>
        <v>0.83775575313807615</v>
      </c>
      <c r="M85" s="251">
        <f t="shared" ref="L85:V99" si="35">((L85)*$K$116)</f>
        <v>0.9634191161087875</v>
      </c>
      <c r="N85" s="251">
        <f t="shared" si="35"/>
        <v>1.1079319835251056</v>
      </c>
      <c r="O85" s="251">
        <f t="shared" si="35"/>
        <v>1.2741217810538714</v>
      </c>
      <c r="P85" s="251">
        <f t="shared" si="35"/>
        <v>1.4652400482119521</v>
      </c>
      <c r="Q85" s="251">
        <f t="shared" si="35"/>
        <v>1.6850260554437448</v>
      </c>
      <c r="R85" s="251">
        <f t="shared" si="35"/>
        <v>1.9377799637603064</v>
      </c>
      <c r="S85" s="251">
        <f t="shared" si="35"/>
        <v>2.2284469583243522</v>
      </c>
      <c r="T85" s="251">
        <f t="shared" si="35"/>
        <v>2.562714002073005</v>
      </c>
      <c r="U85" s="251">
        <f t="shared" si="35"/>
        <v>2.9471211023839556</v>
      </c>
      <c r="V85" s="251">
        <f t="shared" si="35"/>
        <v>3.3891892677415489</v>
      </c>
      <c r="Z85" s="296">
        <f t="shared" ref="Z85:Z96" si="36">K85*$Z$63</f>
        <v>0.87417991631799252</v>
      </c>
      <c r="AA85" s="311">
        <f t="shared" ref="AA85:AA96" si="37">Z85/K85</f>
        <v>1.2</v>
      </c>
    </row>
    <row r="86" spans="2:27" x14ac:dyDescent="0.2">
      <c r="B86" s="153">
        <v>2</v>
      </c>
      <c r="C86" s="257">
        <f t="shared" si="34"/>
        <v>0.6125339084815673</v>
      </c>
      <c r="D86" s="77">
        <f t="shared" si="34"/>
        <v>0.7044139947538024</v>
      </c>
      <c r="E86" s="77">
        <f t="shared" si="34"/>
        <v>0.81007609396687263</v>
      </c>
      <c r="F86" s="77">
        <f t="shared" si="34"/>
        <v>0.93158750806190349</v>
      </c>
      <c r="G86" s="77">
        <f t="shared" si="34"/>
        <v>1.071325634271189</v>
      </c>
      <c r="H86" s="77">
        <f t="shared" si="34"/>
        <v>1.2320244794118673</v>
      </c>
      <c r="I86" s="77">
        <f t="shared" si="34"/>
        <v>1.4168281513236474</v>
      </c>
      <c r="J86" s="77">
        <f t="shared" si="34"/>
        <v>1.6293523740221945</v>
      </c>
      <c r="K86" s="158">
        <f t="shared" ref="K86:K99" si="38">P22</f>
        <v>1.8737552301255234</v>
      </c>
      <c r="L86" s="77">
        <f t="shared" si="35"/>
        <v>2.1548185146443517</v>
      </c>
      <c r="M86" s="77">
        <f t="shared" si="35"/>
        <v>2.4780412918410044</v>
      </c>
      <c r="N86" s="77">
        <f t="shared" si="35"/>
        <v>2.8497474856171547</v>
      </c>
      <c r="O86" s="77">
        <f t="shared" si="35"/>
        <v>3.2772096084597275</v>
      </c>
      <c r="P86" s="77">
        <f t="shared" si="35"/>
        <v>3.7687910497286863</v>
      </c>
      <c r="Q86" s="77">
        <f t="shared" si="35"/>
        <v>4.3341097071879888</v>
      </c>
      <c r="R86" s="77">
        <f t="shared" si="35"/>
        <v>4.9842261632661868</v>
      </c>
      <c r="S86" s="77">
        <f t="shared" si="35"/>
        <v>5.7318600877561146</v>
      </c>
      <c r="T86" s="77">
        <f t="shared" si="35"/>
        <v>6.5916391009195312</v>
      </c>
      <c r="U86" s="77">
        <f t="shared" si="35"/>
        <v>7.5803849660574603</v>
      </c>
      <c r="V86" s="77">
        <f t="shared" si="35"/>
        <v>8.717442710966079</v>
      </c>
      <c r="Z86" s="298">
        <f t="shared" si="36"/>
        <v>2.248506276150628</v>
      </c>
      <c r="AA86" s="311">
        <f t="shared" si="37"/>
        <v>1.2</v>
      </c>
    </row>
    <row r="87" spans="2:27" x14ac:dyDescent="0.2">
      <c r="B87" s="153">
        <v>3</v>
      </c>
      <c r="C87" s="258">
        <f t="shared" si="34"/>
        <v>0.94761848509775437</v>
      </c>
      <c r="D87" s="142">
        <f t="shared" si="34"/>
        <v>1.0897612578624174</v>
      </c>
      <c r="E87" s="142">
        <f t="shared" si="34"/>
        <v>1.25322544654178</v>
      </c>
      <c r="F87" s="142">
        <f t="shared" si="34"/>
        <v>1.4412092635230469</v>
      </c>
      <c r="G87" s="142">
        <f t="shared" si="34"/>
        <v>1.6573906530515037</v>
      </c>
      <c r="H87" s="142">
        <f t="shared" si="34"/>
        <v>1.9059992510092292</v>
      </c>
      <c r="I87" s="142">
        <f t="shared" si="34"/>
        <v>2.1918991386606135</v>
      </c>
      <c r="J87" s="142">
        <f t="shared" si="34"/>
        <v>2.5206840094597052</v>
      </c>
      <c r="K87" s="159">
        <f t="shared" si="38"/>
        <v>2.8987866108786609</v>
      </c>
      <c r="L87" s="142">
        <f t="shared" si="35"/>
        <v>3.3336046025104595</v>
      </c>
      <c r="M87" s="142">
        <f t="shared" si="35"/>
        <v>3.8336452928870282</v>
      </c>
      <c r="N87" s="142">
        <f t="shared" si="35"/>
        <v>4.4086920868200821</v>
      </c>
      <c r="O87" s="142">
        <f t="shared" si="35"/>
        <v>5.0699958998430938</v>
      </c>
      <c r="P87" s="142">
        <f t="shared" si="35"/>
        <v>5.8304952848195573</v>
      </c>
      <c r="Q87" s="142">
        <f t="shared" si="35"/>
        <v>6.7050695775424902</v>
      </c>
      <c r="R87" s="142">
        <f t="shared" si="35"/>
        <v>7.7108300141738635</v>
      </c>
      <c r="S87" s="142">
        <f t="shared" si="35"/>
        <v>8.8674545162999419</v>
      </c>
      <c r="T87" s="142">
        <f t="shared" si="35"/>
        <v>10.197572693744933</v>
      </c>
      <c r="U87" s="142">
        <f t="shared" si="35"/>
        <v>11.727208597806671</v>
      </c>
      <c r="V87" s="142">
        <f t="shared" si="35"/>
        <v>13.486289887477671</v>
      </c>
      <c r="Z87" s="300">
        <f t="shared" si="36"/>
        <v>3.478543933054393</v>
      </c>
      <c r="AA87" s="311">
        <f t="shared" si="37"/>
        <v>1.2</v>
      </c>
    </row>
    <row r="88" spans="2:27" x14ac:dyDescent="0.2">
      <c r="B88" s="153">
        <v>4</v>
      </c>
      <c r="C88" s="257">
        <f t="shared" si="34"/>
        <v>1.2433962009360993</v>
      </c>
      <c r="D88" s="77">
        <f t="shared" si="34"/>
        <v>1.4299056310765141</v>
      </c>
      <c r="E88" s="77">
        <f t="shared" si="34"/>
        <v>1.6443914757379912</v>
      </c>
      <c r="F88" s="77">
        <f t="shared" si="34"/>
        <v>1.8910501970986897</v>
      </c>
      <c r="G88" s="77">
        <f t="shared" si="34"/>
        <v>2.1747077266634931</v>
      </c>
      <c r="H88" s="77">
        <f t="shared" si="34"/>
        <v>2.5009138856630169</v>
      </c>
      <c r="I88" s="77">
        <f t="shared" si="34"/>
        <v>2.8760509685124691</v>
      </c>
      <c r="J88" s="77">
        <f t="shared" si="34"/>
        <v>3.3074586137893394</v>
      </c>
      <c r="K88" s="158">
        <f t="shared" si="38"/>
        <v>3.8035774058577401</v>
      </c>
      <c r="L88" s="77">
        <f t="shared" si="35"/>
        <v>4.3741140167364003</v>
      </c>
      <c r="M88" s="77">
        <f t="shared" si="35"/>
        <v>5.0302311192468601</v>
      </c>
      <c r="N88" s="77">
        <f t="shared" si="35"/>
        <v>5.7847657871338889</v>
      </c>
      <c r="O88" s="77">
        <f t="shared" si="35"/>
        <v>6.6524806552039717</v>
      </c>
      <c r="P88" s="77">
        <f t="shared" si="35"/>
        <v>7.650352753484567</v>
      </c>
      <c r="Q88" s="77">
        <f t="shared" si="35"/>
        <v>8.7979056665072513</v>
      </c>
      <c r="R88" s="77">
        <f t="shared" si="35"/>
        <v>10.117591516483339</v>
      </c>
      <c r="S88" s="77">
        <f t="shared" si="35"/>
        <v>11.635230243955839</v>
      </c>
      <c r="T88" s="77">
        <f t="shared" si="35"/>
        <v>13.380514780549213</v>
      </c>
      <c r="U88" s="77">
        <f t="shared" si="35"/>
        <v>15.387591997631594</v>
      </c>
      <c r="V88" s="77">
        <f t="shared" si="35"/>
        <v>17.695730797276333</v>
      </c>
      <c r="Z88" s="298">
        <f t="shared" si="36"/>
        <v>4.5642928870292883</v>
      </c>
      <c r="AA88" s="311">
        <f t="shared" si="37"/>
        <v>1.2</v>
      </c>
    </row>
    <row r="89" spans="2:27" x14ac:dyDescent="0.2">
      <c r="B89" s="153">
        <v>5</v>
      </c>
      <c r="C89" s="257">
        <f t="shared" si="34"/>
        <v>1.4998670559966027</v>
      </c>
      <c r="D89" s="77">
        <f t="shared" si="34"/>
        <v>1.7248471143960931</v>
      </c>
      <c r="E89" s="77">
        <f t="shared" si="34"/>
        <v>1.9835741815555068</v>
      </c>
      <c r="F89" s="77">
        <f t="shared" si="34"/>
        <v>2.2811103087888327</v>
      </c>
      <c r="G89" s="77">
        <f t="shared" si="34"/>
        <v>2.6232768551071572</v>
      </c>
      <c r="H89" s="77">
        <f t="shared" si="34"/>
        <v>3.0167683833732308</v>
      </c>
      <c r="I89" s="77">
        <f t="shared" si="34"/>
        <v>3.4692836408792154</v>
      </c>
      <c r="J89" s="77">
        <f t="shared" si="34"/>
        <v>3.9896761870110975</v>
      </c>
      <c r="K89" s="158">
        <f t="shared" si="38"/>
        <v>4.5881276150627617</v>
      </c>
      <c r="L89" s="77">
        <f t="shared" si="35"/>
        <v>5.2763467573221758</v>
      </c>
      <c r="M89" s="77">
        <f t="shared" si="35"/>
        <v>6.0677987709205015</v>
      </c>
      <c r="N89" s="77">
        <f t="shared" si="35"/>
        <v>6.9779685865585765</v>
      </c>
      <c r="O89" s="77">
        <f t="shared" si="35"/>
        <v>8.0246638745423624</v>
      </c>
      <c r="P89" s="77">
        <f t="shared" si="35"/>
        <v>9.2283634557237164</v>
      </c>
      <c r="Q89" s="77">
        <f t="shared" si="35"/>
        <v>10.612617974082273</v>
      </c>
      <c r="R89" s="77">
        <f t="shared" si="35"/>
        <v>12.204510670194614</v>
      </c>
      <c r="S89" s="77">
        <f t="shared" si="35"/>
        <v>14.035187270723805</v>
      </c>
      <c r="T89" s="77">
        <f t="shared" si="35"/>
        <v>16.140465361332375</v>
      </c>
      <c r="U89" s="77">
        <f t="shared" si="35"/>
        <v>18.561535165532231</v>
      </c>
      <c r="V89" s="77">
        <f t="shared" si="35"/>
        <v>21.345765440362065</v>
      </c>
      <c r="Z89" s="298">
        <f t="shared" si="36"/>
        <v>5.5057531380753142</v>
      </c>
      <c r="AA89" s="311">
        <f t="shared" si="37"/>
        <v>1.2</v>
      </c>
    </row>
    <row r="90" spans="2:27" x14ac:dyDescent="0.2">
      <c r="B90" s="153">
        <v>10</v>
      </c>
      <c r="C90" s="258">
        <f t="shared" si="34"/>
        <v>2.1926184196314891</v>
      </c>
      <c r="D90" s="142">
        <f t="shared" si="34"/>
        <v>2.5215111825762122</v>
      </c>
      <c r="E90" s="142">
        <f t="shared" si="34"/>
        <v>2.8997378599626438</v>
      </c>
      <c r="F90" s="142">
        <f t="shared" si="34"/>
        <v>3.3346985389570403</v>
      </c>
      <c r="G90" s="142">
        <f t="shared" si="34"/>
        <v>3.834903319800596</v>
      </c>
      <c r="H90" s="142">
        <f t="shared" si="34"/>
        <v>4.4101388177706848</v>
      </c>
      <c r="I90" s="142">
        <f t="shared" si="34"/>
        <v>5.0716596404362875</v>
      </c>
      <c r="J90" s="142">
        <f t="shared" si="34"/>
        <v>5.8324085865017299</v>
      </c>
      <c r="K90" s="159">
        <f t="shared" si="38"/>
        <v>6.7072698744769887</v>
      </c>
      <c r="L90" s="142">
        <f t="shared" si="35"/>
        <v>7.7133603556485362</v>
      </c>
      <c r="M90" s="142">
        <f t="shared" si="35"/>
        <v>8.8703644089958154</v>
      </c>
      <c r="N90" s="142">
        <f t="shared" si="35"/>
        <v>10.200919070345186</v>
      </c>
      <c r="O90" s="142">
        <f t="shared" si="35"/>
        <v>11.731056930896964</v>
      </c>
      <c r="P90" s="142">
        <f t="shared" si="35"/>
        <v>13.490715470531507</v>
      </c>
      <c r="Q90" s="142">
        <f t="shared" si="35"/>
        <v>15.514322791111232</v>
      </c>
      <c r="R90" s="142">
        <f t="shared" si="35"/>
        <v>17.841471209777914</v>
      </c>
      <c r="S90" s="142">
        <f t="shared" si="35"/>
        <v>20.517691891244599</v>
      </c>
      <c r="T90" s="142">
        <f t="shared" si="35"/>
        <v>23.595345674931288</v>
      </c>
      <c r="U90" s="142">
        <f t="shared" si="35"/>
        <v>27.13464752617098</v>
      </c>
      <c r="V90" s="142">
        <f t="shared" si="35"/>
        <v>31.204844655096625</v>
      </c>
      <c r="Z90" s="300">
        <f t="shared" si="36"/>
        <v>8.0487238493723865</v>
      </c>
      <c r="AA90" s="311">
        <f t="shared" si="37"/>
        <v>1.2</v>
      </c>
    </row>
    <row r="91" spans="2:27" x14ac:dyDescent="0.2">
      <c r="B91" s="153">
        <v>20</v>
      </c>
      <c r="C91" s="257">
        <f t="shared" si="34"/>
        <v>3.0667348832514092</v>
      </c>
      <c r="D91" s="77">
        <f t="shared" si="34"/>
        <v>3.5267451157391205</v>
      </c>
      <c r="E91" s="77">
        <f t="shared" si="34"/>
        <v>4.0557568830999884</v>
      </c>
      <c r="F91" s="77">
        <f t="shared" si="34"/>
        <v>4.6641204155649865</v>
      </c>
      <c r="G91" s="77">
        <f t="shared" si="34"/>
        <v>5.3637384778997337</v>
      </c>
      <c r="H91" s="77">
        <f t="shared" si="34"/>
        <v>6.1682992495846936</v>
      </c>
      <c r="I91" s="77">
        <f t="shared" si="34"/>
        <v>7.0935441370223975</v>
      </c>
      <c r="J91" s="77">
        <f t="shared" si="34"/>
        <v>8.1575757575757564</v>
      </c>
      <c r="K91" s="158">
        <f t="shared" si="38"/>
        <v>9.3812121212121191</v>
      </c>
      <c r="L91" s="77">
        <f t="shared" si="35"/>
        <v>10.788393939393936</v>
      </c>
      <c r="M91" s="77">
        <f t="shared" si="35"/>
        <v>12.406653030303026</v>
      </c>
      <c r="N91" s="77">
        <f t="shared" si="35"/>
        <v>14.26765098484848</v>
      </c>
      <c r="O91" s="77">
        <f t="shared" si="35"/>
        <v>16.407798632575751</v>
      </c>
      <c r="P91" s="77">
        <f t="shared" si="35"/>
        <v>18.868968427462114</v>
      </c>
      <c r="Q91" s="77">
        <f t="shared" si="35"/>
        <v>21.69931369158143</v>
      </c>
      <c r="R91" s="77">
        <f t="shared" si="35"/>
        <v>24.954210745318644</v>
      </c>
      <c r="S91" s="77">
        <f t="shared" si="35"/>
        <v>28.697342357116437</v>
      </c>
      <c r="T91" s="77">
        <f t="shared" si="35"/>
        <v>33.001943710683896</v>
      </c>
      <c r="U91" s="77">
        <f t="shared" si="35"/>
        <v>37.952235267286476</v>
      </c>
      <c r="V91" s="77">
        <f t="shared" si="35"/>
        <v>43.645070557379441</v>
      </c>
      <c r="Z91" s="298">
        <f t="shared" si="36"/>
        <v>11.257454545454543</v>
      </c>
      <c r="AA91" s="311">
        <f t="shared" si="37"/>
        <v>1.2</v>
      </c>
    </row>
    <row r="92" spans="2:27" x14ac:dyDescent="0.2">
      <c r="B92" s="153">
        <v>30</v>
      </c>
      <c r="C92" s="257">
        <f t="shared" si="34"/>
        <v>3.6831923798104107</v>
      </c>
      <c r="D92" s="77">
        <f t="shared" si="34"/>
        <v>4.2356712367819718</v>
      </c>
      <c r="E92" s="77">
        <f t="shared" si="34"/>
        <v>4.871021922299267</v>
      </c>
      <c r="F92" s="77">
        <f t="shared" si="34"/>
        <v>5.6016752106441565</v>
      </c>
      <c r="G92" s="77">
        <f t="shared" si="34"/>
        <v>6.4419264922407793</v>
      </c>
      <c r="H92" s="77">
        <f t="shared" si="34"/>
        <v>7.4082154660768955</v>
      </c>
      <c r="I92" s="77">
        <f t="shared" si="34"/>
        <v>8.5194477859884294</v>
      </c>
      <c r="J92" s="77">
        <f t="shared" si="34"/>
        <v>9.7973649538866923</v>
      </c>
      <c r="K92" s="158">
        <f t="shared" si="38"/>
        <v>11.266969696969696</v>
      </c>
      <c r="L92" s="77">
        <f t="shared" si="35"/>
        <v>12.957015151515149</v>
      </c>
      <c r="M92" s="77">
        <f t="shared" si="35"/>
        <v>14.90056742424242</v>
      </c>
      <c r="N92" s="77">
        <f t="shared" si="35"/>
        <v>17.13565253787878</v>
      </c>
      <c r="O92" s="77">
        <f t="shared" si="35"/>
        <v>19.706000418560595</v>
      </c>
      <c r="P92" s="77">
        <f t="shared" si="35"/>
        <v>22.661900481344684</v>
      </c>
      <c r="Q92" s="77">
        <f t="shared" si="35"/>
        <v>26.061185553546384</v>
      </c>
      <c r="R92" s="77">
        <f t="shared" si="35"/>
        <v>29.970363386578338</v>
      </c>
      <c r="S92" s="77">
        <f t="shared" si="35"/>
        <v>34.465917894565088</v>
      </c>
      <c r="T92" s="77">
        <f t="shared" si="35"/>
        <v>39.635805578749846</v>
      </c>
      <c r="U92" s="77">
        <f t="shared" si="35"/>
        <v>45.581176415562318</v>
      </c>
      <c r="V92" s="77">
        <f t="shared" si="35"/>
        <v>52.418352877896659</v>
      </c>
      <c r="Z92" s="298">
        <f t="shared" si="36"/>
        <v>13.520363636363635</v>
      </c>
      <c r="AA92" s="311">
        <f t="shared" si="37"/>
        <v>1.2</v>
      </c>
    </row>
    <row r="93" spans="2:27" x14ac:dyDescent="0.2">
      <c r="B93" s="153">
        <v>40</v>
      </c>
      <c r="C93" s="257">
        <f t="shared" si="34"/>
        <v>4.2513221898895539</v>
      </c>
      <c r="D93" s="77">
        <f t="shared" si="34"/>
        <v>4.8890205183729867</v>
      </c>
      <c r="E93" s="77">
        <f t="shared" si="34"/>
        <v>5.6223735961289343</v>
      </c>
      <c r="F93" s="77">
        <f t="shared" si="34"/>
        <v>6.4657296355482741</v>
      </c>
      <c r="G93" s="77">
        <f t="shared" si="34"/>
        <v>7.435589080880515</v>
      </c>
      <c r="H93" s="77">
        <f t="shared" si="34"/>
        <v>8.5509274430125917</v>
      </c>
      <c r="I93" s="77">
        <f t="shared" si="34"/>
        <v>9.8335665594644794</v>
      </c>
      <c r="J93" s="77">
        <f t="shared" si="34"/>
        <v>11.308601543384151</v>
      </c>
      <c r="K93" s="158">
        <f t="shared" si="38"/>
        <v>13.004891774891773</v>
      </c>
      <c r="L93" s="77">
        <f t="shared" si="35"/>
        <v>14.955625541125537</v>
      </c>
      <c r="M93" s="77">
        <f t="shared" si="35"/>
        <v>17.198969372294368</v>
      </c>
      <c r="N93" s="77">
        <f t="shared" si="35"/>
        <v>19.778814778138521</v>
      </c>
      <c r="O93" s="77">
        <f t="shared" si="35"/>
        <v>22.745636994859296</v>
      </c>
      <c r="P93" s="77">
        <f t="shared" si="35"/>
        <v>26.15748254408819</v>
      </c>
      <c r="Q93" s="77">
        <f t="shared" si="35"/>
        <v>30.081104925701414</v>
      </c>
      <c r="R93" s="77">
        <f t="shared" si="35"/>
        <v>34.59327066455662</v>
      </c>
      <c r="S93" s="77">
        <f t="shared" si="35"/>
        <v>39.782261264240113</v>
      </c>
      <c r="T93" s="77">
        <f t="shared" si="35"/>
        <v>45.749600453876127</v>
      </c>
      <c r="U93" s="77">
        <f t="shared" si="35"/>
        <v>52.612040521957539</v>
      </c>
      <c r="V93" s="77">
        <f t="shared" si="35"/>
        <v>60.503846600251165</v>
      </c>
      <c r="Z93" s="298">
        <f t="shared" si="36"/>
        <v>15.605870129870127</v>
      </c>
      <c r="AA93" s="311">
        <f t="shared" si="37"/>
        <v>1.2</v>
      </c>
    </row>
    <row r="94" spans="2:27" x14ac:dyDescent="0.2">
      <c r="B94" s="153">
        <v>50</v>
      </c>
      <c r="C94" s="257">
        <f t="shared" si="34"/>
        <v>4.7711243134888441</v>
      </c>
      <c r="D94" s="77">
        <f t="shared" si="34"/>
        <v>5.4867929605121706</v>
      </c>
      <c r="E94" s="77">
        <f t="shared" si="34"/>
        <v>6.3098119045889955</v>
      </c>
      <c r="F94" s="77">
        <f t="shared" si="34"/>
        <v>7.2562836902773444</v>
      </c>
      <c r="G94" s="77">
        <f t="shared" si="34"/>
        <v>8.3447262438189451</v>
      </c>
      <c r="H94" s="77">
        <f t="shared" si="34"/>
        <v>9.5964351803917864</v>
      </c>
      <c r="I94" s="77">
        <f t="shared" si="34"/>
        <v>11.035900457450554</v>
      </c>
      <c r="J94" s="77">
        <f t="shared" si="34"/>
        <v>12.691285526068135</v>
      </c>
      <c r="K94" s="158">
        <f t="shared" si="38"/>
        <v>14.594978354978354</v>
      </c>
      <c r="L94" s="77">
        <f t="shared" si="35"/>
        <v>16.784225108225105</v>
      </c>
      <c r="M94" s="77">
        <f t="shared" si="35"/>
        <v>19.301858874458869</v>
      </c>
      <c r="N94" s="77">
        <f t="shared" si="35"/>
        <v>22.197137705627696</v>
      </c>
      <c r="O94" s="77">
        <f t="shared" si="35"/>
        <v>25.526708361471847</v>
      </c>
      <c r="P94" s="77">
        <f t="shared" si="35"/>
        <v>29.355714615692623</v>
      </c>
      <c r="Q94" s="77">
        <f t="shared" si="35"/>
        <v>33.759071808046514</v>
      </c>
      <c r="R94" s="77">
        <f t="shared" si="35"/>
        <v>38.822932579253489</v>
      </c>
      <c r="S94" s="77">
        <f t="shared" si="35"/>
        <v>44.646372466141507</v>
      </c>
      <c r="T94" s="77">
        <f t="shared" si="35"/>
        <v>51.343328336062726</v>
      </c>
      <c r="U94" s="77">
        <f t="shared" si="35"/>
        <v>59.044827586472131</v>
      </c>
      <c r="V94" s="77">
        <f t="shared" si="35"/>
        <v>67.901551724442939</v>
      </c>
      <c r="Z94" s="298">
        <f t="shared" si="36"/>
        <v>17.513974025974022</v>
      </c>
      <c r="AA94" s="311">
        <f t="shared" si="37"/>
        <v>1.2</v>
      </c>
    </row>
    <row r="95" spans="2:27" x14ac:dyDescent="0.2">
      <c r="B95" s="153">
        <v>60</v>
      </c>
      <c r="C95" s="257">
        <f t="shared" si="34"/>
        <v>5.2425987506082778</v>
      </c>
      <c r="D95" s="77">
        <f t="shared" si="34"/>
        <v>6.028988563199519</v>
      </c>
      <c r="E95" s="77">
        <f t="shared" si="34"/>
        <v>6.9333368476794464</v>
      </c>
      <c r="F95" s="77">
        <f t="shared" si="34"/>
        <v>7.9733373748313632</v>
      </c>
      <c r="G95" s="77">
        <f t="shared" si="34"/>
        <v>9.1693379810560671</v>
      </c>
      <c r="H95" s="77">
        <f t="shared" si="34"/>
        <v>10.544738678214477</v>
      </c>
      <c r="I95" s="77">
        <f t="shared" si="34"/>
        <v>12.126449479946647</v>
      </c>
      <c r="J95" s="77">
        <f t="shared" si="34"/>
        <v>13.945416901938643</v>
      </c>
      <c r="K95" s="158">
        <f t="shared" si="38"/>
        <v>16.037229437229438</v>
      </c>
      <c r="L95" s="77">
        <f t="shared" si="35"/>
        <v>18.442813852813853</v>
      </c>
      <c r="M95" s="77">
        <f t="shared" si="35"/>
        <v>21.209235930735929</v>
      </c>
      <c r="N95" s="77">
        <f t="shared" si="35"/>
        <v>24.390621320346316</v>
      </c>
      <c r="O95" s="77">
        <f t="shared" si="35"/>
        <v>28.049214518398262</v>
      </c>
      <c r="P95" s="77">
        <f t="shared" si="35"/>
        <v>32.256596696157999</v>
      </c>
      <c r="Q95" s="77">
        <f t="shared" si="35"/>
        <v>37.095086200581697</v>
      </c>
      <c r="R95" s="77">
        <f t="shared" si="35"/>
        <v>42.65934913066895</v>
      </c>
      <c r="S95" s="77">
        <f t="shared" si="35"/>
        <v>49.058251500269286</v>
      </c>
      <c r="T95" s="77">
        <f t="shared" si="35"/>
        <v>56.416989225309678</v>
      </c>
      <c r="U95" s="77">
        <f t="shared" si="35"/>
        <v>64.879537609106123</v>
      </c>
      <c r="V95" s="77">
        <f t="shared" si="35"/>
        <v>74.611468250472029</v>
      </c>
      <c r="Z95" s="298">
        <f t="shared" si="36"/>
        <v>19.244675324675324</v>
      </c>
      <c r="AA95" s="311">
        <f t="shared" si="37"/>
        <v>1.2</v>
      </c>
    </row>
    <row r="96" spans="2:27" x14ac:dyDescent="0.2">
      <c r="B96" s="153">
        <v>70</v>
      </c>
      <c r="C96" s="258">
        <f t="shared" si="34"/>
        <v>5.6657455012478559</v>
      </c>
      <c r="D96" s="142">
        <f t="shared" si="34"/>
        <v>6.5156073264350338</v>
      </c>
      <c r="E96" s="142">
        <f t="shared" si="34"/>
        <v>7.4929484254002885</v>
      </c>
      <c r="F96" s="142">
        <f t="shared" si="34"/>
        <v>8.6168906892103312</v>
      </c>
      <c r="G96" s="142">
        <f t="shared" si="34"/>
        <v>9.909424292591881</v>
      </c>
      <c r="H96" s="142">
        <f t="shared" si="34"/>
        <v>11.395837936480662</v>
      </c>
      <c r="I96" s="142">
        <f t="shared" si="34"/>
        <v>13.105213626952761</v>
      </c>
      <c r="J96" s="142">
        <f t="shared" si="34"/>
        <v>15.070995670995673</v>
      </c>
      <c r="K96" s="159">
        <f t="shared" si="38"/>
        <v>17.331645021645024</v>
      </c>
      <c r="L96" s="142">
        <f t="shared" si="35"/>
        <v>19.931391774891775</v>
      </c>
      <c r="M96" s="142">
        <f t="shared" si="35"/>
        <v>22.92110054112554</v>
      </c>
      <c r="N96" s="142">
        <f t="shared" si="35"/>
        <v>26.35926562229437</v>
      </c>
      <c r="O96" s="142">
        <f t="shared" si="35"/>
        <v>30.313155465638523</v>
      </c>
      <c r="P96" s="142">
        <f t="shared" si="35"/>
        <v>34.860128785484299</v>
      </c>
      <c r="Q96" s="142">
        <f t="shared" si="35"/>
        <v>40.08914810330694</v>
      </c>
      <c r="R96" s="142">
        <f t="shared" si="35"/>
        <v>46.102520318802974</v>
      </c>
      <c r="S96" s="142">
        <f t="shared" si="35"/>
        <v>53.017898366623413</v>
      </c>
      <c r="T96" s="142">
        <f t="shared" si="35"/>
        <v>60.970583121616919</v>
      </c>
      <c r="U96" s="142">
        <f t="shared" si="35"/>
        <v>70.116170589859451</v>
      </c>
      <c r="V96" s="142">
        <f t="shared" si="35"/>
        <v>80.633596178338365</v>
      </c>
      <c r="Z96" s="300">
        <f t="shared" si="36"/>
        <v>20.797974025974028</v>
      </c>
      <c r="AA96" s="311">
        <f t="shared" si="37"/>
        <v>1.2</v>
      </c>
    </row>
    <row r="97" spans="1:27" x14ac:dyDescent="0.2">
      <c r="B97" s="153">
        <v>80</v>
      </c>
      <c r="C97" s="257">
        <f t="shared" si="34"/>
        <v>6.0405645654075784</v>
      </c>
      <c r="D97" s="77">
        <f t="shared" si="34"/>
        <v>6.9466492502187149</v>
      </c>
      <c r="E97" s="77">
        <f t="shared" si="34"/>
        <v>7.9886466377515211</v>
      </c>
      <c r="F97" s="77">
        <f t="shared" si="34"/>
        <v>9.1869436334142485</v>
      </c>
      <c r="G97" s="77">
        <f t="shared" si="34"/>
        <v>10.564985178426385</v>
      </c>
      <c r="H97" s="77">
        <f t="shared" si="34"/>
        <v>12.149732955190341</v>
      </c>
      <c r="I97" s="77">
        <f t="shared" si="34"/>
        <v>13.972192898468892</v>
      </c>
      <c r="J97" s="77">
        <f t="shared" si="34"/>
        <v>16.068021833239225</v>
      </c>
      <c r="K97" s="158">
        <f t="shared" si="38"/>
        <v>18.478225108225107</v>
      </c>
      <c r="L97" s="77">
        <f t="shared" si="35"/>
        <v>21.249958874458873</v>
      </c>
      <c r="M97" s="77">
        <f t="shared" si="35"/>
        <v>24.437452705627702</v>
      </c>
      <c r="N97" s="77">
        <f t="shared" si="35"/>
        <v>28.103070611471857</v>
      </c>
      <c r="O97" s="77">
        <f t="shared" si="35"/>
        <v>32.318531203192634</v>
      </c>
      <c r="P97" s="77">
        <f t="shared" si="35"/>
        <v>37.166310883671528</v>
      </c>
      <c r="Q97" s="77">
        <f t="shared" si="35"/>
        <v>42.741257516222255</v>
      </c>
      <c r="R97" s="77">
        <f t="shared" si="35"/>
        <v>49.152446143655588</v>
      </c>
      <c r="S97" s="77">
        <f t="shared" si="35"/>
        <v>56.525313065203925</v>
      </c>
      <c r="T97" s="77">
        <f t="shared" si="35"/>
        <v>65.004110024984513</v>
      </c>
      <c r="U97" s="77">
        <f t="shared" si="35"/>
        <v>74.754726528732178</v>
      </c>
      <c r="V97" s="77">
        <f t="shared" si="35"/>
        <v>85.967935508042004</v>
      </c>
      <c r="Z97" s="299"/>
      <c r="AA97" s="311"/>
    </row>
    <row r="98" spans="1:27" x14ac:dyDescent="0.2">
      <c r="B98" s="153">
        <v>90</v>
      </c>
      <c r="C98" s="257">
        <f t="shared" si="34"/>
        <v>6.3670559430874452</v>
      </c>
      <c r="D98" s="77">
        <f t="shared" si="34"/>
        <v>7.3221143345505615</v>
      </c>
      <c r="E98" s="77">
        <f t="shared" si="34"/>
        <v>8.420431484733145</v>
      </c>
      <c r="F98" s="77">
        <f t="shared" si="34"/>
        <v>9.6834962074431168</v>
      </c>
      <c r="G98" s="77">
        <f t="shared" si="34"/>
        <v>11.136020638559584</v>
      </c>
      <c r="H98" s="77">
        <f t="shared" si="34"/>
        <v>12.80642373434352</v>
      </c>
      <c r="I98" s="77">
        <f t="shared" si="34"/>
        <v>14.727387294495047</v>
      </c>
      <c r="J98" s="77">
        <f t="shared" si="34"/>
        <v>16.936495388669304</v>
      </c>
      <c r="K98" s="158">
        <f t="shared" si="38"/>
        <v>19.476969696969697</v>
      </c>
      <c r="L98" s="77">
        <f t="shared" si="35"/>
        <v>22.398515151515149</v>
      </c>
      <c r="M98" s="77">
        <f t="shared" si="35"/>
        <v>25.75829242424242</v>
      </c>
      <c r="N98" s="77">
        <f t="shared" si="35"/>
        <v>29.622036287878782</v>
      </c>
      <c r="O98" s="77">
        <f t="shared" si="35"/>
        <v>34.065341731060599</v>
      </c>
      <c r="P98" s="77">
        <f t="shared" si="35"/>
        <v>39.175142990719685</v>
      </c>
      <c r="Q98" s="77">
        <f t="shared" si="35"/>
        <v>45.051414439327637</v>
      </c>
      <c r="R98" s="77">
        <f t="shared" si="35"/>
        <v>51.80912660522678</v>
      </c>
      <c r="S98" s="77">
        <f t="shared" si="35"/>
        <v>59.580495596010792</v>
      </c>
      <c r="T98" s="77">
        <f t="shared" si="35"/>
        <v>68.517569935412411</v>
      </c>
      <c r="U98" s="77">
        <f t="shared" si="35"/>
        <v>78.795205425724262</v>
      </c>
      <c r="V98" s="77">
        <f t="shared" si="35"/>
        <v>90.614486239582888</v>
      </c>
      <c r="Z98" s="299"/>
      <c r="AA98" s="311"/>
    </row>
    <row r="99" spans="1:27" x14ac:dyDescent="0.2">
      <c r="B99" s="153">
        <v>100</v>
      </c>
      <c r="C99" s="259">
        <f t="shared" si="34"/>
        <v>6.6452196342874581</v>
      </c>
      <c r="D99" s="179">
        <f t="shared" si="34"/>
        <v>7.6420025794305761</v>
      </c>
      <c r="E99" s="179">
        <f t="shared" si="34"/>
        <v>8.7883029663451619</v>
      </c>
      <c r="F99" s="179">
        <f t="shared" si="34"/>
        <v>10.106548411296936</v>
      </c>
      <c r="G99" s="179">
        <f t="shared" si="34"/>
        <v>11.622530672991475</v>
      </c>
      <c r="H99" s="179">
        <f t="shared" si="34"/>
        <v>13.365910273940194</v>
      </c>
      <c r="I99" s="179">
        <f t="shared" si="34"/>
        <v>15.370796815031222</v>
      </c>
      <c r="J99" s="179">
        <f t="shared" si="34"/>
        <v>17.676416337285904</v>
      </c>
      <c r="K99" s="295">
        <f t="shared" si="38"/>
        <v>20.327878787878788</v>
      </c>
      <c r="L99" s="179">
        <f t="shared" si="35"/>
        <v>23.377060606060603</v>
      </c>
      <c r="M99" s="179">
        <f t="shared" si="35"/>
        <v>26.883619696969692</v>
      </c>
      <c r="N99" s="179">
        <f t="shared" si="35"/>
        <v>30.916162651515144</v>
      </c>
      <c r="O99" s="179">
        <f t="shared" si="35"/>
        <v>35.55358704924241</v>
      </c>
      <c r="P99" s="179">
        <f t="shared" si="35"/>
        <v>40.88662510662877</v>
      </c>
      <c r="Q99" s="179">
        <f t="shared" si="35"/>
        <v>47.019618872623084</v>
      </c>
      <c r="R99" s="179">
        <f t="shared" si="35"/>
        <v>54.072561703516541</v>
      </c>
      <c r="S99" s="179">
        <f t="shared" si="35"/>
        <v>62.183445959044015</v>
      </c>
      <c r="T99" s="179">
        <f t="shared" si="35"/>
        <v>71.510962852900605</v>
      </c>
      <c r="U99" s="179">
        <f t="shared" si="35"/>
        <v>82.237607280835689</v>
      </c>
      <c r="V99" s="179">
        <f t="shared" si="35"/>
        <v>94.573248372961032</v>
      </c>
      <c r="Z99" s="299"/>
      <c r="AA99" s="311"/>
    </row>
    <row r="102" spans="1:27" x14ac:dyDescent="0.2">
      <c r="A102" s="108" t="s">
        <v>158</v>
      </c>
      <c r="B102" s="109"/>
      <c r="C102" s="110">
        <f>C103-(E102-D102)</f>
        <v>6.2870346697064701</v>
      </c>
      <c r="D102" s="111">
        <f>((C76+D76)/2)+0.01</f>
        <v>7.4065113761252572</v>
      </c>
      <c r="E102" s="111">
        <f t="shared" ref="E102:V102" si="39">((D76+E76)/2)+0.01</f>
        <v>8.5159880825440446</v>
      </c>
      <c r="F102" s="111">
        <f t="shared" si="39"/>
        <v>9.79188629492565</v>
      </c>
      <c r="G102" s="111">
        <f t="shared" si="39"/>
        <v>11.259169239164496</v>
      </c>
      <c r="H102" s="111">
        <f t="shared" si="39"/>
        <v>12.946544625039168</v>
      </c>
      <c r="I102" s="111">
        <f t="shared" si="39"/>
        <v>14.887026318795042</v>
      </c>
      <c r="J102" s="111">
        <f t="shared" si="39"/>
        <v>17.118580266614298</v>
      </c>
      <c r="K102" s="111">
        <f t="shared" si="39"/>
        <v>19.684867306606442</v>
      </c>
      <c r="L102" s="111">
        <f t="shared" si="39"/>
        <v>22.636097402597404</v>
      </c>
      <c r="M102" s="111">
        <f t="shared" si="39"/>
        <v>26.030012012987012</v>
      </c>
      <c r="N102" s="111">
        <f t="shared" si="39"/>
        <v>29.933013814935062</v>
      </c>
      <c r="O102" s="111">
        <f t="shared" si="39"/>
        <v>34.421465887175316</v>
      </c>
      <c r="P102" s="111">
        <f t="shared" si="39"/>
        <v>39.58318577025161</v>
      </c>
      <c r="Q102" s="111">
        <f t="shared" si="39"/>
        <v>45.519163635789347</v>
      </c>
      <c r="R102" s="111">
        <f t="shared" si="39"/>
        <v>52.345538181157742</v>
      </c>
      <c r="S102" s="111">
        <f t="shared" si="39"/>
        <v>60.195868908331406</v>
      </c>
      <c r="T102" s="111">
        <f t="shared" si="39"/>
        <v>69.223749244581128</v>
      </c>
      <c r="U102" s="111">
        <f t="shared" si="39"/>
        <v>79.605811631268281</v>
      </c>
      <c r="V102" s="112">
        <f t="shared" si="39"/>
        <v>91.545183375958516</v>
      </c>
    </row>
    <row r="103" spans="1:27" x14ac:dyDescent="0.2">
      <c r="A103" s="9"/>
      <c r="B103" s="113"/>
      <c r="C103" s="114">
        <f>(C76+D76)/2</f>
        <v>7.3965113761252574</v>
      </c>
      <c r="D103" s="114">
        <f>(D76+E76)/2</f>
        <v>8.5059880825440448</v>
      </c>
      <c r="E103" s="114">
        <f t="shared" ref="E103:U103" si="40">(E76+F76)/2</f>
        <v>9.7818862949256502</v>
      </c>
      <c r="F103" s="114">
        <f t="shared" si="40"/>
        <v>11.249169239164496</v>
      </c>
      <c r="G103" s="114">
        <f t="shared" si="40"/>
        <v>12.936544625039168</v>
      </c>
      <c r="H103" s="114">
        <f t="shared" si="40"/>
        <v>14.877026318795043</v>
      </c>
      <c r="I103" s="114">
        <f t="shared" si="40"/>
        <v>17.108580266614297</v>
      </c>
      <c r="J103" s="114">
        <f t="shared" si="40"/>
        <v>19.674867306606441</v>
      </c>
      <c r="K103" s="114">
        <f t="shared" si="40"/>
        <v>22.626097402597402</v>
      </c>
      <c r="L103" s="114">
        <f t="shared" si="40"/>
        <v>26.02001201298701</v>
      </c>
      <c r="M103" s="114">
        <f t="shared" si="40"/>
        <v>29.923013814935061</v>
      </c>
      <c r="N103" s="114">
        <f t="shared" si="40"/>
        <v>34.411465887175318</v>
      </c>
      <c r="O103" s="114">
        <f t="shared" si="40"/>
        <v>39.573185770251612</v>
      </c>
      <c r="P103" s="114">
        <f t="shared" si="40"/>
        <v>45.509163635789349</v>
      </c>
      <c r="Q103" s="114">
        <f t="shared" si="40"/>
        <v>52.335538181157744</v>
      </c>
      <c r="R103" s="114">
        <f t="shared" si="40"/>
        <v>60.185868908331408</v>
      </c>
      <c r="S103" s="114">
        <f t="shared" si="40"/>
        <v>69.213749244581123</v>
      </c>
      <c r="T103" s="114">
        <f t="shared" si="40"/>
        <v>79.595811631268276</v>
      </c>
      <c r="U103" s="114">
        <f t="shared" si="40"/>
        <v>91.535183375958511</v>
      </c>
      <c r="V103" s="115">
        <f>(U103-T103)+V102</f>
        <v>103.48455512064875</v>
      </c>
    </row>
    <row r="104" spans="1:27" x14ac:dyDescent="0.2">
      <c r="A104" s="9"/>
      <c r="B104" s="113"/>
      <c r="C104" s="181">
        <f>SUM(C102:C103)/2</f>
        <v>6.8417730229158638</v>
      </c>
      <c r="D104" s="181">
        <f t="shared" ref="D104:V104" si="41">SUM(D102:D103)/2</f>
        <v>7.956249729334651</v>
      </c>
      <c r="E104" s="181">
        <f t="shared" si="41"/>
        <v>9.1489371887348483</v>
      </c>
      <c r="F104" s="181">
        <f t="shared" si="41"/>
        <v>10.520527767045074</v>
      </c>
      <c r="G104" s="181">
        <f t="shared" si="41"/>
        <v>12.097856932101832</v>
      </c>
      <c r="H104" s="181">
        <f t="shared" si="41"/>
        <v>13.911785471917106</v>
      </c>
      <c r="I104" s="181">
        <f t="shared" si="41"/>
        <v>15.99780329270467</v>
      </c>
      <c r="J104" s="181">
        <f t="shared" si="41"/>
        <v>18.396723786610369</v>
      </c>
      <c r="K104" s="181">
        <f t="shared" si="41"/>
        <v>21.155482354601922</v>
      </c>
      <c r="L104" s="181">
        <f t="shared" si="41"/>
        <v>24.328054707792205</v>
      </c>
      <c r="M104" s="181">
        <f t="shared" si="41"/>
        <v>27.976512913961038</v>
      </c>
      <c r="N104" s="181">
        <f t="shared" si="41"/>
        <v>32.172239851055188</v>
      </c>
      <c r="O104" s="181">
        <f t="shared" si="41"/>
        <v>36.997325828713464</v>
      </c>
      <c r="P104" s="181">
        <f t="shared" si="41"/>
        <v>42.546174703020483</v>
      </c>
      <c r="Q104" s="181">
        <f t="shared" si="41"/>
        <v>48.927350908473542</v>
      </c>
      <c r="R104" s="181">
        <f t="shared" si="41"/>
        <v>56.265703544744575</v>
      </c>
      <c r="S104" s="181">
        <f t="shared" si="41"/>
        <v>64.704809076456257</v>
      </c>
      <c r="T104" s="181">
        <f t="shared" si="41"/>
        <v>74.409780437924695</v>
      </c>
      <c r="U104" s="181">
        <f t="shared" si="41"/>
        <v>85.570497503613396</v>
      </c>
      <c r="V104" s="182">
        <f t="shared" si="41"/>
        <v>97.514869248303626</v>
      </c>
    </row>
    <row r="105" spans="1:27" x14ac:dyDescent="0.2">
      <c r="A105" s="9"/>
      <c r="B105" s="113"/>
      <c r="C105" s="183">
        <f>C76</f>
        <v>6.8804756987211695</v>
      </c>
      <c r="D105" s="183">
        <f t="shared" ref="D105:V105" si="42">D76</f>
        <v>7.9125470535293445</v>
      </c>
      <c r="E105" s="183">
        <f t="shared" si="42"/>
        <v>9.0994291115587451</v>
      </c>
      <c r="F105" s="183">
        <f t="shared" si="42"/>
        <v>10.464343478292555</v>
      </c>
      <c r="G105" s="183">
        <f t="shared" si="42"/>
        <v>12.033995000036438</v>
      </c>
      <c r="H105" s="183">
        <f t="shared" si="42"/>
        <v>13.839094250041901</v>
      </c>
      <c r="I105" s="183">
        <f t="shared" si="42"/>
        <v>15.914958387548184</v>
      </c>
      <c r="J105" s="183">
        <f t="shared" si="42"/>
        <v>18.302202145680411</v>
      </c>
      <c r="K105" s="183">
        <f t="shared" si="42"/>
        <v>21.04753246753247</v>
      </c>
      <c r="L105" s="183">
        <f t="shared" si="42"/>
        <v>24.204662337662338</v>
      </c>
      <c r="M105" s="183">
        <f t="shared" si="42"/>
        <v>27.835361688311686</v>
      </c>
      <c r="N105" s="183">
        <f t="shared" si="42"/>
        <v>32.010665941558436</v>
      </c>
      <c r="O105" s="183">
        <f t="shared" si="42"/>
        <v>36.8122658327922</v>
      </c>
      <c r="P105" s="183">
        <f t="shared" si="42"/>
        <v>42.334105707711025</v>
      </c>
      <c r="Q105" s="183">
        <f t="shared" si="42"/>
        <v>48.684221563867673</v>
      </c>
      <c r="R105" s="183">
        <f t="shared" si="42"/>
        <v>55.986854798447823</v>
      </c>
      <c r="S105" s="183">
        <f t="shared" si="42"/>
        <v>64.384883018214992</v>
      </c>
      <c r="T105" s="183">
        <f t="shared" si="42"/>
        <v>74.04261547094724</v>
      </c>
      <c r="U105" s="183">
        <f t="shared" si="42"/>
        <v>85.149007791589312</v>
      </c>
      <c r="V105" s="184">
        <f t="shared" si="42"/>
        <v>97.921358960327709</v>
      </c>
    </row>
    <row r="106" spans="1:27" x14ac:dyDescent="0.2">
      <c r="A106" s="9"/>
      <c r="B106" s="113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5"/>
    </row>
    <row r="107" spans="1:27" x14ac:dyDescent="0.2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1"/>
    </row>
    <row r="108" spans="1:27" x14ac:dyDescent="0.2">
      <c r="A108" s="116" t="s">
        <v>159</v>
      </c>
      <c r="B108" s="113"/>
      <c r="C108" s="117">
        <f>C109-(E108-D108)</f>
        <v>5.1770749517652286</v>
      </c>
      <c r="D108" s="114">
        <f t="shared" ref="D108:V108" si="43">((C96+D96)/2)+0.01</f>
        <v>6.1006764138414447</v>
      </c>
      <c r="E108" s="114">
        <f t="shared" si="43"/>
        <v>7.0142778759176609</v>
      </c>
      <c r="F108" s="114">
        <f t="shared" si="43"/>
        <v>8.0649195573053092</v>
      </c>
      <c r="G108" s="114">
        <f t="shared" si="43"/>
        <v>9.2731574909011059</v>
      </c>
      <c r="H108" s="114">
        <f t="shared" si="43"/>
        <v>10.662631114536271</v>
      </c>
      <c r="I108" s="114">
        <f t="shared" si="43"/>
        <v>12.26052578171671</v>
      </c>
      <c r="J108" s="114">
        <f t="shared" si="43"/>
        <v>14.098104648974216</v>
      </c>
      <c r="K108" s="114">
        <f t="shared" si="43"/>
        <v>16.211320346320349</v>
      </c>
      <c r="L108" s="114">
        <f t="shared" si="43"/>
        <v>18.641518398268399</v>
      </c>
      <c r="M108" s="114">
        <f t="shared" si="43"/>
        <v>21.436246158008661</v>
      </c>
      <c r="N108" s="114">
        <f t="shared" si="43"/>
        <v>24.650183081709958</v>
      </c>
      <c r="O108" s="114">
        <f t="shared" si="43"/>
        <v>28.346210543966446</v>
      </c>
      <c r="P108" s="114">
        <f t="shared" si="43"/>
        <v>32.596642125561409</v>
      </c>
      <c r="Q108" s="114">
        <f t="shared" si="43"/>
        <v>37.484638444395621</v>
      </c>
      <c r="R108" s="114">
        <f t="shared" si="43"/>
        <v>43.105834211054955</v>
      </c>
      <c r="S108" s="114">
        <f t="shared" si="43"/>
        <v>49.570209342713191</v>
      </c>
      <c r="T108" s="114">
        <f t="shared" si="43"/>
        <v>57.00424074412016</v>
      </c>
      <c r="U108" s="114">
        <f t="shared" si="43"/>
        <v>65.553376855738193</v>
      </c>
      <c r="V108" s="118">
        <f t="shared" si="43"/>
        <v>75.384883384098913</v>
      </c>
    </row>
    <row r="109" spans="1:27" x14ac:dyDescent="0.2">
      <c r="A109" s="9"/>
      <c r="B109" s="113"/>
      <c r="C109" s="114">
        <f t="shared" ref="C109:U109" si="44">(C96+D96)/2</f>
        <v>6.0906764138414449</v>
      </c>
      <c r="D109" s="114">
        <f t="shared" si="44"/>
        <v>7.0042778759176612</v>
      </c>
      <c r="E109" s="114">
        <f t="shared" si="44"/>
        <v>8.0549195573053094</v>
      </c>
      <c r="F109" s="114">
        <f t="shared" si="44"/>
        <v>9.2631574909011061</v>
      </c>
      <c r="G109" s="114">
        <f t="shared" si="44"/>
        <v>10.652631114536272</v>
      </c>
      <c r="H109" s="114">
        <f t="shared" si="44"/>
        <v>12.250525781716711</v>
      </c>
      <c r="I109" s="114">
        <f t="shared" si="44"/>
        <v>14.088104648974216</v>
      </c>
      <c r="J109" s="114">
        <f t="shared" si="44"/>
        <v>16.201320346320347</v>
      </c>
      <c r="K109" s="114">
        <f t="shared" si="44"/>
        <v>18.631518398268398</v>
      </c>
      <c r="L109" s="114">
        <f t="shared" si="44"/>
        <v>21.426246158008659</v>
      </c>
      <c r="M109" s="114">
        <f t="shared" si="44"/>
        <v>24.640183081709957</v>
      </c>
      <c r="N109" s="114">
        <f t="shared" si="44"/>
        <v>28.336210543966445</v>
      </c>
      <c r="O109" s="114">
        <f t="shared" si="44"/>
        <v>32.586642125561411</v>
      </c>
      <c r="P109" s="114">
        <f t="shared" si="44"/>
        <v>37.474638444395623</v>
      </c>
      <c r="Q109" s="114">
        <f t="shared" si="44"/>
        <v>43.095834211054957</v>
      </c>
      <c r="R109" s="114">
        <f t="shared" si="44"/>
        <v>49.560209342713193</v>
      </c>
      <c r="S109" s="114">
        <f t="shared" si="44"/>
        <v>56.994240744120162</v>
      </c>
      <c r="T109" s="114">
        <f t="shared" si="44"/>
        <v>65.543376855738188</v>
      </c>
      <c r="U109" s="114">
        <f t="shared" si="44"/>
        <v>75.374883384098908</v>
      </c>
      <c r="V109" s="115">
        <f>(U109-T109)+V108</f>
        <v>85.216389912459633</v>
      </c>
    </row>
    <row r="110" spans="1:27" x14ac:dyDescent="0.2">
      <c r="A110" s="9"/>
      <c r="B110" s="113"/>
      <c r="C110" s="181">
        <f t="shared" ref="C110:V110" si="45">SUM(C108:C109)/2</f>
        <v>5.6338756828033372</v>
      </c>
      <c r="D110" s="181">
        <f t="shared" si="45"/>
        <v>6.5524771448795534</v>
      </c>
      <c r="E110" s="181">
        <f t="shared" si="45"/>
        <v>7.5345987166114856</v>
      </c>
      <c r="F110" s="181">
        <f t="shared" si="45"/>
        <v>8.6640385241032085</v>
      </c>
      <c r="G110" s="181">
        <f t="shared" si="45"/>
        <v>9.9628943027186878</v>
      </c>
      <c r="H110" s="181">
        <f t="shared" si="45"/>
        <v>11.456578448126491</v>
      </c>
      <c r="I110" s="181">
        <f t="shared" si="45"/>
        <v>13.174315215345462</v>
      </c>
      <c r="J110" s="181">
        <f t="shared" si="45"/>
        <v>15.149712497647283</v>
      </c>
      <c r="K110" s="181">
        <f t="shared" si="45"/>
        <v>17.421419372294373</v>
      </c>
      <c r="L110" s="181">
        <f t="shared" si="45"/>
        <v>20.033882278138528</v>
      </c>
      <c r="M110" s="181">
        <f t="shared" si="45"/>
        <v>23.038214619859311</v>
      </c>
      <c r="N110" s="181">
        <f t="shared" si="45"/>
        <v>26.4931968128382</v>
      </c>
      <c r="O110" s="181">
        <f t="shared" si="45"/>
        <v>30.466426334763931</v>
      </c>
      <c r="P110" s="181">
        <f t="shared" si="45"/>
        <v>35.035640284978513</v>
      </c>
      <c r="Q110" s="181">
        <f t="shared" si="45"/>
        <v>40.290236327725289</v>
      </c>
      <c r="R110" s="181">
        <f t="shared" si="45"/>
        <v>46.333021776884074</v>
      </c>
      <c r="S110" s="181">
        <f t="shared" si="45"/>
        <v>53.282225043416673</v>
      </c>
      <c r="T110" s="181">
        <f t="shared" si="45"/>
        <v>61.273808799929171</v>
      </c>
      <c r="U110" s="181">
        <f t="shared" si="45"/>
        <v>70.464130119918551</v>
      </c>
      <c r="V110" s="182">
        <f t="shared" si="45"/>
        <v>80.300636648279266</v>
      </c>
    </row>
    <row r="111" spans="1:27" x14ac:dyDescent="0.2">
      <c r="A111" s="9"/>
      <c r="B111" s="113"/>
      <c r="C111" s="183">
        <f>C96</f>
        <v>5.6657455012478559</v>
      </c>
      <c r="D111" s="183">
        <f t="shared" ref="D111:V111" si="46">D96</f>
        <v>6.5156073264350338</v>
      </c>
      <c r="E111" s="183">
        <f t="shared" si="46"/>
        <v>7.4929484254002885</v>
      </c>
      <c r="F111" s="183">
        <f t="shared" si="46"/>
        <v>8.6168906892103312</v>
      </c>
      <c r="G111" s="183">
        <f t="shared" si="46"/>
        <v>9.909424292591881</v>
      </c>
      <c r="H111" s="183">
        <f t="shared" si="46"/>
        <v>11.395837936480662</v>
      </c>
      <c r="I111" s="183">
        <f t="shared" si="46"/>
        <v>13.105213626952761</v>
      </c>
      <c r="J111" s="183">
        <f t="shared" si="46"/>
        <v>15.070995670995673</v>
      </c>
      <c r="K111" s="183">
        <f t="shared" si="46"/>
        <v>17.331645021645024</v>
      </c>
      <c r="L111" s="183">
        <f t="shared" si="46"/>
        <v>19.931391774891775</v>
      </c>
      <c r="M111" s="183">
        <f t="shared" si="46"/>
        <v>22.92110054112554</v>
      </c>
      <c r="N111" s="183">
        <f t="shared" si="46"/>
        <v>26.35926562229437</v>
      </c>
      <c r="O111" s="183">
        <f t="shared" si="46"/>
        <v>30.313155465638523</v>
      </c>
      <c r="P111" s="183">
        <f t="shared" si="46"/>
        <v>34.860128785484299</v>
      </c>
      <c r="Q111" s="183">
        <f t="shared" si="46"/>
        <v>40.08914810330694</v>
      </c>
      <c r="R111" s="183">
        <f t="shared" si="46"/>
        <v>46.102520318802974</v>
      </c>
      <c r="S111" s="183">
        <f t="shared" si="46"/>
        <v>53.017898366623413</v>
      </c>
      <c r="T111" s="183">
        <f t="shared" si="46"/>
        <v>60.970583121616919</v>
      </c>
      <c r="U111" s="183">
        <f t="shared" si="46"/>
        <v>70.116170589859451</v>
      </c>
      <c r="V111" s="184">
        <f t="shared" si="46"/>
        <v>80.633596178338365</v>
      </c>
    </row>
    <row r="112" spans="1:27" x14ac:dyDescent="0.2">
      <c r="A112" s="119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8"/>
    </row>
    <row r="113" spans="2:28" x14ac:dyDescent="0.2">
      <c r="B113" s="150"/>
      <c r="J113" s="150"/>
    </row>
    <row r="114" spans="2:28" x14ac:dyDescent="0.2">
      <c r="C114" s="149"/>
    </row>
    <row r="115" spans="2:28" x14ac:dyDescent="0.2">
      <c r="B115" s="150"/>
      <c r="C115" s="191">
        <f>D115/$K$116</f>
        <v>0.32690177384616748</v>
      </c>
      <c r="D115" s="191">
        <f t="shared" ref="D115:J115" si="47">E115/$K$116</f>
        <v>0.37593703992309258</v>
      </c>
      <c r="E115" s="191">
        <f t="shared" si="47"/>
        <v>0.43232759591155645</v>
      </c>
      <c r="F115" s="191">
        <f t="shared" si="47"/>
        <v>0.49717673529828987</v>
      </c>
      <c r="G115" s="191">
        <f t="shared" si="47"/>
        <v>0.57175324559303331</v>
      </c>
      <c r="H115" s="191">
        <f t="shared" si="47"/>
        <v>0.65751623243198831</v>
      </c>
      <c r="I115" s="191">
        <f t="shared" si="47"/>
        <v>0.7561436672967865</v>
      </c>
      <c r="J115" s="191">
        <f t="shared" si="47"/>
        <v>0.86956521739130443</v>
      </c>
      <c r="K115" s="3">
        <v>1</v>
      </c>
      <c r="L115" s="191">
        <f>K115*$K$116</f>
        <v>1.1499999999999999</v>
      </c>
      <c r="M115" s="191">
        <f t="shared" ref="M115:U115" si="48">L115*$K$116</f>
        <v>1.3224999999999998</v>
      </c>
      <c r="N115" s="191">
        <f t="shared" si="48"/>
        <v>1.5208749999999995</v>
      </c>
      <c r="O115" s="191">
        <f t="shared" si="48"/>
        <v>1.7490062499999994</v>
      </c>
      <c r="P115" s="191">
        <f t="shared" si="48"/>
        <v>2.0113571874999994</v>
      </c>
      <c r="Q115" s="191">
        <f t="shared" si="48"/>
        <v>2.3130607656249991</v>
      </c>
      <c r="R115" s="191">
        <f t="shared" si="48"/>
        <v>2.6600198804687487</v>
      </c>
      <c r="S115" s="191">
        <f t="shared" si="48"/>
        <v>3.0590228625390607</v>
      </c>
      <c r="T115" s="191">
        <f t="shared" si="48"/>
        <v>3.5178762919199196</v>
      </c>
      <c r="U115" s="191">
        <f t="shared" si="48"/>
        <v>4.0455577357079076</v>
      </c>
    </row>
    <row r="116" spans="2:28" x14ac:dyDescent="0.2">
      <c r="J116" s="95" t="s">
        <v>246</v>
      </c>
      <c r="K116" s="203">
        <v>1.1499999999999999</v>
      </c>
      <c r="M116" s="95" t="s">
        <v>247</v>
      </c>
      <c r="N116" s="203">
        <v>2</v>
      </c>
    </row>
    <row r="117" spans="2:28" x14ac:dyDescent="0.2">
      <c r="B117" s="156" t="s">
        <v>245</v>
      </c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</row>
    <row r="118" spans="2:28" x14ac:dyDescent="0.2">
      <c r="B118" s="207" t="s">
        <v>249</v>
      </c>
      <c r="C118" s="208"/>
      <c r="D118" s="209">
        <f t="shared" ref="D118:J118" si="49">D135/$K135</f>
        <v>0.39823851883080502</v>
      </c>
      <c r="E118" s="209">
        <f t="shared" si="49"/>
        <v>0.4526139050761136</v>
      </c>
      <c r="F118" s="209">
        <f t="shared" si="49"/>
        <v>0.51514559925821846</v>
      </c>
      <c r="G118" s="209">
        <f t="shared" si="49"/>
        <v>0.5870570475676391</v>
      </c>
      <c r="H118" s="209">
        <f t="shared" si="49"/>
        <v>0.66975521312347286</v>
      </c>
      <c r="I118" s="209">
        <f>I135/$K135</f>
        <v>0.76485810351268146</v>
      </c>
      <c r="J118" s="209">
        <f t="shared" si="49"/>
        <v>0.87422642746027135</v>
      </c>
      <c r="K118" s="208"/>
      <c r="L118" s="209">
        <f>L135/$K135</f>
        <v>1.1446396084206878</v>
      </c>
      <c r="M118" s="209">
        <f t="shared" ref="M118:U118" si="50">M135/$K135</f>
        <v>1.3109751581044786</v>
      </c>
      <c r="N118" s="209">
        <f t="shared" si="50"/>
        <v>1.5022610402408381</v>
      </c>
      <c r="O118" s="209">
        <f t="shared" si="50"/>
        <v>1.7222398046976515</v>
      </c>
      <c r="P118" s="209">
        <f t="shared" si="50"/>
        <v>1.9752153838229871</v>
      </c>
      <c r="Q118" s="209">
        <f t="shared" si="50"/>
        <v>2.2661372998171228</v>
      </c>
      <c r="R118" s="209">
        <f t="shared" si="50"/>
        <v>2.600697503210379</v>
      </c>
      <c r="S118" s="209">
        <f t="shared" si="50"/>
        <v>2.9854417371126232</v>
      </c>
      <c r="T118" s="209">
        <f t="shared" si="50"/>
        <v>3.427897606100204</v>
      </c>
      <c r="U118" s="209">
        <f t="shared" si="50"/>
        <v>3.936721855435922</v>
      </c>
      <c r="V118" s="210"/>
    </row>
    <row r="119" spans="2:28" x14ac:dyDescent="0.2">
      <c r="B119" s="205" t="s">
        <v>225</v>
      </c>
      <c r="C119" s="205"/>
      <c r="D119" s="206">
        <f t="shared" ref="D119:J119" si="51">E119/$K116</f>
        <v>0.37593703992309258</v>
      </c>
      <c r="E119" s="206">
        <f t="shared" si="51"/>
        <v>0.43232759591155645</v>
      </c>
      <c r="F119" s="206">
        <f t="shared" si="51"/>
        <v>0.49717673529828987</v>
      </c>
      <c r="G119" s="206">
        <f t="shared" si="51"/>
        <v>0.57175324559303331</v>
      </c>
      <c r="H119" s="206">
        <f t="shared" si="51"/>
        <v>0.65751623243198831</v>
      </c>
      <c r="I119" s="206">
        <f t="shared" si="51"/>
        <v>0.7561436672967865</v>
      </c>
      <c r="J119" s="206">
        <f t="shared" si="51"/>
        <v>0.86956521739130443</v>
      </c>
      <c r="K119" s="204">
        <v>1</v>
      </c>
      <c r="L119" s="206">
        <f>K119*$K116</f>
        <v>1.1499999999999999</v>
      </c>
      <c r="M119" s="206">
        <f t="shared" ref="M119:U119" si="52">L119*$K116</f>
        <v>1.3224999999999998</v>
      </c>
      <c r="N119" s="206">
        <f t="shared" si="52"/>
        <v>1.5208749999999995</v>
      </c>
      <c r="O119" s="206">
        <f t="shared" si="52"/>
        <v>1.7490062499999994</v>
      </c>
      <c r="P119" s="206">
        <f t="shared" si="52"/>
        <v>2.0113571874999994</v>
      </c>
      <c r="Q119" s="206">
        <f t="shared" si="52"/>
        <v>2.3130607656249991</v>
      </c>
      <c r="R119" s="206">
        <f t="shared" si="52"/>
        <v>2.6600198804687487</v>
      </c>
      <c r="S119" s="206">
        <f t="shared" si="52"/>
        <v>3.0590228625390607</v>
      </c>
      <c r="T119" s="206">
        <f t="shared" si="52"/>
        <v>3.5178762919199196</v>
      </c>
      <c r="U119" s="206">
        <f t="shared" si="52"/>
        <v>4.0455577357079076</v>
      </c>
      <c r="V119" s="206"/>
    </row>
    <row r="120" spans="2:28" x14ac:dyDescent="0.2">
      <c r="B120" s="153" t="s">
        <v>68</v>
      </c>
      <c r="C120" s="255" t="s">
        <v>191</v>
      </c>
      <c r="D120" s="154" t="s">
        <v>154</v>
      </c>
      <c r="E120" s="154" t="s">
        <v>153</v>
      </c>
      <c r="F120" s="153" t="s">
        <v>152</v>
      </c>
      <c r="G120" s="153" t="s">
        <v>151</v>
      </c>
      <c r="H120" s="153" t="s">
        <v>69</v>
      </c>
      <c r="I120" s="153" t="s">
        <v>70</v>
      </c>
      <c r="J120" s="153" t="s">
        <v>71</v>
      </c>
      <c r="K120" s="153" t="s">
        <v>72</v>
      </c>
      <c r="L120" s="153" t="s">
        <v>169</v>
      </c>
      <c r="M120" s="153" t="s">
        <v>170</v>
      </c>
      <c r="N120" s="153" t="s">
        <v>171</v>
      </c>
      <c r="O120" s="153" t="s">
        <v>172</v>
      </c>
      <c r="P120" s="153" t="s">
        <v>173</v>
      </c>
      <c r="Q120" s="154" t="s">
        <v>174</v>
      </c>
      <c r="R120" s="154" t="s">
        <v>201</v>
      </c>
      <c r="S120" s="154" t="s">
        <v>202</v>
      </c>
      <c r="T120" s="154" t="s">
        <v>203</v>
      </c>
      <c r="U120" s="154" t="s">
        <v>204</v>
      </c>
      <c r="V120" s="154" t="s">
        <v>205</v>
      </c>
      <c r="X120" s="154" t="s">
        <v>277</v>
      </c>
      <c r="Y120" s="154" t="s">
        <v>276</v>
      </c>
      <c r="Z120" s="154" t="s">
        <v>277</v>
      </c>
      <c r="AA120" s="154" t="s">
        <v>276</v>
      </c>
    </row>
    <row r="121" spans="2:28" x14ac:dyDescent="0.2">
      <c r="B121" s="153">
        <v>1</v>
      </c>
      <c r="C121" s="256">
        <f t="shared" ref="C121:C135" si="53">C65+C85+$N$116</f>
        <v>2.2381424710875382</v>
      </c>
      <c r="D121" s="296">
        <f t="shared" ref="D121:V121" si="54">D65+D85+$N$116</f>
        <v>2.2738638417506691</v>
      </c>
      <c r="E121" s="296">
        <f t="shared" si="54"/>
        <v>2.3149434180132693</v>
      </c>
      <c r="F121" s="296">
        <f t="shared" si="54"/>
        <v>2.3621849307152596</v>
      </c>
      <c r="G121" s="296">
        <f t="shared" si="54"/>
        <v>2.4165126703225486</v>
      </c>
      <c r="H121" s="296">
        <f t="shared" si="54"/>
        <v>2.4789895708709309</v>
      </c>
      <c r="I121" s="296">
        <f t="shared" si="54"/>
        <v>2.5508380065015706</v>
      </c>
      <c r="J121" s="296">
        <f t="shared" si="54"/>
        <v>2.6334637074768064</v>
      </c>
      <c r="K121" s="261">
        <f>K65+K85+$N$116</f>
        <v>2.7284832635983269</v>
      </c>
      <c r="L121" s="296">
        <f t="shared" si="54"/>
        <v>2.8377557531380759</v>
      </c>
      <c r="M121" s="296">
        <f t="shared" si="54"/>
        <v>2.9634191161087875</v>
      </c>
      <c r="N121" s="296">
        <f t="shared" si="54"/>
        <v>3.1079319835251056</v>
      </c>
      <c r="O121" s="296">
        <f t="shared" si="54"/>
        <v>3.2741217810538714</v>
      </c>
      <c r="P121" s="296">
        <f t="shared" si="54"/>
        <v>3.4652400482119523</v>
      </c>
      <c r="Q121" s="253">
        <f t="shared" si="54"/>
        <v>3.6850260554437448</v>
      </c>
      <c r="R121" s="253">
        <f t="shared" si="54"/>
        <v>3.9377799637603061</v>
      </c>
      <c r="S121" s="253">
        <f t="shared" si="54"/>
        <v>4.2284469583243522</v>
      </c>
      <c r="T121" s="253">
        <f t="shared" si="54"/>
        <v>4.5627140020730046</v>
      </c>
      <c r="U121" s="253">
        <f t="shared" si="54"/>
        <v>4.9471211023839556</v>
      </c>
      <c r="V121" s="253">
        <f t="shared" si="54"/>
        <v>5.3891892677415489</v>
      </c>
      <c r="X121" s="296">
        <f>Z65+Z85+$N$116</f>
        <v>2.8741799163179924</v>
      </c>
      <c r="Y121" s="311">
        <f>X121/K121</f>
        <v>1.053398404404182</v>
      </c>
      <c r="Z121" s="299">
        <f t="shared" ref="Z121:Z132" si="55">K121*$Z$63</f>
        <v>3.2741799163179923</v>
      </c>
      <c r="AA121" s="311">
        <f t="shared" ref="AA121:AA132" si="56">Z121/K121</f>
        <v>1.2</v>
      </c>
      <c r="AB121" s="314">
        <f>Z121/X121</f>
        <v>1.1391701325755645</v>
      </c>
    </row>
    <row r="122" spans="2:28" x14ac:dyDescent="0.2">
      <c r="B122" s="153">
        <v>2</v>
      </c>
      <c r="C122" s="257">
        <f t="shared" si="53"/>
        <v>2.6674807622846979</v>
      </c>
      <c r="D122" s="298">
        <f t="shared" ref="D122:V122" si="57">D66+D86+$N$116</f>
        <v>2.7676028766274028</v>
      </c>
      <c r="E122" s="298">
        <f t="shared" si="57"/>
        <v>2.8827433081215128</v>
      </c>
      <c r="F122" s="298">
        <f t="shared" si="57"/>
        <v>3.0151548043397396</v>
      </c>
      <c r="G122" s="298">
        <f t="shared" si="57"/>
        <v>3.1674280249907008</v>
      </c>
      <c r="H122" s="298">
        <f t="shared" si="57"/>
        <v>3.3425422287393056</v>
      </c>
      <c r="I122" s="298">
        <f t="shared" si="57"/>
        <v>3.5439235630502015</v>
      </c>
      <c r="J122" s="298">
        <f t="shared" si="57"/>
        <v>3.7755120975077321</v>
      </c>
      <c r="K122" s="158">
        <f t="shared" si="57"/>
        <v>4.0418389121338913</v>
      </c>
      <c r="L122" s="298">
        <f t="shared" si="57"/>
        <v>4.3481147489539751</v>
      </c>
      <c r="M122" s="298">
        <f t="shared" si="57"/>
        <v>4.7003319612970706</v>
      </c>
      <c r="N122" s="298">
        <f t="shared" si="57"/>
        <v>5.1053817554916314</v>
      </c>
      <c r="O122" s="298">
        <f t="shared" si="57"/>
        <v>5.5711890188153763</v>
      </c>
      <c r="P122" s="298">
        <f t="shared" si="57"/>
        <v>6.1068673716376818</v>
      </c>
      <c r="Q122" s="78">
        <f t="shared" si="57"/>
        <v>6.7228974773833334</v>
      </c>
      <c r="R122" s="78">
        <f t="shared" si="57"/>
        <v>7.4313320989908336</v>
      </c>
      <c r="S122" s="78">
        <f t="shared" si="57"/>
        <v>8.2460319138394578</v>
      </c>
      <c r="T122" s="78">
        <f t="shared" si="57"/>
        <v>9.1829367009153771</v>
      </c>
      <c r="U122" s="78">
        <f t="shared" si="57"/>
        <v>10.260377206052683</v>
      </c>
      <c r="V122" s="78">
        <f t="shared" si="57"/>
        <v>11.499433786960584</v>
      </c>
      <c r="X122" s="298">
        <f t="shared" ref="X122:X132" si="58">Z66+Z86+$N$116</f>
        <v>4.45020669456067</v>
      </c>
      <c r="Y122" s="311">
        <f t="shared" ref="Y122:Y132" si="59">X122/K122</f>
        <v>1.1010351454633258</v>
      </c>
      <c r="Z122" s="299">
        <f t="shared" si="55"/>
        <v>4.8502066945606694</v>
      </c>
      <c r="AA122" s="311">
        <f t="shared" si="56"/>
        <v>1.2</v>
      </c>
      <c r="AB122" s="314">
        <f t="shared" ref="AB122:AB132" si="60">Z122/X122</f>
        <v>1.0898834655228273</v>
      </c>
    </row>
    <row r="123" spans="2:28" x14ac:dyDescent="0.2">
      <c r="B123" s="153">
        <v>3</v>
      </c>
      <c r="C123" s="258">
        <f t="shared" si="53"/>
        <v>3.0498033291165805</v>
      </c>
      <c r="D123" s="300">
        <f t="shared" ref="D123:V123" si="61">D67+D87+$N$116</f>
        <v>3.2072738284840678</v>
      </c>
      <c r="E123" s="300">
        <f t="shared" si="61"/>
        <v>3.3883649027566776</v>
      </c>
      <c r="F123" s="300">
        <f t="shared" si="61"/>
        <v>3.5966196381701794</v>
      </c>
      <c r="G123" s="300">
        <f t="shared" si="61"/>
        <v>3.836112583895706</v>
      </c>
      <c r="H123" s="300">
        <f t="shared" si="61"/>
        <v>4.1115294714800612</v>
      </c>
      <c r="I123" s="300">
        <f t="shared" si="61"/>
        <v>4.4282588922020709</v>
      </c>
      <c r="J123" s="300">
        <f t="shared" si="61"/>
        <v>4.7924977260323809</v>
      </c>
      <c r="K123" s="159">
        <f t="shared" si="61"/>
        <v>5.2113723849372384</v>
      </c>
      <c r="L123" s="300">
        <f t="shared" si="61"/>
        <v>5.6930782426778235</v>
      </c>
      <c r="M123" s="300">
        <f t="shared" si="61"/>
        <v>6.2470399790794966</v>
      </c>
      <c r="N123" s="300">
        <f t="shared" si="61"/>
        <v>6.8840959759414204</v>
      </c>
      <c r="O123" s="300">
        <f t="shared" si="61"/>
        <v>7.6167103723326335</v>
      </c>
      <c r="P123" s="300">
        <f t="shared" si="61"/>
        <v>8.4592169281825278</v>
      </c>
      <c r="Q123" s="254">
        <f t="shared" si="61"/>
        <v>9.4280994674099059</v>
      </c>
      <c r="R123" s="254">
        <f t="shared" si="61"/>
        <v>10.542314387521392</v>
      </c>
      <c r="S123" s="254">
        <f t="shared" si="61"/>
        <v>11.8236615456496</v>
      </c>
      <c r="T123" s="254">
        <f t="shared" si="61"/>
        <v>13.297210777497039</v>
      </c>
      <c r="U123" s="254">
        <f t="shared" si="61"/>
        <v>14.991792394121592</v>
      </c>
      <c r="V123" s="254">
        <f t="shared" si="61"/>
        <v>16.940561253239832</v>
      </c>
      <c r="X123" s="300">
        <f t="shared" si="58"/>
        <v>5.8536468619246858</v>
      </c>
      <c r="Y123" s="311">
        <f t="shared" si="59"/>
        <v>1.1232447865064976</v>
      </c>
      <c r="Z123" s="299">
        <f t="shared" si="55"/>
        <v>6.2536468619246861</v>
      </c>
      <c r="AA123" s="311">
        <f t="shared" si="56"/>
        <v>1.2</v>
      </c>
      <c r="AB123" s="314">
        <f t="shared" si="60"/>
        <v>1.0683334696190538</v>
      </c>
    </row>
    <row r="124" spans="2:28" x14ac:dyDescent="0.2">
      <c r="B124" s="153">
        <v>4</v>
      </c>
      <c r="C124" s="257">
        <f t="shared" si="53"/>
        <v>3.3948296862482525</v>
      </c>
      <c r="D124" s="298">
        <f t="shared" ref="D124:V124" si="62">D68+D88+$N$116</f>
        <v>3.6040541391854903</v>
      </c>
      <c r="E124" s="298">
        <f t="shared" si="62"/>
        <v>3.8446622600633136</v>
      </c>
      <c r="F124" s="298">
        <f t="shared" si="62"/>
        <v>4.1213615990728103</v>
      </c>
      <c r="G124" s="298">
        <f t="shared" si="62"/>
        <v>4.4395658389337314</v>
      </c>
      <c r="H124" s="298">
        <f t="shared" si="62"/>
        <v>4.8055007147737916</v>
      </c>
      <c r="I124" s="298">
        <f t="shared" si="62"/>
        <v>5.2263258219898603</v>
      </c>
      <c r="J124" s="298">
        <f t="shared" si="62"/>
        <v>5.710274695288339</v>
      </c>
      <c r="K124" s="158">
        <f t="shared" si="62"/>
        <v>6.266815899581589</v>
      </c>
      <c r="L124" s="298">
        <f t="shared" si="62"/>
        <v>6.9068382845188268</v>
      </c>
      <c r="M124" s="298">
        <f t="shared" si="62"/>
        <v>7.6428640271966506</v>
      </c>
      <c r="N124" s="298">
        <f t="shared" si="62"/>
        <v>8.4892936312761478</v>
      </c>
      <c r="O124" s="298">
        <f t="shared" si="62"/>
        <v>9.4626876759675689</v>
      </c>
      <c r="P124" s="298">
        <f t="shared" si="62"/>
        <v>10.582090827362705</v>
      </c>
      <c r="Q124" s="78">
        <f t="shared" si="62"/>
        <v>11.869404451467108</v>
      </c>
      <c r="R124" s="78">
        <f t="shared" si="62"/>
        <v>13.349815119187175</v>
      </c>
      <c r="S124" s="78">
        <f t="shared" si="62"/>
        <v>15.052287387065251</v>
      </c>
      <c r="T124" s="78">
        <f t="shared" si="62"/>
        <v>17.010130495125036</v>
      </c>
      <c r="U124" s="78">
        <f t="shared" si="62"/>
        <v>19.261650069393792</v>
      </c>
      <c r="V124" s="78">
        <f t="shared" si="62"/>
        <v>21.850897579802862</v>
      </c>
      <c r="X124" s="298">
        <f t="shared" si="58"/>
        <v>7.1201790794979072</v>
      </c>
      <c r="Y124" s="311">
        <f t="shared" si="59"/>
        <v>1.1361717327571876</v>
      </c>
      <c r="Z124" s="299">
        <f t="shared" si="55"/>
        <v>7.5201790794979066</v>
      </c>
      <c r="AA124" s="311">
        <f t="shared" si="56"/>
        <v>1.2</v>
      </c>
      <c r="AB124" s="314">
        <f t="shared" si="60"/>
        <v>1.0561783623043659</v>
      </c>
    </row>
    <row r="125" spans="2:28" x14ac:dyDescent="0.2">
      <c r="B125" s="153">
        <v>5</v>
      </c>
      <c r="C125" s="257">
        <f t="shared" si="53"/>
        <v>3.7025598336797136</v>
      </c>
      <c r="D125" s="298">
        <f t="shared" ref="D125:V125" si="63">D69+D89+$N$116</f>
        <v>3.9579438087316707</v>
      </c>
      <c r="E125" s="298">
        <f t="shared" si="63"/>
        <v>4.2516353800414208</v>
      </c>
      <c r="F125" s="298">
        <f t="shared" si="63"/>
        <v>4.5893806870476341</v>
      </c>
      <c r="G125" s="298">
        <f t="shared" si="63"/>
        <v>4.9777877901047791</v>
      </c>
      <c r="H125" s="298">
        <f t="shared" si="63"/>
        <v>5.4244559586204959</v>
      </c>
      <c r="I125" s="298">
        <f t="shared" si="63"/>
        <v>5.9381243524135705</v>
      </c>
      <c r="J125" s="298">
        <f t="shared" si="63"/>
        <v>6.528843005275605</v>
      </c>
      <c r="K125" s="158">
        <f t="shared" si="63"/>
        <v>7.2081694560669458</v>
      </c>
      <c r="L125" s="298">
        <f t="shared" si="63"/>
        <v>7.9893948744769876</v>
      </c>
      <c r="M125" s="298">
        <f t="shared" si="63"/>
        <v>8.8878041056485344</v>
      </c>
      <c r="N125" s="298">
        <f t="shared" si="63"/>
        <v>9.9209747214958135</v>
      </c>
      <c r="O125" s="298">
        <f t="shared" si="63"/>
        <v>11.109120929720186</v>
      </c>
      <c r="P125" s="298">
        <f t="shared" si="63"/>
        <v>12.475489069178213</v>
      </c>
      <c r="Q125" s="78">
        <f t="shared" si="63"/>
        <v>14.046812429554944</v>
      </c>
      <c r="R125" s="78">
        <f t="shared" si="63"/>
        <v>15.853834293988186</v>
      </c>
      <c r="S125" s="78">
        <f t="shared" si="63"/>
        <v>17.931909438086414</v>
      </c>
      <c r="T125" s="78">
        <f t="shared" si="63"/>
        <v>20.321695853799373</v>
      </c>
      <c r="U125" s="78">
        <f t="shared" si="63"/>
        <v>23.069950231869278</v>
      </c>
      <c r="V125" s="78">
        <f t="shared" si="63"/>
        <v>26.23044276664967</v>
      </c>
      <c r="X125" s="298">
        <f t="shared" si="58"/>
        <v>8.2498033472803343</v>
      </c>
      <c r="Y125" s="311">
        <f t="shared" si="59"/>
        <v>1.1445074089284444</v>
      </c>
      <c r="Z125" s="299">
        <f t="shared" si="55"/>
        <v>8.6498033472803346</v>
      </c>
      <c r="AA125" s="311">
        <f t="shared" si="56"/>
        <v>1.2</v>
      </c>
      <c r="AB125" s="314">
        <f t="shared" si="60"/>
        <v>1.0484860042308604</v>
      </c>
    </row>
    <row r="126" spans="2:28" x14ac:dyDescent="0.2">
      <c r="B126" s="153">
        <v>10</v>
      </c>
      <c r="C126" s="258">
        <f t="shared" si="53"/>
        <v>4.6817674253338595</v>
      </c>
      <c r="D126" s="300">
        <f t="shared" ref="D126:V126" si="64">D70+D90+$N$116</f>
        <v>5.084032539133938</v>
      </c>
      <c r="E126" s="300">
        <f t="shared" si="64"/>
        <v>5.5466374200040285</v>
      </c>
      <c r="F126" s="300">
        <f t="shared" si="64"/>
        <v>6.0786330330046319</v>
      </c>
      <c r="G126" s="300">
        <f t="shared" si="64"/>
        <v>6.690427987955327</v>
      </c>
      <c r="H126" s="300">
        <f t="shared" si="64"/>
        <v>7.3939921861486253</v>
      </c>
      <c r="I126" s="300">
        <f t="shared" si="64"/>
        <v>8.2030910140709192</v>
      </c>
      <c r="J126" s="300">
        <f t="shared" si="64"/>
        <v>9.1335546661815563</v>
      </c>
      <c r="K126" s="159">
        <f t="shared" si="64"/>
        <v>10.203587866108789</v>
      </c>
      <c r="L126" s="300">
        <f t="shared" si="64"/>
        <v>11.434126046025106</v>
      </c>
      <c r="M126" s="300">
        <f t="shared" si="64"/>
        <v>12.849244952928871</v>
      </c>
      <c r="N126" s="300">
        <f t="shared" si="64"/>
        <v>14.4766316958682</v>
      </c>
      <c r="O126" s="300">
        <f t="shared" si="64"/>
        <v>16.348126450248429</v>
      </c>
      <c r="P126" s="300">
        <f t="shared" si="64"/>
        <v>18.500345417785692</v>
      </c>
      <c r="Q126" s="254">
        <f t="shared" si="64"/>
        <v>20.975397230453545</v>
      </c>
      <c r="R126" s="254">
        <f t="shared" si="64"/>
        <v>23.821706815021571</v>
      </c>
      <c r="S126" s="254">
        <f t="shared" si="64"/>
        <v>27.094962837274807</v>
      </c>
      <c r="T126" s="254">
        <f t="shared" si="64"/>
        <v>30.859207262866025</v>
      </c>
      <c r="U126" s="254">
        <f t="shared" si="64"/>
        <v>35.188088352295928</v>
      </c>
      <c r="V126" s="254">
        <f t="shared" si="64"/>
        <v>40.166301605140312</v>
      </c>
      <c r="X126" s="300">
        <f t="shared" si="58"/>
        <v>11.844305439330546</v>
      </c>
      <c r="Y126" s="311">
        <f t="shared" si="59"/>
        <v>1.1607981030546519</v>
      </c>
      <c r="Z126" s="299">
        <f t="shared" si="55"/>
        <v>12.244305439330546</v>
      </c>
      <c r="AA126" s="311">
        <f t="shared" si="56"/>
        <v>1.2</v>
      </c>
      <c r="AB126" s="314">
        <f t="shared" si="60"/>
        <v>1.0337715032805341</v>
      </c>
    </row>
    <row r="127" spans="2:28" x14ac:dyDescent="0.2">
      <c r="B127" s="153">
        <v>20</v>
      </c>
      <c r="C127" s="257">
        <f t="shared" si="53"/>
        <v>6.2647803538258202</v>
      </c>
      <c r="D127" s="298">
        <f t="shared" ref="D127:V127" si="65">D71+D91+$N$116</f>
        <v>6.9044974068996927</v>
      </c>
      <c r="E127" s="298">
        <f t="shared" si="65"/>
        <v>7.6401720179346455</v>
      </c>
      <c r="F127" s="298">
        <f t="shared" si="65"/>
        <v>8.4861978206248416</v>
      </c>
      <c r="G127" s="298">
        <f t="shared" si="65"/>
        <v>9.4591274937185688</v>
      </c>
      <c r="H127" s="298">
        <f t="shared" si="65"/>
        <v>10.577996617776353</v>
      </c>
      <c r="I127" s="298">
        <f t="shared" si="65"/>
        <v>11.864696110442805</v>
      </c>
      <c r="J127" s="298">
        <f t="shared" si="65"/>
        <v>13.344400527009226</v>
      </c>
      <c r="K127" s="158">
        <f t="shared" si="65"/>
        <v>15.046060606060609</v>
      </c>
      <c r="L127" s="298">
        <f t="shared" si="65"/>
        <v>17.0029696969697</v>
      </c>
      <c r="M127" s="298">
        <f t="shared" si="65"/>
        <v>19.253415151515153</v>
      </c>
      <c r="N127" s="298">
        <f t="shared" si="65"/>
        <v>21.841427424242426</v>
      </c>
      <c r="O127" s="298">
        <f t="shared" si="65"/>
        <v>24.817641537878785</v>
      </c>
      <c r="P127" s="298">
        <f t="shared" si="65"/>
        <v>28.240287768560606</v>
      </c>
      <c r="Q127" s="78">
        <f t="shared" si="65"/>
        <v>32.176330933844696</v>
      </c>
      <c r="R127" s="78">
        <f t="shared" si="65"/>
        <v>36.702780573921395</v>
      </c>
      <c r="S127" s="78">
        <f t="shared" si="65"/>
        <v>41.908197660009606</v>
      </c>
      <c r="T127" s="78">
        <f t="shared" si="65"/>
        <v>47.894427309011036</v>
      </c>
      <c r="U127" s="78">
        <f t="shared" si="65"/>
        <v>54.778591405362683</v>
      </c>
      <c r="V127" s="78">
        <f t="shared" si="65"/>
        <v>62.69538011616708</v>
      </c>
      <c r="X127" s="298">
        <f t="shared" si="58"/>
        <v>17.655272727272731</v>
      </c>
      <c r="Y127" s="311">
        <f t="shared" si="59"/>
        <v>1.1734149681785226</v>
      </c>
      <c r="Z127" s="299">
        <f t="shared" si="55"/>
        <v>18.05527272727273</v>
      </c>
      <c r="AA127" s="311">
        <f t="shared" si="56"/>
        <v>1.2</v>
      </c>
      <c r="AB127" s="314">
        <f t="shared" si="60"/>
        <v>1.0226561212720382</v>
      </c>
    </row>
    <row r="128" spans="2:28" x14ac:dyDescent="0.2">
      <c r="B128" s="153">
        <v>30</v>
      </c>
      <c r="C128" s="257">
        <f t="shared" si="53"/>
        <v>7.8999826510617872</v>
      </c>
      <c r="D128" s="298">
        <f t="shared" ref="D128:V128" si="66">D72+D92+$N$116</f>
        <v>8.7849800487210548</v>
      </c>
      <c r="E128" s="298">
        <f t="shared" si="66"/>
        <v>9.8027270560292123</v>
      </c>
      <c r="F128" s="298">
        <f t="shared" si="66"/>
        <v>10.973136114433592</v>
      </c>
      <c r="G128" s="298">
        <f t="shared" si="66"/>
        <v>12.31910653159863</v>
      </c>
      <c r="H128" s="298">
        <f t="shared" si="66"/>
        <v>13.866972511338425</v>
      </c>
      <c r="I128" s="298">
        <f t="shared" si="66"/>
        <v>15.647018388039186</v>
      </c>
      <c r="J128" s="298">
        <f t="shared" si="66"/>
        <v>17.694071146245061</v>
      </c>
      <c r="K128" s="158">
        <f t="shared" si="66"/>
        <v>20.048181818181821</v>
      </c>
      <c r="L128" s="298">
        <f t="shared" si="66"/>
        <v>22.75540909090909</v>
      </c>
      <c r="M128" s="298">
        <f t="shared" si="66"/>
        <v>25.868720454545453</v>
      </c>
      <c r="N128" s="298">
        <f t="shared" si="66"/>
        <v>29.449028522727268</v>
      </c>
      <c r="O128" s="298">
        <f t="shared" si="66"/>
        <v>33.566382801136356</v>
      </c>
      <c r="P128" s="298">
        <f t="shared" si="66"/>
        <v>38.301340221306809</v>
      </c>
      <c r="Q128" s="78">
        <f t="shared" si="66"/>
        <v>43.74654125450283</v>
      </c>
      <c r="R128" s="78">
        <f t="shared" si="66"/>
        <v>50.008522442678242</v>
      </c>
      <c r="S128" s="78">
        <f t="shared" si="66"/>
        <v>57.209800809079979</v>
      </c>
      <c r="T128" s="78">
        <f t="shared" si="66"/>
        <v>65.491270930441971</v>
      </c>
      <c r="U128" s="78">
        <f t="shared" si="66"/>
        <v>75.014961570008268</v>
      </c>
      <c r="V128" s="78">
        <f t="shared" si="66"/>
        <v>85.967205805509494</v>
      </c>
      <c r="X128" s="298">
        <f t="shared" si="58"/>
        <v>23.657818181818186</v>
      </c>
      <c r="Y128" s="311">
        <f t="shared" si="59"/>
        <v>1.1800480660227635</v>
      </c>
      <c r="Z128" s="299">
        <f t="shared" si="55"/>
        <v>24.057818181818185</v>
      </c>
      <c r="AA128" s="311">
        <f t="shared" si="56"/>
        <v>1.2</v>
      </c>
      <c r="AB128" s="314">
        <f t="shared" si="60"/>
        <v>1.0169077299067</v>
      </c>
    </row>
    <row r="129" spans="1:28" x14ac:dyDescent="0.2">
      <c r="B129" s="153">
        <v>40</v>
      </c>
      <c r="C129" s="257">
        <f t="shared" si="53"/>
        <v>9.545727884294088</v>
      </c>
      <c r="D129" s="298">
        <f t="shared" ref="D129:V129" si="67">D73+D93+$N$116</f>
        <v>10.677587066938202</v>
      </c>
      <c r="E129" s="298">
        <f t="shared" si="67"/>
        <v>11.97922512697893</v>
      </c>
      <c r="F129" s="298">
        <f t="shared" si="67"/>
        <v>13.476108896025769</v>
      </c>
      <c r="G129" s="298">
        <f t="shared" si="67"/>
        <v>15.197525230429633</v>
      </c>
      <c r="H129" s="298">
        <f t="shared" si="67"/>
        <v>17.177154014994077</v>
      </c>
      <c r="I129" s="298">
        <f t="shared" si="67"/>
        <v>19.45372711724319</v>
      </c>
      <c r="J129" s="298">
        <f t="shared" si="67"/>
        <v>22.071786184829666</v>
      </c>
      <c r="K129" s="158">
        <f t="shared" si="67"/>
        <v>25.082554112554114</v>
      </c>
      <c r="L129" s="298">
        <f t="shared" si="67"/>
        <v>28.544937229437227</v>
      </c>
      <c r="M129" s="298">
        <f t="shared" si="67"/>
        <v>32.526677813852814</v>
      </c>
      <c r="N129" s="298">
        <f t="shared" si="67"/>
        <v>37.105679485930729</v>
      </c>
      <c r="O129" s="298">
        <f t="shared" si="67"/>
        <v>42.371531408820331</v>
      </c>
      <c r="P129" s="298">
        <f t="shared" si="67"/>
        <v>48.427261120143385</v>
      </c>
      <c r="Q129" s="78">
        <f t="shared" si="67"/>
        <v>55.391350288164887</v>
      </c>
      <c r="R129" s="78">
        <f t="shared" si="67"/>
        <v>63.400052831389608</v>
      </c>
      <c r="S129" s="78">
        <f t="shared" si="67"/>
        <v>72.610060756098051</v>
      </c>
      <c r="T129" s="78">
        <f t="shared" si="67"/>
        <v>83.201569869512753</v>
      </c>
      <c r="U129" s="78">
        <f t="shared" si="67"/>
        <v>95.38180534993964</v>
      </c>
      <c r="V129" s="78">
        <f t="shared" si="67"/>
        <v>109.38907615243059</v>
      </c>
      <c r="X129" s="298">
        <f t="shared" si="58"/>
        <v>29.699064935064936</v>
      </c>
      <c r="Y129" s="311">
        <f t="shared" si="59"/>
        <v>1.1840526607376163</v>
      </c>
      <c r="Z129" s="299">
        <f t="shared" si="55"/>
        <v>30.099064935064934</v>
      </c>
      <c r="AA129" s="311">
        <f t="shared" si="56"/>
        <v>1.2</v>
      </c>
      <c r="AB129" s="314">
        <f t="shared" si="60"/>
        <v>1.0134684375038263</v>
      </c>
    </row>
    <row r="130" spans="1:28" x14ac:dyDescent="0.2">
      <c r="B130" s="153">
        <v>50</v>
      </c>
      <c r="C130" s="257">
        <f t="shared" si="53"/>
        <v>11.20201605352273</v>
      </c>
      <c r="D130" s="298">
        <f t="shared" ref="D130:V130" si="68">D74+D94+$N$116</f>
        <v>12.582318461551139</v>
      </c>
      <c r="E130" s="298">
        <f t="shared" si="68"/>
        <v>14.169666230783807</v>
      </c>
      <c r="F130" s="298">
        <f t="shared" si="68"/>
        <v>15.995116165401377</v>
      </c>
      <c r="G130" s="298">
        <f t="shared" si="68"/>
        <v>18.094383590211585</v>
      </c>
      <c r="H130" s="298">
        <f t="shared" si="68"/>
        <v>20.508541128743317</v>
      </c>
      <c r="I130" s="298">
        <f t="shared" si="68"/>
        <v>23.284822298054817</v>
      </c>
      <c r="J130" s="298">
        <f t="shared" si="68"/>
        <v>26.477545642763037</v>
      </c>
      <c r="K130" s="158">
        <f t="shared" si="68"/>
        <v>30.14917748917749</v>
      </c>
      <c r="L130" s="298">
        <f t="shared" si="68"/>
        <v>34.371554112554108</v>
      </c>
      <c r="M130" s="298">
        <f t="shared" si="68"/>
        <v>39.227287229437223</v>
      </c>
      <c r="N130" s="298">
        <f t="shared" si="68"/>
        <v>44.811380313852801</v>
      </c>
      <c r="O130" s="298">
        <f t="shared" si="68"/>
        <v>51.233087360930718</v>
      </c>
      <c r="P130" s="298">
        <f t="shared" si="68"/>
        <v>58.618050465070326</v>
      </c>
      <c r="Q130" s="78">
        <f t="shared" si="68"/>
        <v>67.110758034830866</v>
      </c>
      <c r="R130" s="78">
        <f t="shared" si="68"/>
        <v>76.877371740055494</v>
      </c>
      <c r="S130" s="78">
        <f t="shared" si="68"/>
        <v>88.108977501063805</v>
      </c>
      <c r="T130" s="78">
        <f t="shared" si="68"/>
        <v>101.02532412622338</v>
      </c>
      <c r="U130" s="78">
        <f t="shared" si="68"/>
        <v>115.87912274515688</v>
      </c>
      <c r="V130" s="78">
        <f t="shared" si="68"/>
        <v>132.96099115693039</v>
      </c>
      <c r="X130" s="298">
        <f t="shared" si="58"/>
        <v>35.779012987012983</v>
      </c>
      <c r="Y130" s="311">
        <f t="shared" si="59"/>
        <v>1.1867326397165034</v>
      </c>
      <c r="Z130" s="299">
        <f t="shared" si="55"/>
        <v>36.179012987012989</v>
      </c>
      <c r="AA130" s="311">
        <f t="shared" si="56"/>
        <v>1.2</v>
      </c>
      <c r="AB130" s="314">
        <f t="shared" si="60"/>
        <v>1.0111797382489338</v>
      </c>
    </row>
    <row r="131" spans="1:28" x14ac:dyDescent="0.2">
      <c r="B131" s="153">
        <v>60</v>
      </c>
      <c r="C131" s="257">
        <f t="shared" si="53"/>
        <v>12.868847158747709</v>
      </c>
      <c r="D131" s="298">
        <f t="shared" ref="D131:V131" si="69">D75+D95+$N$116</f>
        <v>14.499174232559865</v>
      </c>
      <c r="E131" s="298">
        <f t="shared" si="69"/>
        <v>16.374050367443843</v>
      </c>
      <c r="F131" s="298">
        <f t="shared" si="69"/>
        <v>18.53015792256042</v>
      </c>
      <c r="G131" s="298">
        <f t="shared" si="69"/>
        <v>21.009681610944483</v>
      </c>
      <c r="H131" s="298">
        <f t="shared" si="69"/>
        <v>23.86113385258615</v>
      </c>
      <c r="I131" s="298">
        <f t="shared" si="69"/>
        <v>27.140303930474069</v>
      </c>
      <c r="J131" s="298">
        <f t="shared" si="69"/>
        <v>30.911349520045178</v>
      </c>
      <c r="K131" s="158">
        <f t="shared" si="69"/>
        <v>35.248051948051952</v>
      </c>
      <c r="L131" s="298">
        <f t="shared" si="69"/>
        <v>40.235259740259743</v>
      </c>
      <c r="M131" s="298">
        <f t="shared" si="69"/>
        <v>45.970548701298696</v>
      </c>
      <c r="N131" s="298">
        <f t="shared" si="69"/>
        <v>52.566131006493499</v>
      </c>
      <c r="O131" s="298">
        <f t="shared" si="69"/>
        <v>60.151050657467522</v>
      </c>
      <c r="P131" s="298">
        <f t="shared" si="69"/>
        <v>68.873708256087639</v>
      </c>
      <c r="Q131" s="78">
        <f t="shared" si="69"/>
        <v>78.904764494500796</v>
      </c>
      <c r="R131" s="78">
        <f t="shared" si="69"/>
        <v>90.440479168675893</v>
      </c>
      <c r="S131" s="78">
        <f t="shared" si="69"/>
        <v>103.70655104397727</v>
      </c>
      <c r="T131" s="78">
        <f t="shared" si="69"/>
        <v>118.96253370057386</v>
      </c>
      <c r="U131" s="78">
        <f t="shared" si="69"/>
        <v>136.50691375565992</v>
      </c>
      <c r="V131" s="78">
        <f t="shared" si="69"/>
        <v>156.68295081900891</v>
      </c>
      <c r="X131" s="298">
        <f t="shared" si="58"/>
        <v>41.897662337662339</v>
      </c>
      <c r="Y131" s="311">
        <f t="shared" si="59"/>
        <v>1.1886518551269296</v>
      </c>
      <c r="Z131" s="299">
        <f t="shared" si="55"/>
        <v>42.297662337662338</v>
      </c>
      <c r="AA131" s="311">
        <f t="shared" si="56"/>
        <v>1.2</v>
      </c>
      <c r="AB131" s="314">
        <f t="shared" si="60"/>
        <v>1.0095470720245991</v>
      </c>
    </row>
    <row r="132" spans="1:28" x14ac:dyDescent="0.2">
      <c r="B132" s="153">
        <v>70</v>
      </c>
      <c r="C132" s="258">
        <f t="shared" si="53"/>
        <v>14.546221199969025</v>
      </c>
      <c r="D132" s="300">
        <f t="shared" ref="D132:V132" si="70">D76+D96+$N$116</f>
        <v>16.428154379964379</v>
      </c>
      <c r="E132" s="300">
        <f t="shared" si="70"/>
        <v>18.592377536959035</v>
      </c>
      <c r="F132" s="300">
        <f t="shared" si="70"/>
        <v>21.081234167502885</v>
      </c>
      <c r="G132" s="300">
        <f t="shared" si="70"/>
        <v>23.94341929262832</v>
      </c>
      <c r="H132" s="300">
        <f t="shared" si="70"/>
        <v>27.234932186522563</v>
      </c>
      <c r="I132" s="300">
        <f t="shared" si="70"/>
        <v>31.020172014500943</v>
      </c>
      <c r="J132" s="300">
        <f t="shared" si="70"/>
        <v>35.373197816676083</v>
      </c>
      <c r="K132" s="159">
        <f t="shared" si="70"/>
        <v>40.379177489177493</v>
      </c>
      <c r="L132" s="300">
        <f t="shared" si="70"/>
        <v>46.136054112554113</v>
      </c>
      <c r="M132" s="300">
        <f t="shared" si="70"/>
        <v>52.756462229437226</v>
      </c>
      <c r="N132" s="300">
        <f t="shared" si="70"/>
        <v>60.369931563852802</v>
      </c>
      <c r="O132" s="300">
        <f t="shared" si="70"/>
        <v>69.125421298430723</v>
      </c>
      <c r="P132" s="300">
        <f t="shared" si="70"/>
        <v>79.194234493195324</v>
      </c>
      <c r="Q132" s="254">
        <f t="shared" si="70"/>
        <v>90.77336966717462</v>
      </c>
      <c r="R132" s="254">
        <f t="shared" si="70"/>
        <v>104.0893751172508</v>
      </c>
      <c r="S132" s="254">
        <f t="shared" si="70"/>
        <v>119.40278138483841</v>
      </c>
      <c r="T132" s="254">
        <f t="shared" si="70"/>
        <v>137.01319859256415</v>
      </c>
      <c r="U132" s="254">
        <f t="shared" si="70"/>
        <v>157.26517838144878</v>
      </c>
      <c r="V132" s="254">
        <f t="shared" si="70"/>
        <v>180.55495513866606</v>
      </c>
      <c r="X132" s="300">
        <f t="shared" si="58"/>
        <v>48.055012987012987</v>
      </c>
      <c r="Y132" s="311">
        <f t="shared" si="59"/>
        <v>1.1900939042131997</v>
      </c>
      <c r="Z132" s="299">
        <f t="shared" si="55"/>
        <v>48.455012987012992</v>
      </c>
      <c r="AA132" s="311">
        <f t="shared" si="56"/>
        <v>1.2</v>
      </c>
      <c r="AB132" s="314">
        <f t="shared" si="60"/>
        <v>1.0083237934012859</v>
      </c>
    </row>
    <row r="133" spans="1:28" x14ac:dyDescent="0.2">
      <c r="B133" s="153">
        <v>80</v>
      </c>
      <c r="C133" s="257">
        <f t="shared" si="53"/>
        <v>16.234138177186679</v>
      </c>
      <c r="D133" s="298">
        <f t="shared" ref="D133:V133" si="71">D77+D97+$N$116</f>
        <v>18.369258903764678</v>
      </c>
      <c r="E133" s="298">
        <f t="shared" si="71"/>
        <v>20.824647739329379</v>
      </c>
      <c r="F133" s="298">
        <f t="shared" si="71"/>
        <v>23.648344900228782</v>
      </c>
      <c r="G133" s="298">
        <f t="shared" si="71"/>
        <v>26.895596635263097</v>
      </c>
      <c r="H133" s="298">
        <f t="shared" si="71"/>
        <v>30.629936130552558</v>
      </c>
      <c r="I133" s="298">
        <f t="shared" si="71"/>
        <v>34.924426550135443</v>
      </c>
      <c r="J133" s="298">
        <f t="shared" si="71"/>
        <v>39.863090532655754</v>
      </c>
      <c r="K133" s="158">
        <f t="shared" si="71"/>
        <v>45.542554112554114</v>
      </c>
      <c r="L133" s="298">
        <f t="shared" si="71"/>
        <v>52.073937229437227</v>
      </c>
      <c r="M133" s="298">
        <f t="shared" si="71"/>
        <v>59.585027813852804</v>
      </c>
      <c r="N133" s="298">
        <f t="shared" si="71"/>
        <v>68.222781985930723</v>
      </c>
      <c r="O133" s="298">
        <f t="shared" si="71"/>
        <v>78.156199283820328</v>
      </c>
      <c r="P133" s="298">
        <f t="shared" si="71"/>
        <v>89.579629176393382</v>
      </c>
      <c r="Q133" s="78">
        <f t="shared" si="71"/>
        <v>102.71657355285237</v>
      </c>
      <c r="R133" s="78">
        <f t="shared" si="71"/>
        <v>117.82405958578022</v>
      </c>
      <c r="S133" s="78">
        <f t="shared" si="71"/>
        <v>135.19766852364725</v>
      </c>
      <c r="T133" s="78">
        <f t="shared" si="71"/>
        <v>155.17731880219435</v>
      </c>
      <c r="U133" s="78">
        <f t="shared" si="71"/>
        <v>178.15391662252347</v>
      </c>
      <c r="V133" s="78">
        <f t="shared" si="71"/>
        <v>204.57700411590199</v>
      </c>
      <c r="X133" s="298"/>
      <c r="Y133" s="311"/>
      <c r="Z133" s="299"/>
      <c r="AA133" s="311"/>
    </row>
    <row r="134" spans="1:28" x14ac:dyDescent="0.2">
      <c r="B134" s="153">
        <v>90</v>
      </c>
      <c r="C134" s="257">
        <f t="shared" si="53"/>
        <v>17.932598090400667</v>
      </c>
      <c r="D134" s="298">
        <f t="shared" ref="D134:V134" si="72">D78+D98+$N$116</f>
        <v>20.322487803960765</v>
      </c>
      <c r="E134" s="298">
        <f t="shared" si="72"/>
        <v>23.070860974554879</v>
      </c>
      <c r="F134" s="298">
        <f t="shared" si="72"/>
        <v>26.231490120738108</v>
      </c>
      <c r="G134" s="298">
        <f t="shared" si="72"/>
        <v>29.866213638848826</v>
      </c>
      <c r="H134" s="298">
        <f t="shared" si="72"/>
        <v>34.046145684676148</v>
      </c>
      <c r="I134" s="298">
        <f t="shared" si="72"/>
        <v>38.853067537377562</v>
      </c>
      <c r="J134" s="298">
        <f t="shared" si="72"/>
        <v>44.381027667984199</v>
      </c>
      <c r="K134" s="158">
        <f t="shared" si="72"/>
        <v>50.738181818181822</v>
      </c>
      <c r="L134" s="298">
        <f t="shared" si="72"/>
        <v>58.048909090909092</v>
      </c>
      <c r="M134" s="298">
        <f t="shared" si="72"/>
        <v>66.456245454545453</v>
      </c>
      <c r="N134" s="298">
        <f t="shared" si="72"/>
        <v>76.12468227272727</v>
      </c>
      <c r="O134" s="298">
        <f t="shared" si="72"/>
        <v>87.243384613636351</v>
      </c>
      <c r="P134" s="298">
        <f t="shared" si="72"/>
        <v>100.0298923056818</v>
      </c>
      <c r="Q134" s="78">
        <f t="shared" si="72"/>
        <v>114.73437615153406</v>
      </c>
      <c r="R134" s="78">
        <f t="shared" si="72"/>
        <v>131.64453257426416</v>
      </c>
      <c r="S134" s="78">
        <f t="shared" si="72"/>
        <v>151.09121246040377</v>
      </c>
      <c r="T134" s="78">
        <f t="shared" si="72"/>
        <v>173.45489432946431</v>
      </c>
      <c r="U134" s="78">
        <f t="shared" si="72"/>
        <v>199.17312847888394</v>
      </c>
      <c r="V134" s="78">
        <f t="shared" si="72"/>
        <v>228.74909775071654</v>
      </c>
      <c r="X134" s="298"/>
      <c r="Y134" s="311"/>
      <c r="Z134" s="299"/>
      <c r="AA134" s="311"/>
    </row>
    <row r="135" spans="1:28" x14ac:dyDescent="0.2">
      <c r="B135" s="153">
        <v>100</v>
      </c>
      <c r="C135" s="259">
        <f t="shared" si="53"/>
        <v>19.641600939610996</v>
      </c>
      <c r="D135" s="312">
        <f t="shared" ref="D135:V135" si="73">D79+D99+$N$116</f>
        <v>22.287841080552642</v>
      </c>
      <c r="E135" s="312">
        <f t="shared" si="73"/>
        <v>25.331017242635536</v>
      </c>
      <c r="F135" s="312">
        <f t="shared" si="73"/>
        <v>28.830669829030867</v>
      </c>
      <c r="G135" s="312">
        <f t="shared" si="73"/>
        <v>32.855270303385495</v>
      </c>
      <c r="H135" s="312">
        <f>H79+H99+$N$116</f>
        <v>37.483560848893319</v>
      </c>
      <c r="I135" s="312">
        <f t="shared" si="73"/>
        <v>42.806094976227307</v>
      </c>
      <c r="J135" s="312">
        <f t="shared" si="73"/>
        <v>48.927009222661397</v>
      </c>
      <c r="K135" s="295">
        <f t="shared" si="73"/>
        <v>55.966060606060609</v>
      </c>
      <c r="L135" s="312">
        <f t="shared" si="73"/>
        <v>64.060969696969693</v>
      </c>
      <c r="M135" s="312">
        <f t="shared" si="73"/>
        <v>73.370115151515137</v>
      </c>
      <c r="N135" s="312">
        <f t="shared" si="73"/>
        <v>84.0756324242424</v>
      </c>
      <c r="O135" s="312">
        <f t="shared" si="73"/>
        <v>96.38697728787875</v>
      </c>
      <c r="P135" s="312">
        <f t="shared" si="73"/>
        <v>110.54502388106056</v>
      </c>
      <c r="Q135" s="252">
        <f t="shared" si="73"/>
        <v>126.82677746321963</v>
      </c>
      <c r="R135" s="252">
        <f t="shared" si="73"/>
        <v>145.55079408270257</v>
      </c>
      <c r="S135" s="252">
        <f t="shared" si="73"/>
        <v>167.08341319510794</v>
      </c>
      <c r="T135" s="252">
        <f t="shared" si="73"/>
        <v>191.84592517437409</v>
      </c>
      <c r="U135" s="252">
        <f t="shared" si="73"/>
        <v>220.32281395053019</v>
      </c>
      <c r="V135" s="252">
        <f t="shared" si="73"/>
        <v>253.07123604310971</v>
      </c>
      <c r="X135" s="312"/>
      <c r="Y135" s="311"/>
      <c r="Z135" s="299"/>
      <c r="AA135" s="311"/>
    </row>
    <row r="136" spans="1:28" x14ac:dyDescent="0.2">
      <c r="B136" s="155"/>
      <c r="C136" s="179"/>
      <c r="D136" s="77"/>
      <c r="E136" s="77"/>
      <c r="F136" s="77"/>
      <c r="G136" s="77"/>
      <c r="H136" s="77"/>
      <c r="I136" s="77"/>
      <c r="J136" s="77"/>
      <c r="U136" s="179"/>
      <c r="V136" s="179"/>
    </row>
    <row r="137" spans="1:28" x14ac:dyDescent="0.2">
      <c r="B137" s="207" t="s">
        <v>250</v>
      </c>
      <c r="C137" s="212"/>
      <c r="D137" s="213">
        <f t="shared" ref="D137:J137" si="74">($K135*D118)</f>
        <v>22.287841080552642</v>
      </c>
      <c r="E137" s="213">
        <f t="shared" si="74"/>
        <v>25.331017242635536</v>
      </c>
      <c r="F137" s="213">
        <f t="shared" si="74"/>
        <v>28.830669829030864</v>
      </c>
      <c r="G137" s="213">
        <f t="shared" si="74"/>
        <v>32.855270303385495</v>
      </c>
      <c r="H137" s="213">
        <f t="shared" si="74"/>
        <v>37.483560848893319</v>
      </c>
      <c r="I137" s="213">
        <f t="shared" si="74"/>
        <v>42.806094976227307</v>
      </c>
      <c r="J137" s="213">
        <f t="shared" si="74"/>
        <v>48.927009222661397</v>
      </c>
      <c r="K137" s="213"/>
      <c r="L137" s="213">
        <f>($K135*L118)</f>
        <v>64.060969696969693</v>
      </c>
      <c r="M137" s="213">
        <f t="shared" ref="M137:T137" si="75">($K135*M118)</f>
        <v>73.370115151515137</v>
      </c>
      <c r="N137" s="213">
        <f t="shared" si="75"/>
        <v>84.0756324242424</v>
      </c>
      <c r="O137" s="213">
        <f t="shared" si="75"/>
        <v>96.38697728787875</v>
      </c>
      <c r="P137" s="213">
        <f t="shared" si="75"/>
        <v>110.54502388106056</v>
      </c>
      <c r="Q137" s="213">
        <f t="shared" si="75"/>
        <v>126.82677746321963</v>
      </c>
      <c r="R137" s="213">
        <f t="shared" si="75"/>
        <v>145.55079408270257</v>
      </c>
      <c r="S137" s="213">
        <f t="shared" si="75"/>
        <v>167.08341319510794</v>
      </c>
      <c r="T137" s="213">
        <f t="shared" si="75"/>
        <v>191.84592517437409</v>
      </c>
      <c r="U137" s="213">
        <f>($K135*U118)</f>
        <v>220.32281395053019</v>
      </c>
      <c r="V137" s="214"/>
    </row>
    <row r="138" spans="1:28" x14ac:dyDescent="0.2">
      <c r="B138" s="198"/>
      <c r="F138" s="83"/>
      <c r="K138" s="77"/>
      <c r="L138" s="83"/>
      <c r="N138" s="83"/>
      <c r="Q138" s="83"/>
      <c r="R138" s="83"/>
      <c r="S138" s="83"/>
      <c r="T138" s="83"/>
      <c r="U138" s="83"/>
      <c r="V138" s="83"/>
    </row>
    <row r="139" spans="1:28" x14ac:dyDescent="0.2">
      <c r="B139" s="198"/>
      <c r="F139" s="83"/>
      <c r="K139" s="77"/>
      <c r="L139" s="83"/>
      <c r="N139" s="83"/>
      <c r="Q139" s="83"/>
      <c r="R139" s="83"/>
      <c r="S139" s="83"/>
      <c r="T139" s="83"/>
      <c r="U139" s="83"/>
      <c r="V139" s="83"/>
    </row>
    <row r="140" spans="1:28" x14ac:dyDescent="0.2">
      <c r="A140" s="108" t="s">
        <v>158</v>
      </c>
      <c r="B140" s="109"/>
      <c r="C140" s="110">
        <f>C141-(E140-D140)</f>
        <v>13.464109621471694</v>
      </c>
      <c r="D140" s="111">
        <f>((C132+D132)/2)+0.01</f>
        <v>15.497187789966702</v>
      </c>
      <c r="E140" s="111">
        <f>((D132+E132)/2)+0.01</f>
        <v>17.52026595846171</v>
      </c>
      <c r="F140" s="111">
        <f t="shared" ref="F140:V140" si="76">((E132+F132)/2)+0.01</f>
        <v>19.846805852230961</v>
      </c>
      <c r="G140" s="111">
        <f t="shared" si="76"/>
        <v>22.522326730065604</v>
      </c>
      <c r="H140" s="111">
        <f t="shared" si="76"/>
        <v>25.599175739575443</v>
      </c>
      <c r="I140" s="111">
        <f t="shared" si="76"/>
        <v>29.137552100511755</v>
      </c>
      <c r="J140" s="111">
        <f t="shared" si="76"/>
        <v>33.206684915588511</v>
      </c>
      <c r="K140" s="111">
        <f t="shared" si="76"/>
        <v>37.886187652926786</v>
      </c>
      <c r="L140" s="111">
        <f t="shared" si="76"/>
        <v>43.267615800865805</v>
      </c>
      <c r="M140" s="111">
        <f t="shared" si="76"/>
        <v>49.456258170995667</v>
      </c>
      <c r="N140" s="111">
        <f t="shared" si="76"/>
        <v>56.573196896645008</v>
      </c>
      <c r="O140" s="111">
        <f t="shared" si="76"/>
        <v>64.757676431141775</v>
      </c>
      <c r="P140" s="111">
        <f t="shared" si="76"/>
        <v>74.169827895813029</v>
      </c>
      <c r="Q140" s="111">
        <f t="shared" si="76"/>
        <v>84.993802080184977</v>
      </c>
      <c r="R140" s="111">
        <f t="shared" si="76"/>
        <v>97.441372392212713</v>
      </c>
      <c r="S140" s="111">
        <f t="shared" si="76"/>
        <v>111.7560782510446</v>
      </c>
      <c r="T140" s="111">
        <f t="shared" si="76"/>
        <v>128.21798998870128</v>
      </c>
      <c r="U140" s="111">
        <f t="shared" si="76"/>
        <v>147.14918848700646</v>
      </c>
      <c r="V140" s="112">
        <f t="shared" si="76"/>
        <v>168.92006676005741</v>
      </c>
    </row>
    <row r="141" spans="1:28" x14ac:dyDescent="0.2">
      <c r="A141" s="9"/>
      <c r="B141" s="113"/>
      <c r="C141" s="114">
        <f>(C132+D132)/2</f>
        <v>15.487187789966702</v>
      </c>
      <c r="D141" s="114">
        <f>(D132+E132)/2</f>
        <v>17.510265958461709</v>
      </c>
      <c r="E141" s="114">
        <f t="shared" ref="E141:U141" si="77">(E132+F132)/2</f>
        <v>19.83680585223096</v>
      </c>
      <c r="F141" s="114">
        <f t="shared" si="77"/>
        <v>22.512326730065602</v>
      </c>
      <c r="G141" s="114">
        <f t="shared" si="77"/>
        <v>25.589175739575442</v>
      </c>
      <c r="H141" s="114">
        <f t="shared" si="77"/>
        <v>29.127552100511753</v>
      </c>
      <c r="I141" s="114">
        <f t="shared" si="77"/>
        <v>33.196684915588513</v>
      </c>
      <c r="J141" s="114">
        <f t="shared" si="77"/>
        <v>37.876187652926788</v>
      </c>
      <c r="K141" s="114">
        <f t="shared" si="77"/>
        <v>43.257615800865807</v>
      </c>
      <c r="L141" s="114">
        <f t="shared" si="77"/>
        <v>49.446258170995669</v>
      </c>
      <c r="M141" s="114">
        <f t="shared" si="77"/>
        <v>56.56319689664501</v>
      </c>
      <c r="N141" s="114">
        <f t="shared" si="77"/>
        <v>64.74767643114177</v>
      </c>
      <c r="O141" s="114">
        <f t="shared" si="77"/>
        <v>74.159827895813024</v>
      </c>
      <c r="P141" s="114">
        <f t="shared" si="77"/>
        <v>84.983802080184972</v>
      </c>
      <c r="Q141" s="114">
        <f t="shared" si="77"/>
        <v>97.431372392212708</v>
      </c>
      <c r="R141" s="114">
        <f t="shared" si="77"/>
        <v>111.74607825104459</v>
      </c>
      <c r="S141" s="114">
        <f t="shared" si="77"/>
        <v>128.20798998870129</v>
      </c>
      <c r="T141" s="114">
        <f t="shared" si="77"/>
        <v>147.13918848700646</v>
      </c>
      <c r="U141" s="114">
        <f t="shared" si="77"/>
        <v>168.91006676005742</v>
      </c>
      <c r="V141" s="115">
        <f>(U141-T141)+V140</f>
        <v>190.69094503310836</v>
      </c>
    </row>
    <row r="142" spans="1:28" x14ac:dyDescent="0.2">
      <c r="A142" s="9"/>
      <c r="B142" s="113"/>
      <c r="C142" s="181">
        <f>SUM(C140:C141)/2</f>
        <v>14.475648705719198</v>
      </c>
      <c r="D142" s="181">
        <f t="shared" ref="D142:V142" si="78">SUM(D140:D141)/2</f>
        <v>16.503726874214205</v>
      </c>
      <c r="E142" s="181">
        <f t="shared" si="78"/>
        <v>18.678535905346337</v>
      </c>
      <c r="F142" s="181">
        <f t="shared" si="78"/>
        <v>21.179566291148284</v>
      </c>
      <c r="G142" s="181">
        <f t="shared" si="78"/>
        <v>24.055751234820523</v>
      </c>
      <c r="H142" s="181">
        <f t="shared" si="78"/>
        <v>27.363363920043597</v>
      </c>
      <c r="I142" s="181">
        <f t="shared" si="78"/>
        <v>31.167118508050134</v>
      </c>
      <c r="J142" s="181">
        <f t="shared" si="78"/>
        <v>35.541436284257649</v>
      </c>
      <c r="K142" s="181">
        <f t="shared" si="78"/>
        <v>40.5719017268963</v>
      </c>
      <c r="L142" s="181">
        <f t="shared" si="78"/>
        <v>46.356936985930737</v>
      </c>
      <c r="M142" s="181">
        <f t="shared" si="78"/>
        <v>53.009727533820339</v>
      </c>
      <c r="N142" s="181">
        <f t="shared" si="78"/>
        <v>60.660436663893393</v>
      </c>
      <c r="O142" s="181">
        <f t="shared" si="78"/>
        <v>69.458752163477399</v>
      </c>
      <c r="P142" s="181">
        <f t="shared" si="78"/>
        <v>79.576814987999001</v>
      </c>
      <c r="Q142" s="181">
        <f t="shared" si="78"/>
        <v>91.212587236198843</v>
      </c>
      <c r="R142" s="181">
        <f t="shared" si="78"/>
        <v>104.59372532162865</v>
      </c>
      <c r="S142" s="181">
        <f t="shared" si="78"/>
        <v>119.98203411987294</v>
      </c>
      <c r="T142" s="181">
        <f t="shared" si="78"/>
        <v>137.67858923785388</v>
      </c>
      <c r="U142" s="181">
        <f t="shared" si="78"/>
        <v>158.02962762353195</v>
      </c>
      <c r="V142" s="182">
        <f t="shared" si="78"/>
        <v>179.80550589658287</v>
      </c>
    </row>
    <row r="143" spans="1:28" x14ac:dyDescent="0.2">
      <c r="A143" s="9"/>
      <c r="B143" s="113"/>
      <c r="C143" s="183">
        <f>C132</f>
        <v>14.546221199969025</v>
      </c>
      <c r="D143" s="183">
        <f t="shared" ref="D143:V143" si="79">D132</f>
        <v>16.428154379964379</v>
      </c>
      <c r="E143" s="183">
        <f t="shared" si="79"/>
        <v>18.592377536959035</v>
      </c>
      <c r="F143" s="183">
        <f t="shared" si="79"/>
        <v>21.081234167502885</v>
      </c>
      <c r="G143" s="183">
        <f t="shared" si="79"/>
        <v>23.94341929262832</v>
      </c>
      <c r="H143" s="183">
        <f t="shared" si="79"/>
        <v>27.234932186522563</v>
      </c>
      <c r="I143" s="183">
        <f t="shared" si="79"/>
        <v>31.020172014500943</v>
      </c>
      <c r="J143" s="183">
        <f t="shared" si="79"/>
        <v>35.373197816676083</v>
      </c>
      <c r="K143" s="183">
        <f t="shared" si="79"/>
        <v>40.379177489177493</v>
      </c>
      <c r="L143" s="183">
        <f t="shared" si="79"/>
        <v>46.136054112554113</v>
      </c>
      <c r="M143" s="183">
        <f t="shared" si="79"/>
        <v>52.756462229437226</v>
      </c>
      <c r="N143" s="183">
        <f t="shared" si="79"/>
        <v>60.369931563852802</v>
      </c>
      <c r="O143" s="183">
        <f t="shared" si="79"/>
        <v>69.125421298430723</v>
      </c>
      <c r="P143" s="183">
        <f t="shared" si="79"/>
        <v>79.194234493195324</v>
      </c>
      <c r="Q143" s="183">
        <f t="shared" si="79"/>
        <v>90.77336966717462</v>
      </c>
      <c r="R143" s="183">
        <f t="shared" si="79"/>
        <v>104.0893751172508</v>
      </c>
      <c r="S143" s="183">
        <f t="shared" si="79"/>
        <v>119.40278138483841</v>
      </c>
      <c r="T143" s="183">
        <f t="shared" si="79"/>
        <v>137.01319859256415</v>
      </c>
      <c r="U143" s="183">
        <f t="shared" si="79"/>
        <v>157.26517838144878</v>
      </c>
      <c r="V143" s="184">
        <f t="shared" si="79"/>
        <v>180.55495513866606</v>
      </c>
    </row>
    <row r="144" spans="1:28" x14ac:dyDescent="0.2">
      <c r="A144" s="119"/>
      <c r="B144" s="199"/>
      <c r="C144" s="137"/>
      <c r="D144" s="137"/>
      <c r="E144" s="137"/>
      <c r="F144" s="200"/>
      <c r="G144" s="137"/>
      <c r="H144" s="137"/>
      <c r="I144" s="137"/>
      <c r="J144" s="137"/>
      <c r="K144" s="201"/>
      <c r="L144" s="200"/>
      <c r="M144" s="137"/>
      <c r="N144" s="200"/>
      <c r="O144" s="137"/>
      <c r="P144" s="137"/>
      <c r="Q144" s="200"/>
      <c r="R144" s="200"/>
      <c r="S144" s="200"/>
      <c r="T144" s="200"/>
      <c r="U144" s="200"/>
      <c r="V144" s="202"/>
    </row>
    <row r="145" spans="1:22" x14ac:dyDescent="0.2">
      <c r="A145" s="10"/>
      <c r="B145" s="289"/>
      <c r="C145" s="10"/>
      <c r="D145" s="10"/>
      <c r="E145" s="10"/>
      <c r="F145" s="290"/>
      <c r="G145" s="10"/>
      <c r="H145" s="10"/>
      <c r="I145" s="10"/>
      <c r="J145" s="10"/>
      <c r="K145" s="291"/>
      <c r="L145" s="290"/>
      <c r="M145" s="10"/>
      <c r="N145" s="290"/>
      <c r="O145" s="10"/>
      <c r="P145" s="10"/>
      <c r="Q145" s="290"/>
      <c r="R145" s="290"/>
      <c r="S145" s="290"/>
      <c r="T145" s="290"/>
      <c r="U145" s="290"/>
      <c r="V145" s="290"/>
    </row>
    <row r="146" spans="1:22" ht="13.5" thickBot="1" x14ac:dyDescent="0.25">
      <c r="A146" s="286"/>
      <c r="B146" s="292"/>
      <c r="C146" s="286"/>
      <c r="D146" s="286"/>
      <c r="E146" s="286"/>
      <c r="F146" s="293"/>
      <c r="G146" s="286"/>
      <c r="H146" s="286"/>
      <c r="I146" s="286"/>
      <c r="J146" s="286"/>
      <c r="K146" s="294"/>
      <c r="L146" s="293"/>
      <c r="M146" s="286"/>
      <c r="N146" s="293"/>
      <c r="O146" s="286"/>
      <c r="P146" s="286"/>
      <c r="Q146" s="293"/>
      <c r="R146" s="293"/>
      <c r="S146" s="293"/>
      <c r="T146" s="293"/>
      <c r="U146" s="293"/>
      <c r="V146" s="293"/>
    </row>
    <row r="147" spans="1:22" ht="13.5" thickTop="1" x14ac:dyDescent="0.2">
      <c r="A147" s="10"/>
      <c r="B147" s="289"/>
      <c r="C147" s="10"/>
      <c r="D147" s="10"/>
      <c r="E147" s="10"/>
      <c r="F147" s="290"/>
      <c r="G147" s="10"/>
      <c r="H147" s="10"/>
      <c r="I147" s="10"/>
      <c r="J147" s="10"/>
      <c r="K147" s="291"/>
      <c r="L147" s="290"/>
      <c r="M147" s="10"/>
      <c r="N147" s="290"/>
      <c r="O147" s="10"/>
      <c r="P147" s="10"/>
      <c r="Q147" s="290"/>
      <c r="R147" s="290"/>
      <c r="S147" s="290"/>
      <c r="T147" s="290"/>
      <c r="U147" s="290"/>
      <c r="V147" s="290"/>
    </row>
    <row r="148" spans="1:22" x14ac:dyDescent="0.2">
      <c r="B148" s="198"/>
      <c r="F148" s="83"/>
      <c r="K148" s="77"/>
      <c r="L148" s="83"/>
      <c r="N148" s="83"/>
      <c r="Q148" s="83"/>
      <c r="R148" s="83"/>
      <c r="S148" s="83"/>
      <c r="T148" s="83"/>
      <c r="U148" s="83"/>
      <c r="V148" s="83"/>
    </row>
    <row r="149" spans="1:22" x14ac:dyDescent="0.2">
      <c r="B149" s="198"/>
      <c r="F149" s="83"/>
      <c r="K149" s="288" t="s">
        <v>269</v>
      </c>
      <c r="L149" s="83"/>
      <c r="N149" s="83"/>
      <c r="Q149" s="83"/>
      <c r="R149" s="83"/>
      <c r="S149" s="83"/>
      <c r="T149" s="83"/>
      <c r="U149" s="83"/>
      <c r="V149" s="83"/>
    </row>
    <row r="150" spans="1:22" x14ac:dyDescent="0.2">
      <c r="B150" s="260" t="s">
        <v>251</v>
      </c>
      <c r="F150" s="83"/>
      <c r="L150" s="83"/>
      <c r="N150" s="83"/>
      <c r="Q150" s="83"/>
      <c r="R150" s="83"/>
      <c r="S150" s="83"/>
      <c r="T150" s="83"/>
      <c r="U150" s="83"/>
      <c r="V150" s="83"/>
    </row>
    <row r="151" spans="1:22" x14ac:dyDescent="0.2">
      <c r="J151" s="2" t="s">
        <v>252</v>
      </c>
      <c r="K151" s="151">
        <v>2</v>
      </c>
    </row>
    <row r="152" spans="1:22" x14ac:dyDescent="0.2">
      <c r="B152" s="193"/>
      <c r="C152" s="193"/>
      <c r="D152" s="194" t="s">
        <v>154</v>
      </c>
      <c r="E152" s="194" t="s">
        <v>153</v>
      </c>
      <c r="F152" s="195" t="s">
        <v>152</v>
      </c>
      <c r="G152" s="195" t="s">
        <v>151</v>
      </c>
      <c r="H152" s="195" t="s">
        <v>69</v>
      </c>
      <c r="I152" s="195" t="s">
        <v>70</v>
      </c>
      <c r="J152" s="195" t="s">
        <v>71</v>
      </c>
      <c r="K152" s="195" t="s">
        <v>72</v>
      </c>
      <c r="L152" s="195" t="s">
        <v>169</v>
      </c>
      <c r="M152" s="195" t="s">
        <v>170</v>
      </c>
      <c r="N152" s="195" t="s">
        <v>171</v>
      </c>
      <c r="O152" s="195" t="s">
        <v>172</v>
      </c>
      <c r="P152" s="195" t="s">
        <v>173</v>
      </c>
      <c r="Q152" s="193"/>
      <c r="R152" s="193"/>
      <c r="S152" s="193"/>
      <c r="T152" s="193"/>
      <c r="U152" s="193"/>
      <c r="V152" s="193"/>
    </row>
    <row r="153" spans="1:22" x14ac:dyDescent="0.2">
      <c r="B153" s="195" t="s">
        <v>68</v>
      </c>
      <c r="C153" s="196" t="s">
        <v>218</v>
      </c>
      <c r="D153" s="195" t="s">
        <v>218</v>
      </c>
      <c r="E153" s="195" t="s">
        <v>218</v>
      </c>
      <c r="F153" s="195" t="s">
        <v>218</v>
      </c>
      <c r="G153" s="195" t="s">
        <v>218</v>
      </c>
      <c r="H153" s="195" t="s">
        <v>218</v>
      </c>
      <c r="I153" s="195" t="s">
        <v>218</v>
      </c>
      <c r="J153" s="195" t="s">
        <v>218</v>
      </c>
      <c r="K153" s="195" t="s">
        <v>218</v>
      </c>
      <c r="L153" s="195" t="s">
        <v>218</v>
      </c>
      <c r="M153" s="195" t="s">
        <v>218</v>
      </c>
      <c r="N153" s="195" t="s">
        <v>218</v>
      </c>
      <c r="O153" s="195" t="s">
        <v>218</v>
      </c>
      <c r="P153" s="195" t="s">
        <v>218</v>
      </c>
      <c r="Q153" s="196" t="s">
        <v>218</v>
      </c>
      <c r="R153" s="196" t="s">
        <v>218</v>
      </c>
      <c r="S153" s="196" t="s">
        <v>218</v>
      </c>
      <c r="T153" s="196" t="s">
        <v>218</v>
      </c>
      <c r="U153" s="196" t="s">
        <v>218</v>
      </c>
      <c r="V153" s="196" t="s">
        <v>218</v>
      </c>
    </row>
    <row r="154" spans="1:22" x14ac:dyDescent="0.2">
      <c r="B154" s="195">
        <v>1</v>
      </c>
      <c r="C154" s="189">
        <f>(C121*$K$151)/$B154</f>
        <v>4.4762849421750763</v>
      </c>
      <c r="D154" s="296">
        <f t="shared" ref="D154:J154" si="80">(D121*$K$151)/$B154</f>
        <v>4.5477276835013383</v>
      </c>
      <c r="E154" s="296">
        <f t="shared" si="80"/>
        <v>4.6298868360265386</v>
      </c>
      <c r="F154" s="296">
        <f t="shared" si="80"/>
        <v>4.7243698614305192</v>
      </c>
      <c r="G154" s="296">
        <f t="shared" si="80"/>
        <v>4.8330253406450971</v>
      </c>
      <c r="H154" s="296">
        <f t="shared" si="80"/>
        <v>4.9579791417418617</v>
      </c>
      <c r="I154" s="296">
        <f t="shared" si="80"/>
        <v>5.1016760130031411</v>
      </c>
      <c r="J154" s="296">
        <f t="shared" si="80"/>
        <v>5.2669274149536127</v>
      </c>
      <c r="K154" s="261">
        <f t="shared" ref="K154:K165" si="81">(K121*$K$151)/$B154</f>
        <v>5.4569665271966539</v>
      </c>
      <c r="L154" s="297">
        <f t="shared" ref="L154:U154" si="82">(L121*$K$151)/$B154</f>
        <v>5.6755115062761519</v>
      </c>
      <c r="M154" s="297">
        <f t="shared" si="82"/>
        <v>5.926838232217575</v>
      </c>
      <c r="N154" s="297">
        <f t="shared" si="82"/>
        <v>6.2158639670502112</v>
      </c>
      <c r="O154" s="297">
        <f t="shared" si="82"/>
        <v>6.5482435621077428</v>
      </c>
      <c r="P154" s="297">
        <f t="shared" si="82"/>
        <v>6.9304800964239046</v>
      </c>
      <c r="Q154" s="189">
        <f t="shared" si="82"/>
        <v>7.3700521108874897</v>
      </c>
      <c r="R154" s="189">
        <f t="shared" si="82"/>
        <v>7.8755599275206123</v>
      </c>
      <c r="S154" s="189">
        <f t="shared" si="82"/>
        <v>8.4568939166487045</v>
      </c>
      <c r="T154" s="189">
        <f t="shared" si="82"/>
        <v>9.1254280041460092</v>
      </c>
      <c r="U154" s="189">
        <f t="shared" si="82"/>
        <v>9.8942422047679113</v>
      </c>
      <c r="V154" s="189">
        <f t="shared" ref="V154:V165" si="83">(V121*$K$151)/$B154</f>
        <v>10.778378535483098</v>
      </c>
    </row>
    <row r="155" spans="1:22" x14ac:dyDescent="0.2">
      <c r="B155" s="195">
        <v>2</v>
      </c>
      <c r="C155" s="189">
        <f t="shared" ref="C155:J155" si="84">(C122*$K$151)/$B155</f>
        <v>2.6674807622846979</v>
      </c>
      <c r="D155" s="298">
        <f t="shared" si="84"/>
        <v>2.7676028766274028</v>
      </c>
      <c r="E155" s="298">
        <f t="shared" si="84"/>
        <v>2.8827433081215128</v>
      </c>
      <c r="F155" s="298">
        <f t="shared" si="84"/>
        <v>3.0151548043397396</v>
      </c>
      <c r="G155" s="298">
        <f t="shared" si="84"/>
        <v>3.1674280249907008</v>
      </c>
      <c r="H155" s="298">
        <f t="shared" si="84"/>
        <v>3.3425422287393056</v>
      </c>
      <c r="I155" s="298">
        <f t="shared" si="84"/>
        <v>3.5439235630502015</v>
      </c>
      <c r="J155" s="298">
        <f t="shared" si="84"/>
        <v>3.7755120975077321</v>
      </c>
      <c r="K155" s="158">
        <f t="shared" si="81"/>
        <v>4.0418389121338913</v>
      </c>
      <c r="L155" s="299">
        <f t="shared" ref="L155:U155" si="85">(L122*$K$151)/$B155</f>
        <v>4.3481147489539751</v>
      </c>
      <c r="M155" s="299">
        <f t="shared" si="85"/>
        <v>4.7003319612970706</v>
      </c>
      <c r="N155" s="299">
        <f t="shared" si="85"/>
        <v>5.1053817554916314</v>
      </c>
      <c r="O155" s="299">
        <f t="shared" si="85"/>
        <v>5.5711890188153763</v>
      </c>
      <c r="P155" s="299">
        <f t="shared" si="85"/>
        <v>6.1068673716376818</v>
      </c>
      <c r="Q155" s="189">
        <f t="shared" si="85"/>
        <v>6.7228974773833334</v>
      </c>
      <c r="R155" s="189">
        <f t="shared" si="85"/>
        <v>7.4313320989908336</v>
      </c>
      <c r="S155" s="189">
        <f t="shared" si="85"/>
        <v>8.2460319138394578</v>
      </c>
      <c r="T155" s="189">
        <f t="shared" si="85"/>
        <v>9.1829367009153771</v>
      </c>
      <c r="U155" s="189">
        <f t="shared" si="85"/>
        <v>10.260377206052683</v>
      </c>
      <c r="V155" s="189">
        <f t="shared" si="83"/>
        <v>11.499433786960584</v>
      </c>
    </row>
    <row r="156" spans="1:22" x14ac:dyDescent="0.2">
      <c r="B156" s="195">
        <v>3</v>
      </c>
      <c r="C156" s="190">
        <f t="shared" ref="C156:J156" si="86">(C123*$K$151)/$B156</f>
        <v>2.0332022194110535</v>
      </c>
      <c r="D156" s="300">
        <f t="shared" si="86"/>
        <v>2.138182552322712</v>
      </c>
      <c r="E156" s="300">
        <f t="shared" si="86"/>
        <v>2.2589099351711184</v>
      </c>
      <c r="F156" s="300">
        <f t="shared" si="86"/>
        <v>2.3977464254467864</v>
      </c>
      <c r="G156" s="300">
        <f t="shared" si="86"/>
        <v>2.557408389263804</v>
      </c>
      <c r="H156" s="300">
        <f t="shared" si="86"/>
        <v>2.7410196476533741</v>
      </c>
      <c r="I156" s="300">
        <f t="shared" si="86"/>
        <v>2.9521725948013806</v>
      </c>
      <c r="J156" s="300">
        <f t="shared" si="86"/>
        <v>3.1949984840215873</v>
      </c>
      <c r="K156" s="159">
        <f t="shared" si="81"/>
        <v>3.4742482566248256</v>
      </c>
      <c r="L156" s="301">
        <f t="shared" ref="L156:U156" si="87">(L123*$K$151)/$B156</f>
        <v>3.7953854951185488</v>
      </c>
      <c r="M156" s="301">
        <f t="shared" si="87"/>
        <v>4.1646933193863314</v>
      </c>
      <c r="N156" s="301">
        <f t="shared" si="87"/>
        <v>4.5893973172942806</v>
      </c>
      <c r="O156" s="301">
        <f t="shared" si="87"/>
        <v>5.0778069148884226</v>
      </c>
      <c r="P156" s="301">
        <f t="shared" si="87"/>
        <v>5.6394779521216849</v>
      </c>
      <c r="Q156" s="190">
        <f t="shared" si="87"/>
        <v>6.285399644939937</v>
      </c>
      <c r="R156" s="190">
        <f t="shared" si="87"/>
        <v>7.0282095916809277</v>
      </c>
      <c r="S156" s="190">
        <f t="shared" si="87"/>
        <v>7.8824410304330668</v>
      </c>
      <c r="T156" s="190">
        <f t="shared" si="87"/>
        <v>8.8648071849980266</v>
      </c>
      <c r="U156" s="190">
        <f t="shared" si="87"/>
        <v>9.9945282627477283</v>
      </c>
      <c r="V156" s="190">
        <f t="shared" si="83"/>
        <v>11.293707502159888</v>
      </c>
    </row>
    <row r="157" spans="1:22" x14ac:dyDescent="0.2">
      <c r="B157" s="195">
        <v>4</v>
      </c>
      <c r="C157" s="189">
        <f t="shared" ref="C157:J157" si="88">(C124*$K$151)/$B157</f>
        <v>1.6974148431241263</v>
      </c>
      <c r="D157" s="298">
        <f t="shared" si="88"/>
        <v>1.8020270695927452</v>
      </c>
      <c r="E157" s="298">
        <f t="shared" si="88"/>
        <v>1.9223311300316568</v>
      </c>
      <c r="F157" s="298">
        <f t="shared" si="88"/>
        <v>2.0606807995364052</v>
      </c>
      <c r="G157" s="298">
        <f t="shared" si="88"/>
        <v>2.2197829194668657</v>
      </c>
      <c r="H157" s="298">
        <f t="shared" si="88"/>
        <v>2.4027503573868958</v>
      </c>
      <c r="I157" s="298">
        <f t="shared" si="88"/>
        <v>2.6131629109949301</v>
      </c>
      <c r="J157" s="298">
        <f t="shared" si="88"/>
        <v>2.8551373476441695</v>
      </c>
      <c r="K157" s="158">
        <f t="shared" si="81"/>
        <v>3.1334079497907945</v>
      </c>
      <c r="L157" s="299">
        <f t="shared" ref="L157:U157" si="89">(L124*$K$151)/$B157</f>
        <v>3.4534191422594134</v>
      </c>
      <c r="M157" s="299">
        <f t="shared" si="89"/>
        <v>3.8214320135983253</v>
      </c>
      <c r="N157" s="299">
        <f t="shared" si="89"/>
        <v>4.2446468156380739</v>
      </c>
      <c r="O157" s="299">
        <f t="shared" si="89"/>
        <v>4.7313438379837844</v>
      </c>
      <c r="P157" s="299">
        <f t="shared" si="89"/>
        <v>5.2910454136813527</v>
      </c>
      <c r="Q157" s="189">
        <f t="shared" si="89"/>
        <v>5.9347022257335542</v>
      </c>
      <c r="R157" s="189">
        <f t="shared" si="89"/>
        <v>6.6749075595935876</v>
      </c>
      <c r="S157" s="189">
        <f t="shared" si="89"/>
        <v>7.5261436935326254</v>
      </c>
      <c r="T157" s="189">
        <f t="shared" si="89"/>
        <v>8.5050652475625181</v>
      </c>
      <c r="U157" s="189">
        <f t="shared" si="89"/>
        <v>9.6308250346968958</v>
      </c>
      <c r="V157" s="189">
        <f t="shared" si="83"/>
        <v>10.925448789901431</v>
      </c>
    </row>
    <row r="158" spans="1:22" x14ac:dyDescent="0.2">
      <c r="B158" s="195">
        <v>5</v>
      </c>
      <c r="C158" s="189">
        <f t="shared" ref="C158:J158" si="90">(C125*$K$151)/$B158</f>
        <v>1.4810239334718855</v>
      </c>
      <c r="D158" s="298">
        <f t="shared" si="90"/>
        <v>1.5831775234926684</v>
      </c>
      <c r="E158" s="298">
        <f t="shared" si="90"/>
        <v>1.7006541520165683</v>
      </c>
      <c r="F158" s="298">
        <f t="shared" si="90"/>
        <v>1.8357522748190536</v>
      </c>
      <c r="G158" s="298">
        <f t="shared" si="90"/>
        <v>1.9911151160419116</v>
      </c>
      <c r="H158" s="298">
        <f t="shared" si="90"/>
        <v>2.1697823834481982</v>
      </c>
      <c r="I158" s="298">
        <f t="shared" si="90"/>
        <v>2.3752497409654283</v>
      </c>
      <c r="J158" s="298">
        <f t="shared" si="90"/>
        <v>2.6115372021102421</v>
      </c>
      <c r="K158" s="158">
        <f t="shared" si="81"/>
        <v>2.8832677824267785</v>
      </c>
      <c r="L158" s="299">
        <f t="shared" ref="L158:U158" si="91">(L125*$K$151)/$B158</f>
        <v>3.1957579497907949</v>
      </c>
      <c r="M158" s="299">
        <f t="shared" si="91"/>
        <v>3.5551216422594138</v>
      </c>
      <c r="N158" s="299">
        <f t="shared" si="91"/>
        <v>3.9683898885983253</v>
      </c>
      <c r="O158" s="299">
        <f t="shared" si="91"/>
        <v>4.4436483718880746</v>
      </c>
      <c r="P158" s="299">
        <f t="shared" si="91"/>
        <v>4.9901956276712855</v>
      </c>
      <c r="Q158" s="189">
        <f t="shared" si="91"/>
        <v>5.6187249718219778</v>
      </c>
      <c r="R158" s="189">
        <f t="shared" si="91"/>
        <v>6.341533717595274</v>
      </c>
      <c r="S158" s="189">
        <f t="shared" si="91"/>
        <v>7.1727637752345661</v>
      </c>
      <c r="T158" s="189">
        <f t="shared" si="91"/>
        <v>8.1286783415197483</v>
      </c>
      <c r="U158" s="189">
        <f t="shared" si="91"/>
        <v>9.2279800927477105</v>
      </c>
      <c r="V158" s="189">
        <f t="shared" si="83"/>
        <v>10.492177106659868</v>
      </c>
    </row>
    <row r="159" spans="1:22" x14ac:dyDescent="0.2">
      <c r="B159" s="195">
        <v>10</v>
      </c>
      <c r="C159" s="190">
        <f t="shared" ref="C159:J159" si="92">(C126*$K$151)/$B159</f>
        <v>0.93635348506677185</v>
      </c>
      <c r="D159" s="300">
        <f t="shared" si="92"/>
        <v>1.0168065078267876</v>
      </c>
      <c r="E159" s="300">
        <f t="shared" si="92"/>
        <v>1.1093274840008056</v>
      </c>
      <c r="F159" s="300">
        <f t="shared" si="92"/>
        <v>1.2157266066009265</v>
      </c>
      <c r="G159" s="300">
        <f t="shared" si="92"/>
        <v>1.3380855975910655</v>
      </c>
      <c r="H159" s="300">
        <f t="shared" si="92"/>
        <v>1.4787984372297251</v>
      </c>
      <c r="I159" s="300">
        <f t="shared" si="92"/>
        <v>1.6406182028141838</v>
      </c>
      <c r="J159" s="300">
        <f t="shared" si="92"/>
        <v>1.8267109332363112</v>
      </c>
      <c r="K159" s="159">
        <f t="shared" si="81"/>
        <v>2.040717573221758</v>
      </c>
      <c r="L159" s="301">
        <f t="shared" ref="L159:U159" si="93">(L126*$K$151)/$B159</f>
        <v>2.2868252092050212</v>
      </c>
      <c r="M159" s="301">
        <f t="shared" si="93"/>
        <v>2.5698489905857742</v>
      </c>
      <c r="N159" s="301">
        <f t="shared" si="93"/>
        <v>2.8953263391736401</v>
      </c>
      <c r="O159" s="301">
        <f t="shared" si="93"/>
        <v>3.2696252900496861</v>
      </c>
      <c r="P159" s="301">
        <f t="shared" si="93"/>
        <v>3.7000690835571381</v>
      </c>
      <c r="Q159" s="190">
        <f t="shared" si="93"/>
        <v>4.195079446090709</v>
      </c>
      <c r="R159" s="190">
        <f t="shared" si="93"/>
        <v>4.7643413630043145</v>
      </c>
      <c r="S159" s="190">
        <f t="shared" si="93"/>
        <v>5.4189925674549615</v>
      </c>
      <c r="T159" s="190">
        <f t="shared" si="93"/>
        <v>6.1718414525732053</v>
      </c>
      <c r="U159" s="190">
        <f t="shared" si="93"/>
        <v>7.037617670459186</v>
      </c>
      <c r="V159" s="190">
        <f t="shared" si="83"/>
        <v>8.0332603210280631</v>
      </c>
    </row>
    <row r="160" spans="1:22" x14ac:dyDescent="0.2">
      <c r="B160" s="195">
        <v>20</v>
      </c>
      <c r="C160" s="189">
        <f t="shared" ref="C160:J160" si="94">(C127*$K$151)/$B160</f>
        <v>0.62647803538258207</v>
      </c>
      <c r="D160" s="298">
        <f t="shared" si="94"/>
        <v>0.69044974068996923</v>
      </c>
      <c r="E160" s="298">
        <f t="shared" si="94"/>
        <v>0.76401720179346455</v>
      </c>
      <c r="F160" s="298">
        <f t="shared" si="94"/>
        <v>0.84861978206248412</v>
      </c>
      <c r="G160" s="298">
        <f t="shared" si="94"/>
        <v>0.94591274937185688</v>
      </c>
      <c r="H160" s="298">
        <f t="shared" si="94"/>
        <v>1.0577996617776353</v>
      </c>
      <c r="I160" s="298">
        <f t="shared" si="94"/>
        <v>1.1864696110442805</v>
      </c>
      <c r="J160" s="298">
        <f t="shared" si="94"/>
        <v>1.3344400527009226</v>
      </c>
      <c r="K160" s="158">
        <f t="shared" si="81"/>
        <v>1.5046060606060609</v>
      </c>
      <c r="L160" s="299">
        <f t="shared" ref="L160:U160" si="95">(L127*$K$151)/$B160</f>
        <v>1.7002969696969701</v>
      </c>
      <c r="M160" s="299">
        <f t="shared" si="95"/>
        <v>1.9253415151515152</v>
      </c>
      <c r="N160" s="299">
        <f t="shared" si="95"/>
        <v>2.1841427424242426</v>
      </c>
      <c r="O160" s="299">
        <f t="shared" si="95"/>
        <v>2.4817641537878785</v>
      </c>
      <c r="P160" s="299">
        <f t="shared" si="95"/>
        <v>2.8240287768560606</v>
      </c>
      <c r="Q160" s="189">
        <f t="shared" si="95"/>
        <v>3.2176330933844697</v>
      </c>
      <c r="R160" s="189">
        <f t="shared" si="95"/>
        <v>3.6702780573921396</v>
      </c>
      <c r="S160" s="189">
        <f t="shared" si="95"/>
        <v>4.1908197660009607</v>
      </c>
      <c r="T160" s="189">
        <f t="shared" si="95"/>
        <v>4.7894427309011034</v>
      </c>
      <c r="U160" s="189">
        <f t="shared" si="95"/>
        <v>5.4778591405362684</v>
      </c>
      <c r="V160" s="189">
        <f t="shared" si="83"/>
        <v>6.2695380116167083</v>
      </c>
    </row>
    <row r="161" spans="2:22" x14ac:dyDescent="0.2">
      <c r="B161" s="195">
        <v>30</v>
      </c>
      <c r="C161" s="189">
        <f t="shared" ref="C161:J161" si="96">(C128*$K$151)/$B161</f>
        <v>0.52666551007078577</v>
      </c>
      <c r="D161" s="298">
        <f t="shared" si="96"/>
        <v>0.58566533658140363</v>
      </c>
      <c r="E161" s="298">
        <f t="shared" si="96"/>
        <v>0.65351513706861419</v>
      </c>
      <c r="F161" s="298">
        <f t="shared" si="96"/>
        <v>0.7315424076289061</v>
      </c>
      <c r="G161" s="298">
        <f t="shared" si="96"/>
        <v>0.82127376877324199</v>
      </c>
      <c r="H161" s="298">
        <f t="shared" si="96"/>
        <v>0.9244648340892283</v>
      </c>
      <c r="I161" s="298">
        <f t="shared" si="96"/>
        <v>1.0431345592026124</v>
      </c>
      <c r="J161" s="298">
        <f t="shared" si="96"/>
        <v>1.1796047430830041</v>
      </c>
      <c r="K161" s="158">
        <f t="shared" si="81"/>
        <v>1.3365454545454547</v>
      </c>
      <c r="L161" s="299">
        <f t="shared" ref="L161:U161" si="97">(L128*$K$151)/$B161</f>
        <v>1.5170272727272727</v>
      </c>
      <c r="M161" s="299">
        <f t="shared" si="97"/>
        <v>1.7245813636363636</v>
      </c>
      <c r="N161" s="299">
        <f t="shared" si="97"/>
        <v>1.9632685681818178</v>
      </c>
      <c r="O161" s="299">
        <f t="shared" si="97"/>
        <v>2.2377588534090904</v>
      </c>
      <c r="P161" s="299">
        <f t="shared" si="97"/>
        <v>2.5534226814204541</v>
      </c>
      <c r="Q161" s="189">
        <f t="shared" si="97"/>
        <v>2.9164360836335219</v>
      </c>
      <c r="R161" s="189">
        <f t="shared" si="97"/>
        <v>3.3339014961785494</v>
      </c>
      <c r="S161" s="189">
        <f t="shared" si="97"/>
        <v>3.8139867206053322</v>
      </c>
      <c r="T161" s="189">
        <f t="shared" si="97"/>
        <v>4.3660847286961317</v>
      </c>
      <c r="U161" s="189">
        <f t="shared" si="97"/>
        <v>5.0009974380005513</v>
      </c>
      <c r="V161" s="189">
        <f t="shared" si="83"/>
        <v>5.7311470537006333</v>
      </c>
    </row>
    <row r="162" spans="2:22" x14ac:dyDescent="0.2">
      <c r="B162" s="195">
        <v>40</v>
      </c>
      <c r="C162" s="189">
        <f t="shared" ref="C162:J162" si="98">(C129*$K$151)/$B162</f>
        <v>0.47728639421470442</v>
      </c>
      <c r="D162" s="298">
        <f t="shared" si="98"/>
        <v>0.53387935334691006</v>
      </c>
      <c r="E162" s="298">
        <f t="shared" si="98"/>
        <v>0.59896125634894648</v>
      </c>
      <c r="F162" s="298">
        <f t="shared" si="98"/>
        <v>0.67380544480128846</v>
      </c>
      <c r="G162" s="298">
        <f t="shared" si="98"/>
        <v>0.75987626152148169</v>
      </c>
      <c r="H162" s="298">
        <f t="shared" si="98"/>
        <v>0.8588577007497038</v>
      </c>
      <c r="I162" s="298">
        <f t="shared" si="98"/>
        <v>0.97268635586215946</v>
      </c>
      <c r="J162" s="298">
        <f t="shared" si="98"/>
        <v>1.1035893092414832</v>
      </c>
      <c r="K162" s="158">
        <f t="shared" si="81"/>
        <v>1.2541277056277056</v>
      </c>
      <c r="L162" s="299">
        <f t="shared" ref="L162:U162" si="99">(L129*$K$151)/$B162</f>
        <v>1.4272468614718614</v>
      </c>
      <c r="M162" s="299">
        <f t="shared" si="99"/>
        <v>1.6263338906926408</v>
      </c>
      <c r="N162" s="299">
        <f t="shared" si="99"/>
        <v>1.8552839742965364</v>
      </c>
      <c r="O162" s="299">
        <f t="shared" si="99"/>
        <v>2.1185765704410167</v>
      </c>
      <c r="P162" s="299">
        <f t="shared" si="99"/>
        <v>2.4213630560071691</v>
      </c>
      <c r="Q162" s="189">
        <f t="shared" si="99"/>
        <v>2.7695675144082443</v>
      </c>
      <c r="R162" s="189">
        <f t="shared" si="99"/>
        <v>3.1700026415694804</v>
      </c>
      <c r="S162" s="189">
        <f t="shared" si="99"/>
        <v>3.6305030378049024</v>
      </c>
      <c r="T162" s="189">
        <f t="shared" si="99"/>
        <v>4.1600784934756376</v>
      </c>
      <c r="U162" s="189">
        <f t="shared" si="99"/>
        <v>4.7690902674969822</v>
      </c>
      <c r="V162" s="189">
        <f t="shared" si="83"/>
        <v>5.4694538076215293</v>
      </c>
    </row>
    <row r="163" spans="2:22" x14ac:dyDescent="0.2">
      <c r="B163" s="195">
        <v>50</v>
      </c>
      <c r="C163" s="189">
        <f t="shared" ref="C163:J163" si="100">(C130*$K$151)/$B163</f>
        <v>0.4480806421409092</v>
      </c>
      <c r="D163" s="298">
        <f t="shared" si="100"/>
        <v>0.50329273846204559</v>
      </c>
      <c r="E163" s="298">
        <f t="shared" si="100"/>
        <v>0.56678664923135225</v>
      </c>
      <c r="F163" s="298">
        <f t="shared" si="100"/>
        <v>0.63980464661605507</v>
      </c>
      <c r="G163" s="298">
        <f t="shared" si="100"/>
        <v>0.72377534360846341</v>
      </c>
      <c r="H163" s="298">
        <f t="shared" si="100"/>
        <v>0.82034164514973273</v>
      </c>
      <c r="I163" s="298">
        <f t="shared" si="100"/>
        <v>0.93139289192219266</v>
      </c>
      <c r="J163" s="298">
        <f t="shared" si="100"/>
        <v>1.0591018257105214</v>
      </c>
      <c r="K163" s="158">
        <f t="shared" si="81"/>
        <v>1.2059670995670997</v>
      </c>
      <c r="L163" s="299">
        <f t="shared" ref="L163:U163" si="101">(L130*$K$151)/$B163</f>
        <v>1.3748621645021644</v>
      </c>
      <c r="M163" s="299">
        <f t="shared" si="101"/>
        <v>1.569091489177489</v>
      </c>
      <c r="N163" s="299">
        <f t="shared" si="101"/>
        <v>1.792455212554112</v>
      </c>
      <c r="O163" s="299">
        <f t="shared" si="101"/>
        <v>2.0493234944372287</v>
      </c>
      <c r="P163" s="299">
        <f t="shared" si="101"/>
        <v>2.344722018602813</v>
      </c>
      <c r="Q163" s="189">
        <f t="shared" si="101"/>
        <v>2.6844303213932346</v>
      </c>
      <c r="R163" s="189">
        <f t="shared" si="101"/>
        <v>3.0750948696022196</v>
      </c>
      <c r="S163" s="189">
        <f t="shared" si="101"/>
        <v>3.524359100042552</v>
      </c>
      <c r="T163" s="189">
        <f t="shared" si="101"/>
        <v>4.0410129650489353</v>
      </c>
      <c r="U163" s="189">
        <f t="shared" si="101"/>
        <v>4.6351649098062753</v>
      </c>
      <c r="V163" s="189">
        <f t="shared" si="83"/>
        <v>5.3184396462772154</v>
      </c>
    </row>
    <row r="164" spans="2:22" x14ac:dyDescent="0.2">
      <c r="B164" s="195">
        <v>60</v>
      </c>
      <c r="C164" s="189">
        <f t="shared" ref="C164:J164" si="102">(C131*$K$151)/$B164</f>
        <v>0.42896157195825696</v>
      </c>
      <c r="D164" s="298">
        <f t="shared" si="102"/>
        <v>0.4833058077519955</v>
      </c>
      <c r="E164" s="298">
        <f t="shared" si="102"/>
        <v>0.54580167891479481</v>
      </c>
      <c r="F164" s="298">
        <f t="shared" si="102"/>
        <v>0.61767193075201399</v>
      </c>
      <c r="G164" s="298">
        <f t="shared" si="102"/>
        <v>0.70032272036481613</v>
      </c>
      <c r="H164" s="298">
        <f t="shared" si="102"/>
        <v>0.79537112841953828</v>
      </c>
      <c r="I164" s="298">
        <f t="shared" si="102"/>
        <v>0.904676797682469</v>
      </c>
      <c r="J164" s="298">
        <f t="shared" si="102"/>
        <v>1.0303783173348393</v>
      </c>
      <c r="K164" s="158">
        <f t="shared" si="81"/>
        <v>1.1749350649350652</v>
      </c>
      <c r="L164" s="299">
        <f t="shared" ref="L164:U164" si="103">(L131*$K$151)/$B164</f>
        <v>1.3411753246753249</v>
      </c>
      <c r="M164" s="299">
        <f t="shared" si="103"/>
        <v>1.5323516233766232</v>
      </c>
      <c r="N164" s="299">
        <f t="shared" si="103"/>
        <v>1.7522043668831166</v>
      </c>
      <c r="O164" s="299">
        <f t="shared" si="103"/>
        <v>2.0050350219155839</v>
      </c>
      <c r="P164" s="299">
        <f t="shared" si="103"/>
        <v>2.2957902752029211</v>
      </c>
      <c r="Q164" s="189">
        <f t="shared" si="103"/>
        <v>2.6301588164833598</v>
      </c>
      <c r="R164" s="189">
        <f t="shared" si="103"/>
        <v>3.014682638955863</v>
      </c>
      <c r="S164" s="189">
        <f t="shared" si="103"/>
        <v>3.4568850347992424</v>
      </c>
      <c r="T164" s="189">
        <f t="shared" si="103"/>
        <v>3.9654177900191288</v>
      </c>
      <c r="U164" s="189">
        <f t="shared" si="103"/>
        <v>4.5502304585219973</v>
      </c>
      <c r="V164" s="189">
        <f t="shared" si="83"/>
        <v>5.222765027300297</v>
      </c>
    </row>
    <row r="165" spans="2:22" x14ac:dyDescent="0.2">
      <c r="B165" s="195">
        <v>70</v>
      </c>
      <c r="C165" s="190">
        <f t="shared" ref="C165:J165" si="104">(C132*$K$151)/$B165</f>
        <v>0.41560631999911501</v>
      </c>
      <c r="D165" s="300">
        <f t="shared" si="104"/>
        <v>0.46937583942755368</v>
      </c>
      <c r="E165" s="300">
        <f t="shared" si="104"/>
        <v>0.53121078677025813</v>
      </c>
      <c r="F165" s="300">
        <f t="shared" si="104"/>
        <v>0.60232097621436809</v>
      </c>
      <c r="G165" s="300">
        <f t="shared" si="104"/>
        <v>0.68409769407509491</v>
      </c>
      <c r="H165" s="300">
        <f t="shared" si="104"/>
        <v>0.77814091961493037</v>
      </c>
      <c r="I165" s="300">
        <f t="shared" si="104"/>
        <v>0.88629062898574118</v>
      </c>
      <c r="J165" s="300">
        <f t="shared" si="104"/>
        <v>1.0106627947621738</v>
      </c>
      <c r="K165" s="159">
        <f t="shared" si="81"/>
        <v>1.1536907854050713</v>
      </c>
      <c r="L165" s="301">
        <f t="shared" ref="L165:U165" si="105">(L132*$K$151)/$B165</f>
        <v>1.3181729746444033</v>
      </c>
      <c r="M165" s="301">
        <f t="shared" si="105"/>
        <v>1.5073274922696349</v>
      </c>
      <c r="N165" s="301">
        <f t="shared" si="105"/>
        <v>1.7248551875386515</v>
      </c>
      <c r="O165" s="301">
        <f t="shared" si="105"/>
        <v>1.9750120370980206</v>
      </c>
      <c r="P165" s="301">
        <f t="shared" si="105"/>
        <v>2.262692414091295</v>
      </c>
      <c r="Q165" s="190">
        <f t="shared" si="105"/>
        <v>2.5935248476335606</v>
      </c>
      <c r="R165" s="190">
        <f t="shared" si="105"/>
        <v>2.9739821462071654</v>
      </c>
      <c r="S165" s="190">
        <f t="shared" si="105"/>
        <v>3.4115080395668116</v>
      </c>
      <c r="T165" s="190">
        <f t="shared" si="105"/>
        <v>3.9146628169304045</v>
      </c>
      <c r="U165" s="190">
        <f t="shared" si="105"/>
        <v>4.4932908108985368</v>
      </c>
      <c r="V165" s="190">
        <f t="shared" si="83"/>
        <v>5.1587130039618874</v>
      </c>
    </row>
    <row r="166" spans="2:22" x14ac:dyDescent="0.2">
      <c r="K166" s="151"/>
    </row>
    <row r="167" spans="2:22" x14ac:dyDescent="0.2">
      <c r="K167" s="151"/>
    </row>
    <row r="168" spans="2:22" x14ac:dyDescent="0.2">
      <c r="K168" s="151"/>
    </row>
    <row r="169" spans="2:22" x14ac:dyDescent="0.2">
      <c r="K169" s="151"/>
    </row>
    <row r="170" spans="2:22" x14ac:dyDescent="0.2">
      <c r="B170" s="221">
        <v>0.9</v>
      </c>
      <c r="C170" s="222" t="s">
        <v>219</v>
      </c>
      <c r="D170" s="223"/>
      <c r="E170" s="223"/>
      <c r="F170" s="223"/>
      <c r="G170" s="223"/>
      <c r="H170" s="223"/>
      <c r="I170" s="223"/>
      <c r="J170" s="223"/>
      <c r="K170" s="224"/>
      <c r="L170" s="223"/>
      <c r="M170" s="223"/>
      <c r="N170" s="223"/>
      <c r="O170" s="223"/>
      <c r="P170" s="162"/>
    </row>
    <row r="171" spans="2:22" x14ac:dyDescent="0.2">
      <c r="B171" s="225">
        <v>0.96</v>
      </c>
      <c r="C171" s="10" t="s">
        <v>220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2:22" x14ac:dyDescent="0.2">
      <c r="B172" s="225">
        <v>85</v>
      </c>
      <c r="C172" s="185" t="s">
        <v>221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2:22" x14ac:dyDescent="0.2">
      <c r="B173" s="225"/>
      <c r="C173" s="185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2:22" x14ac:dyDescent="0.2">
      <c r="B174" s="287" t="s">
        <v>267</v>
      </c>
      <c r="C174" s="185"/>
      <c r="D174" s="10"/>
      <c r="E174" s="10"/>
      <c r="F174" s="10"/>
      <c r="G174" s="10"/>
      <c r="H174" s="313" t="s">
        <v>278</v>
      </c>
      <c r="I174" s="10"/>
      <c r="J174" s="10"/>
      <c r="L174" s="10"/>
      <c r="M174" s="10"/>
      <c r="N174" s="10"/>
      <c r="O174" s="10"/>
      <c r="P174" s="11"/>
    </row>
    <row r="175" spans="2:22" x14ac:dyDescent="0.2">
      <c r="B175" s="225"/>
      <c r="C175" s="185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2:22" x14ac:dyDescent="0.2">
      <c r="B176" s="305" t="s">
        <v>253</v>
      </c>
      <c r="C176" s="10"/>
      <c r="D176" s="273">
        <f t="shared" ref="D176:H176" si="106">D179/$K179</f>
        <v>0.83338016842071261</v>
      </c>
      <c r="E176" s="273">
        <f t="shared" si="106"/>
        <v>0.84843599698695571</v>
      </c>
      <c r="F176" s="273">
        <f t="shared" si="106"/>
        <v>0.8657501998381355</v>
      </c>
      <c r="G176" s="273">
        <f t="shared" si="106"/>
        <v>0.88566153311699214</v>
      </c>
      <c r="H176" s="273">
        <f t="shared" si="106"/>
        <v>0.90855956638767732</v>
      </c>
      <c r="I176" s="273">
        <f>I179/$K179</f>
        <v>0.93489230464896544</v>
      </c>
      <c r="J176" s="273">
        <f>J179/$K179</f>
        <v>0.96517495364944672</v>
      </c>
      <c r="K176" s="273">
        <v>1</v>
      </c>
      <c r="L176" s="273">
        <f>L179/$K179</f>
        <v>1.0400488033031365</v>
      </c>
      <c r="M176" s="273">
        <f>M179/$K179</f>
        <v>1.0861049271017433</v>
      </c>
      <c r="N176" s="273">
        <f>N179/$K179</f>
        <v>1.1390694694701411</v>
      </c>
      <c r="O176" s="273">
        <f>O179/$K179</f>
        <v>1.1999786931937988</v>
      </c>
      <c r="P176" s="316">
        <f>P179/$K179</f>
        <v>1.270024300476005</v>
      </c>
    </row>
    <row r="177" spans="2:26" x14ac:dyDescent="0.2">
      <c r="B177" s="229"/>
      <c r="C177" s="230"/>
      <c r="D177" s="231" t="s">
        <v>154</v>
      </c>
      <c r="E177" s="231" t="s">
        <v>153</v>
      </c>
      <c r="F177" s="232" t="s">
        <v>152</v>
      </c>
      <c r="G177" s="232" t="s">
        <v>151</v>
      </c>
      <c r="H177" s="232" t="s">
        <v>69</v>
      </c>
      <c r="I177" s="232" t="s">
        <v>70</v>
      </c>
      <c r="J177" s="232" t="s">
        <v>71</v>
      </c>
      <c r="K177" s="232" t="s">
        <v>72</v>
      </c>
      <c r="L177" s="232" t="s">
        <v>169</v>
      </c>
      <c r="M177" s="232" t="s">
        <v>170</v>
      </c>
      <c r="N177" s="232" t="s">
        <v>171</v>
      </c>
      <c r="O177" s="232" t="s">
        <v>172</v>
      </c>
      <c r="P177" s="233" t="s">
        <v>173</v>
      </c>
      <c r="Q177" s="193"/>
      <c r="R177" s="193"/>
      <c r="S177" s="193"/>
      <c r="T177" s="193"/>
      <c r="U177" s="193"/>
      <c r="V177" s="193"/>
    </row>
    <row r="178" spans="2:26" x14ac:dyDescent="0.2">
      <c r="B178" s="234" t="s">
        <v>68</v>
      </c>
      <c r="C178" s="235" t="s">
        <v>218</v>
      </c>
      <c r="D178" s="232" t="s">
        <v>218</v>
      </c>
      <c r="E178" s="232" t="s">
        <v>218</v>
      </c>
      <c r="F178" s="232" t="s">
        <v>218</v>
      </c>
      <c r="G178" s="232" t="s">
        <v>218</v>
      </c>
      <c r="H178" s="232" t="s">
        <v>218</v>
      </c>
      <c r="I178" s="232" t="s">
        <v>218</v>
      </c>
      <c r="J178" s="232" t="s">
        <v>217</v>
      </c>
      <c r="K178" s="232" t="s">
        <v>217</v>
      </c>
      <c r="L178" s="232" t="s">
        <v>217</v>
      </c>
      <c r="M178" s="232" t="s">
        <v>217</v>
      </c>
      <c r="N178" s="232" t="s">
        <v>217</v>
      </c>
      <c r="O178" s="232" t="s">
        <v>217</v>
      </c>
      <c r="P178" s="233" t="s">
        <v>217</v>
      </c>
      <c r="Q178" s="197" t="s">
        <v>217</v>
      </c>
      <c r="R178" s="197" t="s">
        <v>217</v>
      </c>
      <c r="S178" s="197" t="s">
        <v>217</v>
      </c>
      <c r="T178" s="197" t="s">
        <v>217</v>
      </c>
      <c r="U178" s="197" t="s">
        <v>217</v>
      </c>
      <c r="V178" s="197" t="s">
        <v>217</v>
      </c>
    </row>
    <row r="179" spans="2:26" ht="15" x14ac:dyDescent="0.2">
      <c r="B179" s="234">
        <v>1</v>
      </c>
      <c r="C179" s="217">
        <f t="shared" ref="C179:V179" si="107">SQRT(12*32.2*C154^2/(4*$B$172*($B$171*56)*$B$170^2))</f>
        <v>0.72314382996855919</v>
      </c>
      <c r="D179" s="218">
        <f t="shared" si="107"/>
        <v>0.73468540479087663</v>
      </c>
      <c r="E179" s="218">
        <f t="shared" si="107"/>
        <v>0.74795821583654132</v>
      </c>
      <c r="F179" s="218">
        <f t="shared" si="107"/>
        <v>0.76322194853905601</v>
      </c>
      <c r="G179" s="218">
        <f t="shared" si="107"/>
        <v>0.78077524114694774</v>
      </c>
      <c r="H179" s="218">
        <f t="shared" si="107"/>
        <v>0.80096152764602324</v>
      </c>
      <c r="I179" s="218">
        <f t="shared" si="107"/>
        <v>0.82417575711996016</v>
      </c>
      <c r="J179" s="218">
        <f t="shared" si="107"/>
        <v>0.85087212101498766</v>
      </c>
      <c r="K179" s="216">
        <f t="shared" si="107"/>
        <v>0.88157293949426907</v>
      </c>
      <c r="L179" s="218">
        <f t="shared" si="107"/>
        <v>0.91687888074544288</v>
      </c>
      <c r="M179" s="218">
        <f t="shared" si="107"/>
        <v>0.95748071318429273</v>
      </c>
      <c r="N179" s="218">
        <f t="shared" si="107"/>
        <v>1.0041728204889699</v>
      </c>
      <c r="O179" s="218">
        <f t="shared" si="107"/>
        <v>1.0578687438893488</v>
      </c>
      <c r="P179" s="236">
        <f t="shared" si="107"/>
        <v>1.1196190557997845</v>
      </c>
      <c r="Q179" s="187">
        <f t="shared" si="107"/>
        <v>1.1906319144967854</v>
      </c>
      <c r="R179" s="187">
        <f t="shared" si="107"/>
        <v>1.2722967019983364</v>
      </c>
      <c r="S179" s="187">
        <f t="shared" si="107"/>
        <v>1.3662112076251205</v>
      </c>
      <c r="T179" s="187">
        <f t="shared" si="107"/>
        <v>1.4742128890959219</v>
      </c>
      <c r="U179" s="187">
        <f t="shared" si="107"/>
        <v>1.5984148227873436</v>
      </c>
      <c r="V179" s="187">
        <f t="shared" si="107"/>
        <v>1.7412470465324785</v>
      </c>
      <c r="W179" s="315">
        <f>L179/K179</f>
        <v>1.0400488033031365</v>
      </c>
      <c r="X179" s="315">
        <f>M179/L179</f>
        <v>1.0442826564025989</v>
      </c>
      <c r="Y179" s="315">
        <f>N179/M179</f>
        <v>1.0487655852089106</v>
      </c>
      <c r="Z179" s="315">
        <f>O179/N179</f>
        <v>1.0534727910423152</v>
      </c>
    </row>
    <row r="180" spans="2:26" ht="15" x14ac:dyDescent="0.2">
      <c r="B180" s="234">
        <v>2</v>
      </c>
      <c r="C180" s="217">
        <f t="shared" ref="C180:V180" si="108">SQRT(12*32.2*C155^2/(4*$B$172*($B$171*56)*$B$170^2))</f>
        <v>0.43093151569316751</v>
      </c>
      <c r="D180" s="218">
        <f t="shared" si="108"/>
        <v>0.44710624321065939</v>
      </c>
      <c r="E180" s="218">
        <f t="shared" si="108"/>
        <v>0.46570717985577492</v>
      </c>
      <c r="F180" s="218">
        <f t="shared" si="108"/>
        <v>0.4870982569976578</v>
      </c>
      <c r="G180" s="218">
        <f t="shared" si="108"/>
        <v>0.51169799571082319</v>
      </c>
      <c r="H180" s="218">
        <f t="shared" si="108"/>
        <v>0.53998769523096335</v>
      </c>
      <c r="I180" s="218">
        <f t="shared" si="108"/>
        <v>0.57252084967912453</v>
      </c>
      <c r="J180" s="218">
        <f t="shared" si="108"/>
        <v>0.60993397729450993</v>
      </c>
      <c r="K180" s="216">
        <f t="shared" si="108"/>
        <v>0.65295907405220299</v>
      </c>
      <c r="L180" s="218">
        <f t="shared" si="108"/>
        <v>0.70243793532355026</v>
      </c>
      <c r="M180" s="218">
        <f t="shared" si="108"/>
        <v>0.7593386257855993</v>
      </c>
      <c r="N180" s="218">
        <f t="shared" si="108"/>
        <v>0.82477441981695598</v>
      </c>
      <c r="O180" s="218">
        <f t="shared" si="108"/>
        <v>0.90002558295301616</v>
      </c>
      <c r="P180" s="236">
        <f t="shared" si="108"/>
        <v>0.98656442055948501</v>
      </c>
      <c r="Q180" s="187">
        <f t="shared" si="108"/>
        <v>1.0860840838069243</v>
      </c>
      <c r="R180" s="187">
        <f t="shared" si="108"/>
        <v>1.2005316965414796</v>
      </c>
      <c r="S180" s="187">
        <f t="shared" si="108"/>
        <v>1.3321464511862182</v>
      </c>
      <c r="T180" s="187">
        <f t="shared" si="108"/>
        <v>1.4835034190276677</v>
      </c>
      <c r="U180" s="187">
        <f t="shared" si="108"/>
        <v>1.6575639320453344</v>
      </c>
      <c r="V180" s="187">
        <f t="shared" si="108"/>
        <v>1.8577335220156512</v>
      </c>
      <c r="W180" s="315">
        <f t="shared" ref="W180:Z190" si="109">L180/K180</f>
        <v>1.0757763590974945</v>
      </c>
      <c r="X180" s="315">
        <f t="shared" si="109"/>
        <v>1.0810045807617723</v>
      </c>
      <c r="Y180" s="315">
        <f t="shared" si="109"/>
        <v>1.0861747207494652</v>
      </c>
      <c r="Z180" s="315">
        <f t="shared" si="109"/>
        <v>1.0912384784590687</v>
      </c>
    </row>
    <row r="181" spans="2:26" ht="15" x14ac:dyDescent="0.2">
      <c r="B181" s="234">
        <v>3</v>
      </c>
      <c r="C181" s="219">
        <f t="shared" ref="C181:V181" si="110">SQRT(12*32.2*C156^2/(4*$B$172*($B$171*56)*$B$170^2))</f>
        <v>0.32846381743764735</v>
      </c>
      <c r="D181" s="215">
        <f t="shared" si="110"/>
        <v>0.34542339016230567</v>
      </c>
      <c r="E181" s="215">
        <f t="shared" si="110"/>
        <v>0.36492689879566259</v>
      </c>
      <c r="F181" s="215">
        <f t="shared" si="110"/>
        <v>0.38735593372402316</v>
      </c>
      <c r="G181" s="215">
        <f t="shared" si="110"/>
        <v>0.41314932389163767</v>
      </c>
      <c r="H181" s="215">
        <f t="shared" si="110"/>
        <v>0.44281172258439438</v>
      </c>
      <c r="I181" s="215">
        <f t="shared" si="110"/>
        <v>0.47692348108106475</v>
      </c>
      <c r="J181" s="215">
        <f t="shared" si="110"/>
        <v>0.51615200335223543</v>
      </c>
      <c r="K181" s="220">
        <f t="shared" si="110"/>
        <v>0.56126480396408196</v>
      </c>
      <c r="L181" s="215">
        <f t="shared" si="110"/>
        <v>0.6131445246677053</v>
      </c>
      <c r="M181" s="215">
        <f t="shared" si="110"/>
        <v>0.67280620347687226</v>
      </c>
      <c r="N181" s="215">
        <f t="shared" si="110"/>
        <v>0.74141713410741417</v>
      </c>
      <c r="O181" s="215">
        <f t="shared" si="110"/>
        <v>0.82031970433253742</v>
      </c>
      <c r="P181" s="237">
        <f t="shared" si="110"/>
        <v>0.91105766009142897</v>
      </c>
      <c r="Q181" s="188">
        <f t="shared" si="110"/>
        <v>1.0154063092141543</v>
      </c>
      <c r="R181" s="188">
        <f t="shared" si="110"/>
        <v>1.1354072557052886</v>
      </c>
      <c r="S181" s="188">
        <f t="shared" si="110"/>
        <v>1.273408344170093</v>
      </c>
      <c r="T181" s="188">
        <f t="shared" si="110"/>
        <v>1.4321095959046179</v>
      </c>
      <c r="U181" s="188">
        <f t="shared" si="110"/>
        <v>1.6146160353993215</v>
      </c>
      <c r="V181" s="188">
        <f t="shared" si="110"/>
        <v>1.824498440818231</v>
      </c>
      <c r="W181" s="315">
        <f t="shared" si="109"/>
        <v>1.0924335898798732</v>
      </c>
      <c r="X181" s="315">
        <f t="shared" si="109"/>
        <v>1.0973044305361785</v>
      </c>
      <c r="Y181" s="315">
        <f t="shared" si="109"/>
        <v>1.1019772562678227</v>
      </c>
      <c r="Z181" s="315">
        <f t="shared" si="109"/>
        <v>1.1064212932172297</v>
      </c>
    </row>
    <row r="182" spans="2:26" ht="15" x14ac:dyDescent="0.2">
      <c r="B182" s="234">
        <v>4</v>
      </c>
      <c r="C182" s="217">
        <f t="shared" ref="C182:V182" si="111">SQRT(12*32.2*C157^2/(4*$B$172*($B$171*56)*$B$170^2))</f>
        <v>0.27421736698151711</v>
      </c>
      <c r="D182" s="218">
        <f t="shared" si="111"/>
        <v>0.29111747211050298</v>
      </c>
      <c r="E182" s="218">
        <f t="shared" si="111"/>
        <v>0.31055259300883675</v>
      </c>
      <c r="F182" s="218">
        <f t="shared" si="111"/>
        <v>0.33290298204192054</v>
      </c>
      <c r="G182" s="218">
        <f t="shared" si="111"/>
        <v>0.35860592942996694</v>
      </c>
      <c r="H182" s="218">
        <f t="shared" si="111"/>
        <v>0.38816431892622039</v>
      </c>
      <c r="I182" s="218">
        <f t="shared" si="111"/>
        <v>0.42215646684691183</v>
      </c>
      <c r="J182" s="218">
        <f t="shared" si="111"/>
        <v>0.46124743695570686</v>
      </c>
      <c r="K182" s="216">
        <f t="shared" si="111"/>
        <v>0.50620205258082118</v>
      </c>
      <c r="L182" s="218">
        <f t="shared" si="111"/>
        <v>0.55789986054970264</v>
      </c>
      <c r="M182" s="218">
        <f t="shared" si="111"/>
        <v>0.61735233971391634</v>
      </c>
      <c r="N182" s="218">
        <f t="shared" si="111"/>
        <v>0.68572269075276215</v>
      </c>
      <c r="O182" s="218">
        <f t="shared" si="111"/>
        <v>0.76434859444743475</v>
      </c>
      <c r="P182" s="236">
        <f t="shared" si="111"/>
        <v>0.85476838369630836</v>
      </c>
      <c r="Q182" s="187">
        <f t="shared" si="111"/>
        <v>0.95875114133251271</v>
      </c>
      <c r="R182" s="187">
        <f t="shared" si="111"/>
        <v>1.0783313126141481</v>
      </c>
      <c r="S182" s="187">
        <f t="shared" si="111"/>
        <v>1.2158485095880285</v>
      </c>
      <c r="T182" s="187">
        <f t="shared" si="111"/>
        <v>1.3739932861079911</v>
      </c>
      <c r="U182" s="187">
        <f t="shared" si="111"/>
        <v>1.5558597791059481</v>
      </c>
      <c r="V182" s="187">
        <f t="shared" si="111"/>
        <v>1.7650062460535987</v>
      </c>
      <c r="W182" s="315">
        <f t="shared" si="109"/>
        <v>1.1021287995678906</v>
      </c>
      <c r="X182" s="315">
        <f t="shared" si="109"/>
        <v>1.1065647858481893</v>
      </c>
      <c r="Y182" s="315">
        <f t="shared" si="109"/>
        <v>1.1107476989080967</v>
      </c>
      <c r="Z182" s="315">
        <f t="shared" si="109"/>
        <v>1.1146613707770991</v>
      </c>
    </row>
    <row r="183" spans="2:26" ht="15" x14ac:dyDescent="0.2">
      <c r="B183" s="234">
        <v>5</v>
      </c>
      <c r="C183" s="217">
        <f t="shared" ref="C183:V183" si="112">SQRT(12*32.2*C158^2/(4*$B$172*($B$171*56)*$B$170^2))</f>
        <v>0.23925941564514266</v>
      </c>
      <c r="D183" s="218">
        <f t="shared" si="112"/>
        <v>0.25576232805732074</v>
      </c>
      <c r="E183" s="218">
        <f t="shared" si="112"/>
        <v>0.27474067733132551</v>
      </c>
      <c r="F183" s="218">
        <f t="shared" si="112"/>
        <v>0.296565778996431</v>
      </c>
      <c r="G183" s="218">
        <f t="shared" si="112"/>
        <v>0.32166464591130234</v>
      </c>
      <c r="H183" s="218">
        <f t="shared" si="112"/>
        <v>0.35052834286340429</v>
      </c>
      <c r="I183" s="218">
        <f t="shared" si="112"/>
        <v>0.38372159435832165</v>
      </c>
      <c r="J183" s="218">
        <f t="shared" si="112"/>
        <v>0.42189383357747651</v>
      </c>
      <c r="K183" s="216">
        <f t="shared" si="112"/>
        <v>0.46579190867950471</v>
      </c>
      <c r="L183" s="218">
        <f t="shared" si="112"/>
        <v>0.51627469504683698</v>
      </c>
      <c r="M183" s="218">
        <f t="shared" si="112"/>
        <v>0.57432989936926926</v>
      </c>
      <c r="N183" s="218">
        <f t="shared" si="112"/>
        <v>0.64109338434006613</v>
      </c>
      <c r="O183" s="218">
        <f t="shared" si="112"/>
        <v>0.71787139205648287</v>
      </c>
      <c r="P183" s="236">
        <f t="shared" si="112"/>
        <v>0.8061661009303619</v>
      </c>
      <c r="Q183" s="187">
        <f t="shared" si="112"/>
        <v>0.90770501613532273</v>
      </c>
      <c r="R183" s="187">
        <f t="shared" si="112"/>
        <v>1.0244747686210278</v>
      </c>
      <c r="S183" s="187">
        <f t="shared" si="112"/>
        <v>1.1587599839795888</v>
      </c>
      <c r="T183" s="187">
        <f t="shared" si="112"/>
        <v>1.3131879816419334</v>
      </c>
      <c r="U183" s="187">
        <f t="shared" si="112"/>
        <v>1.4907801789536301</v>
      </c>
      <c r="V183" s="187">
        <f t="shared" si="112"/>
        <v>1.6950112058620814</v>
      </c>
      <c r="W183" s="315">
        <f t="shared" si="109"/>
        <v>1.1083805566963332</v>
      </c>
      <c r="X183" s="315">
        <f t="shared" si="109"/>
        <v>1.1124502224870143</v>
      </c>
      <c r="Y183" s="315">
        <f t="shared" si="109"/>
        <v>1.1162458807109237</v>
      </c>
      <c r="Z183" s="315">
        <f t="shared" si="109"/>
        <v>1.1197610357427898</v>
      </c>
    </row>
    <row r="184" spans="2:26" ht="15" x14ac:dyDescent="0.2">
      <c r="B184" s="234">
        <v>10</v>
      </c>
      <c r="C184" s="219">
        <f t="shared" ref="C184:V184" si="113">SQRT(12*32.2*C159^2/(4*$B$172*($B$171*56)*$B$170^2))</f>
        <v>0.15126790500217224</v>
      </c>
      <c r="D184" s="215">
        <f t="shared" si="113"/>
        <v>0.16426509078520141</v>
      </c>
      <c r="E184" s="215">
        <f t="shared" si="113"/>
        <v>0.17921185443568496</v>
      </c>
      <c r="F184" s="215">
        <f t="shared" si="113"/>
        <v>0.19640063263374102</v>
      </c>
      <c r="G184" s="215">
        <f t="shared" si="113"/>
        <v>0.21616772756150551</v>
      </c>
      <c r="H184" s="215">
        <f t="shared" si="113"/>
        <v>0.23889988672843468</v>
      </c>
      <c r="I184" s="215">
        <f t="shared" si="113"/>
        <v>0.26504186977040317</v>
      </c>
      <c r="J184" s="215">
        <f t="shared" si="113"/>
        <v>0.29510515026866696</v>
      </c>
      <c r="K184" s="220">
        <f t="shared" si="113"/>
        <v>0.32967792284167036</v>
      </c>
      <c r="L184" s="215">
        <f t="shared" si="113"/>
        <v>0.36943661130062422</v>
      </c>
      <c r="M184" s="215">
        <f t="shared" si="113"/>
        <v>0.41515910302842113</v>
      </c>
      <c r="N184" s="215">
        <f t="shared" si="113"/>
        <v>0.46773996851538757</v>
      </c>
      <c r="O184" s="215">
        <f t="shared" si="113"/>
        <v>0.52820796382539903</v>
      </c>
      <c r="P184" s="237">
        <f t="shared" si="113"/>
        <v>0.59774615843191214</v>
      </c>
      <c r="Q184" s="188">
        <f t="shared" si="113"/>
        <v>0.67771508222940235</v>
      </c>
      <c r="R184" s="188">
        <f t="shared" si="113"/>
        <v>0.76967934459651599</v>
      </c>
      <c r="S184" s="188">
        <f t="shared" si="113"/>
        <v>0.8754382463186966</v>
      </c>
      <c r="T184" s="188">
        <f t="shared" si="113"/>
        <v>0.99706098329920434</v>
      </c>
      <c r="U184" s="188">
        <f t="shared" si="113"/>
        <v>1.1369271308267883</v>
      </c>
      <c r="V184" s="188">
        <f t="shared" si="113"/>
        <v>1.2977732004835096</v>
      </c>
      <c r="W184" s="315">
        <f t="shared" si="109"/>
        <v>1.120598577290989</v>
      </c>
      <c r="X184" s="315">
        <f t="shared" si="109"/>
        <v>1.1237627520640905</v>
      </c>
      <c r="Y184" s="315">
        <f t="shared" si="109"/>
        <v>1.1266523246230418</v>
      </c>
      <c r="Z184" s="315">
        <f t="shared" si="109"/>
        <v>1.1292769474072049</v>
      </c>
    </row>
    <row r="185" spans="2:26" ht="15" x14ac:dyDescent="0.2">
      <c r="B185" s="234">
        <v>20</v>
      </c>
      <c r="C185" s="217">
        <f t="shared" ref="C185:V185" si="114">SQRT(12*32.2*C160^2/(4*$B$172*($B$171*56)*$B$170^2))</f>
        <v>0.10120752627459075</v>
      </c>
      <c r="D185" s="218">
        <f t="shared" si="114"/>
        <v>0.11154215523213101</v>
      </c>
      <c r="E185" s="218">
        <f t="shared" si="114"/>
        <v>0.12342697853330231</v>
      </c>
      <c r="F185" s="218">
        <f t="shared" si="114"/>
        <v>0.13709452532964933</v>
      </c>
      <c r="G185" s="218">
        <f t="shared" si="114"/>
        <v>0.15281220414544841</v>
      </c>
      <c r="H185" s="218">
        <f t="shared" si="114"/>
        <v>0.17088753478361732</v>
      </c>
      <c r="I185" s="218">
        <f t="shared" si="114"/>
        <v>0.19167416501751156</v>
      </c>
      <c r="J185" s="218">
        <f t="shared" si="114"/>
        <v>0.21557878978648998</v>
      </c>
      <c r="K185" s="216">
        <f t="shared" si="114"/>
        <v>0.24306910827081513</v>
      </c>
      <c r="L185" s="218">
        <f t="shared" si="114"/>
        <v>0.27468297452778906</v>
      </c>
      <c r="M185" s="218">
        <f t="shared" si="114"/>
        <v>0.31103892072330908</v>
      </c>
      <c r="N185" s="218">
        <f t="shared" si="114"/>
        <v>0.35284825884815707</v>
      </c>
      <c r="O185" s="218">
        <f t="shared" si="114"/>
        <v>0.40092899769173224</v>
      </c>
      <c r="P185" s="236">
        <f t="shared" si="114"/>
        <v>0.45622184736184379</v>
      </c>
      <c r="Q185" s="187">
        <f t="shared" si="114"/>
        <v>0.519808624482472</v>
      </c>
      <c r="R185" s="187">
        <f t="shared" si="114"/>
        <v>0.59293341817119438</v>
      </c>
      <c r="S185" s="187">
        <f t="shared" si="114"/>
        <v>0.6770269309132253</v>
      </c>
      <c r="T185" s="187">
        <f t="shared" si="114"/>
        <v>0.77373447056656053</v>
      </c>
      <c r="U185" s="187">
        <f t="shared" si="114"/>
        <v>0.88494814116789622</v>
      </c>
      <c r="V185" s="187">
        <f t="shared" si="114"/>
        <v>1.0128438623594322</v>
      </c>
      <c r="W185" s="315">
        <f t="shared" si="109"/>
        <v>1.1300612261338918</v>
      </c>
      <c r="X185" s="315">
        <f t="shared" si="109"/>
        <v>1.1323560233684669</v>
      </c>
      <c r="Y185" s="315">
        <f t="shared" si="109"/>
        <v>1.1344183487636272</v>
      </c>
      <c r="Z185" s="315">
        <f t="shared" si="109"/>
        <v>1.1362646339832614</v>
      </c>
    </row>
    <row r="186" spans="2:26" ht="15" x14ac:dyDescent="0.2">
      <c r="B186" s="234">
        <v>30</v>
      </c>
      <c r="C186" s="217">
        <f t="shared" ref="C186:V186" si="115">SQRT(12*32.2*C161^2/(4*$B$172*($B$171*56)*$B$170^2))</f>
        <v>8.5082812864873431E-2</v>
      </c>
      <c r="D186" s="218">
        <f t="shared" si="115"/>
        <v>9.461423480550557E-2</v>
      </c>
      <c r="E186" s="218">
        <f t="shared" si="115"/>
        <v>0.10557537003723252</v>
      </c>
      <c r="F186" s="218">
        <f t="shared" si="115"/>
        <v>0.11818067555371847</v>
      </c>
      <c r="G186" s="218">
        <f t="shared" si="115"/>
        <v>0.13267677689767735</v>
      </c>
      <c r="H186" s="218">
        <f t="shared" si="115"/>
        <v>0.14934729344323006</v>
      </c>
      <c r="I186" s="218">
        <f t="shared" si="115"/>
        <v>0.16851838747061565</v>
      </c>
      <c r="J186" s="218">
        <f t="shared" si="115"/>
        <v>0.1905651456021091</v>
      </c>
      <c r="K186" s="216">
        <f t="shared" si="115"/>
        <v>0.21591891745332659</v>
      </c>
      <c r="L186" s="218">
        <f t="shared" si="115"/>
        <v>0.24507575508222662</v>
      </c>
      <c r="M186" s="218">
        <f t="shared" si="115"/>
        <v>0.27860611835546173</v>
      </c>
      <c r="N186" s="218">
        <f t="shared" si="115"/>
        <v>0.31716603611968208</v>
      </c>
      <c r="O186" s="218">
        <f t="shared" si="115"/>
        <v>0.3615099415485355</v>
      </c>
      <c r="P186" s="236">
        <f t="shared" si="115"/>
        <v>0.41250543279171692</v>
      </c>
      <c r="Q186" s="187">
        <f t="shared" si="115"/>
        <v>0.47115024772137559</v>
      </c>
      <c r="R186" s="187">
        <f t="shared" si="115"/>
        <v>0.53859178489048276</v>
      </c>
      <c r="S186" s="187">
        <f t="shared" si="115"/>
        <v>0.61614955263495641</v>
      </c>
      <c r="T186" s="187">
        <f t="shared" si="115"/>
        <v>0.70534098554110103</v>
      </c>
      <c r="U186" s="187">
        <f t="shared" si="115"/>
        <v>0.80791113338316722</v>
      </c>
      <c r="V186" s="187">
        <f t="shared" si="115"/>
        <v>0.92586680340154326</v>
      </c>
      <c r="W186" s="315">
        <f t="shared" si="109"/>
        <v>1.1350360495170722</v>
      </c>
      <c r="X186" s="315">
        <f t="shared" si="109"/>
        <v>1.136816321394114</v>
      </c>
      <c r="Y186" s="315">
        <f t="shared" si="109"/>
        <v>1.1384029826474356</v>
      </c>
      <c r="Z186" s="315">
        <f t="shared" si="109"/>
        <v>1.1398129067392333</v>
      </c>
    </row>
    <row r="187" spans="2:26" ht="15" x14ac:dyDescent="0.2">
      <c r="B187" s="234">
        <v>40</v>
      </c>
      <c r="C187" s="217">
        <f t="shared" ref="C187:V187" si="116">SQRT(12*32.2*C162^2/(4*$B$172*($B$171*56)*$B$170^2))</f>
        <v>7.7105616725237858E-2</v>
      </c>
      <c r="D187" s="218">
        <f t="shared" si="116"/>
        <v>8.6248209242199364E-2</v>
      </c>
      <c r="E187" s="218">
        <f t="shared" si="116"/>
        <v>9.6762190636705103E-2</v>
      </c>
      <c r="F187" s="218">
        <f t="shared" si="116"/>
        <v>0.1088532692403867</v>
      </c>
      <c r="G187" s="218">
        <f t="shared" si="116"/>
        <v>0.12275800963462054</v>
      </c>
      <c r="H187" s="218">
        <f t="shared" si="116"/>
        <v>0.13874846108798941</v>
      </c>
      <c r="I187" s="218">
        <f t="shared" si="116"/>
        <v>0.15713748025936367</v>
      </c>
      <c r="J187" s="218">
        <f t="shared" si="116"/>
        <v>0.17828485230644403</v>
      </c>
      <c r="K187" s="216">
        <f t="shared" si="116"/>
        <v>0.20260433016058646</v>
      </c>
      <c r="L187" s="218">
        <f t="shared" si="116"/>
        <v>0.23057172969285028</v>
      </c>
      <c r="M187" s="218">
        <f t="shared" si="116"/>
        <v>0.26273423915495364</v>
      </c>
      <c r="N187" s="218">
        <f t="shared" si="116"/>
        <v>0.29972112503637244</v>
      </c>
      <c r="O187" s="218">
        <f t="shared" si="116"/>
        <v>0.34225604380000413</v>
      </c>
      <c r="P187" s="236">
        <f t="shared" si="116"/>
        <v>0.39117120037818059</v>
      </c>
      <c r="Q187" s="187">
        <f t="shared" si="116"/>
        <v>0.44742363044308353</v>
      </c>
      <c r="R187" s="187">
        <f t="shared" si="116"/>
        <v>0.51211392501772179</v>
      </c>
      <c r="S187" s="187">
        <f t="shared" si="116"/>
        <v>0.58650776377855585</v>
      </c>
      <c r="T187" s="187">
        <f t="shared" si="116"/>
        <v>0.67206067835351502</v>
      </c>
      <c r="U187" s="187">
        <f t="shared" si="116"/>
        <v>0.77044653011471798</v>
      </c>
      <c r="V187" s="187">
        <f t="shared" si="116"/>
        <v>0.88359025964010141</v>
      </c>
      <c r="W187" s="315">
        <f t="shared" si="109"/>
        <v>1.1380394955532123</v>
      </c>
      <c r="X187" s="315">
        <f t="shared" si="109"/>
        <v>1.1394902553966515</v>
      </c>
      <c r="Y187" s="315">
        <f t="shared" si="109"/>
        <v>1.1407768016851618</v>
      </c>
      <c r="Z187" s="315">
        <f t="shared" si="109"/>
        <v>1.1419149843324186</v>
      </c>
    </row>
    <row r="188" spans="2:26" ht="15" x14ac:dyDescent="0.2">
      <c r="B188" s="234">
        <v>50</v>
      </c>
      <c r="C188" s="217">
        <f t="shared" ref="C188:V188" si="117">SQRT(12*32.2*C163^2/(4*$B$172*($B$171*56)*$B$170^2))</f>
        <v>7.2387427493634998E-2</v>
      </c>
      <c r="D188" s="218">
        <f t="shared" si="117"/>
        <v>8.1306941624220919E-2</v>
      </c>
      <c r="E188" s="218">
        <f t="shared" si="117"/>
        <v>9.1564382874394695E-2</v>
      </c>
      <c r="F188" s="218">
        <f t="shared" si="117"/>
        <v>0.10336044031209457</v>
      </c>
      <c r="G188" s="218">
        <f t="shared" si="117"/>
        <v>0.11692590636544944</v>
      </c>
      <c r="H188" s="218">
        <f t="shared" si="117"/>
        <v>0.13252619232680748</v>
      </c>
      <c r="I188" s="218">
        <f t="shared" si="117"/>
        <v>0.15046652118236928</v>
      </c>
      <c r="J188" s="218">
        <f t="shared" si="117"/>
        <v>0.17109789936626529</v>
      </c>
      <c r="K188" s="216">
        <f t="shared" si="117"/>
        <v>0.1948239842777458</v>
      </c>
      <c r="L188" s="218">
        <f t="shared" si="117"/>
        <v>0.22210898192594827</v>
      </c>
      <c r="M188" s="218">
        <f t="shared" si="117"/>
        <v>0.25348672922138121</v>
      </c>
      <c r="N188" s="218">
        <f t="shared" si="117"/>
        <v>0.28957113861112899</v>
      </c>
      <c r="O188" s="218">
        <f t="shared" si="117"/>
        <v>0.33106820940933895</v>
      </c>
      <c r="P188" s="236">
        <f t="shared" si="117"/>
        <v>0.37878984082728046</v>
      </c>
      <c r="Q188" s="187">
        <f t="shared" si="117"/>
        <v>0.43366971695791318</v>
      </c>
      <c r="R188" s="187">
        <f t="shared" si="117"/>
        <v>0.49678157450814076</v>
      </c>
      <c r="S188" s="187">
        <f t="shared" si="117"/>
        <v>0.56936021069090248</v>
      </c>
      <c r="T188" s="187">
        <f t="shared" si="117"/>
        <v>0.65282564230107865</v>
      </c>
      <c r="U188" s="187">
        <f t="shared" si="117"/>
        <v>0.74881088865278089</v>
      </c>
      <c r="V188" s="187">
        <f t="shared" si="117"/>
        <v>0.85919392195723854</v>
      </c>
      <c r="W188" s="315">
        <f t="shared" si="109"/>
        <v>1.1400494797873773</v>
      </c>
      <c r="X188" s="315">
        <f t="shared" si="109"/>
        <v>1.1412718523283059</v>
      </c>
      <c r="Y188" s="315">
        <f t="shared" si="109"/>
        <v>1.142352262387013</v>
      </c>
      <c r="Z188" s="315">
        <f t="shared" si="109"/>
        <v>1.1433052720559187</v>
      </c>
    </row>
    <row r="189" spans="2:26" ht="15" x14ac:dyDescent="0.2">
      <c r="B189" s="234">
        <v>60</v>
      </c>
      <c r="C189" s="217">
        <f t="shared" ref="C189:V189" si="118">SQRT(12*32.2*C164^2/(4*$B$172*($B$171*56)*$B$170^2))</f>
        <v>6.9298741716048495E-2</v>
      </c>
      <c r="D189" s="218">
        <f t="shared" si="118"/>
        <v>7.8078052978906326E-2</v>
      </c>
      <c r="E189" s="218">
        <f t="shared" si="118"/>
        <v>8.8174260931192822E-2</v>
      </c>
      <c r="F189" s="218">
        <f t="shared" si="118"/>
        <v>9.9784900076322292E-2</v>
      </c>
      <c r="G189" s="218">
        <f t="shared" si="118"/>
        <v>0.11313713509322119</v>
      </c>
      <c r="H189" s="218">
        <f t="shared" si="118"/>
        <v>0.1284922053626549</v>
      </c>
      <c r="I189" s="218">
        <f t="shared" si="118"/>
        <v>0.14615053617250368</v>
      </c>
      <c r="J189" s="218">
        <f t="shared" si="118"/>
        <v>0.16645761660382977</v>
      </c>
      <c r="K189" s="216">
        <f t="shared" si="118"/>
        <v>0.18981075909985479</v>
      </c>
      <c r="L189" s="218">
        <f t="shared" si="118"/>
        <v>0.21666687297028356</v>
      </c>
      <c r="M189" s="218">
        <f t="shared" si="118"/>
        <v>0.24755140392127659</v>
      </c>
      <c r="N189" s="218">
        <f t="shared" si="118"/>
        <v>0.2830686145149186</v>
      </c>
      <c r="O189" s="218">
        <f t="shared" si="118"/>
        <v>0.32391340669760693</v>
      </c>
      <c r="P189" s="236">
        <f t="shared" si="118"/>
        <v>0.37088491770769849</v>
      </c>
      <c r="Q189" s="187">
        <f t="shared" si="118"/>
        <v>0.42490215536930387</v>
      </c>
      <c r="R189" s="187">
        <f t="shared" si="118"/>
        <v>0.4870219786801499</v>
      </c>
      <c r="S189" s="187">
        <f t="shared" si="118"/>
        <v>0.55845977548762293</v>
      </c>
      <c r="T189" s="187">
        <f t="shared" si="118"/>
        <v>0.64061324181621693</v>
      </c>
      <c r="U189" s="187">
        <f t="shared" si="118"/>
        <v>0.73508972809409989</v>
      </c>
      <c r="V189" s="187">
        <f t="shared" si="118"/>
        <v>0.8437376873136655</v>
      </c>
      <c r="W189" s="315">
        <f t="shared" si="109"/>
        <v>1.1414888913451973</v>
      </c>
      <c r="X189" s="315">
        <f t="shared" si="109"/>
        <v>1.1425438532785255</v>
      </c>
      <c r="Y189" s="315">
        <f t="shared" si="109"/>
        <v>1.1434740826795584</v>
      </c>
      <c r="Z189" s="315">
        <f t="shared" si="109"/>
        <v>1.1442929031630091</v>
      </c>
    </row>
    <row r="190" spans="2:26" ht="15" x14ac:dyDescent="0.2">
      <c r="B190" s="238">
        <v>70</v>
      </c>
      <c r="C190" s="239">
        <f t="shared" ref="C190:V190" si="119">SQRT(12*32.2*C165^2/(4*$B$172*($B$171*56)*$B$170^2))</f>
        <v>6.714120076932846E-2</v>
      </c>
      <c r="D190" s="240">
        <f t="shared" si="119"/>
        <v>7.5827666603685354E-2</v>
      </c>
      <c r="E190" s="240">
        <f t="shared" si="119"/>
        <v>8.5817102313195767E-2</v>
      </c>
      <c r="F190" s="240">
        <f t="shared" si="119"/>
        <v>9.7304953379132711E-2</v>
      </c>
      <c r="G190" s="240">
        <f t="shared" si="119"/>
        <v>0.11051598210496029</v>
      </c>
      <c r="H190" s="240">
        <f t="shared" si="119"/>
        <v>0.12570866513966192</v>
      </c>
      <c r="I190" s="240">
        <f t="shared" si="119"/>
        <v>0.14318025062956879</v>
      </c>
      <c r="J190" s="240">
        <f t="shared" si="119"/>
        <v>0.16327257394296171</v>
      </c>
      <c r="K190" s="241">
        <f t="shared" si="119"/>
        <v>0.18637874575336361</v>
      </c>
      <c r="L190" s="240">
        <f t="shared" si="119"/>
        <v>0.21295084333532574</v>
      </c>
      <c r="M190" s="240">
        <f t="shared" si="119"/>
        <v>0.24350875555458215</v>
      </c>
      <c r="N190" s="240">
        <f t="shared" si="119"/>
        <v>0.2786503546067271</v>
      </c>
      <c r="O190" s="240">
        <f t="shared" si="119"/>
        <v>0.31906319351669377</v>
      </c>
      <c r="P190" s="242">
        <f t="shared" si="119"/>
        <v>0.36553795826315544</v>
      </c>
      <c r="Q190" s="188">
        <f t="shared" si="119"/>
        <v>0.41898393772158637</v>
      </c>
      <c r="R190" s="188">
        <f t="shared" si="119"/>
        <v>0.48044681409878187</v>
      </c>
      <c r="S190" s="188">
        <f t="shared" si="119"/>
        <v>0.5511291219325567</v>
      </c>
      <c r="T190" s="188">
        <f t="shared" si="119"/>
        <v>0.6324137759413978</v>
      </c>
      <c r="U190" s="188">
        <f t="shared" si="119"/>
        <v>0.72589112805156519</v>
      </c>
      <c r="V190" s="188">
        <f t="shared" si="119"/>
        <v>0.83339008297825734</v>
      </c>
      <c r="W190" s="315">
        <f t="shared" si="109"/>
        <v>1.1425704281598996</v>
      </c>
      <c r="X190" s="315">
        <f t="shared" si="109"/>
        <v>1.1434974933212074</v>
      </c>
      <c r="Y190" s="315">
        <f t="shared" si="109"/>
        <v>1.1443134928438661</v>
      </c>
      <c r="Z190" s="315">
        <f t="shared" si="109"/>
        <v>1.1450306387264544</v>
      </c>
    </row>
    <row r="191" spans="2:26" ht="15" x14ac:dyDescent="0.2">
      <c r="D191" s="77"/>
      <c r="E191" s="77"/>
      <c r="F191" s="77"/>
      <c r="G191" s="77"/>
      <c r="H191" s="77"/>
      <c r="I191" s="77"/>
      <c r="J191" s="77"/>
      <c r="K191" s="186"/>
    </row>
    <row r="192" spans="2:26" ht="15" x14ac:dyDescent="0.2">
      <c r="D192" s="77"/>
      <c r="E192" s="77"/>
      <c r="F192" s="77"/>
      <c r="G192" s="77"/>
      <c r="H192" s="77"/>
      <c r="I192" s="77"/>
      <c r="J192" s="77"/>
      <c r="K192" s="186"/>
      <c r="Q192" s="263"/>
    </row>
    <row r="193" spans="2:17" x14ac:dyDescent="0.2">
      <c r="D193" s="77"/>
      <c r="E193" s="77"/>
      <c r="F193" s="77"/>
      <c r="G193" s="77"/>
      <c r="H193" s="77"/>
      <c r="I193" s="77"/>
      <c r="J193" s="77"/>
      <c r="Q193" s="263"/>
    </row>
    <row r="194" spans="2:17" x14ac:dyDescent="0.2">
      <c r="B194" s="10"/>
      <c r="C194" s="10"/>
      <c r="D194" s="77"/>
      <c r="E194" s="77"/>
      <c r="F194" s="77"/>
      <c r="G194" s="77"/>
      <c r="H194" s="77"/>
      <c r="I194" s="77"/>
      <c r="J194" s="77"/>
      <c r="Q194" s="263"/>
    </row>
    <row r="195" spans="2:17" x14ac:dyDescent="0.2">
      <c r="B195" s="264" t="s">
        <v>254</v>
      </c>
      <c r="C195" s="265">
        <v>0.9</v>
      </c>
      <c r="D195" s="77"/>
      <c r="E195" s="77"/>
      <c r="F195" s="77"/>
      <c r="G195" s="77"/>
      <c r="H195" s="77"/>
      <c r="I195" s="268" t="s">
        <v>256</v>
      </c>
      <c r="J195" s="269" t="s">
        <v>257</v>
      </c>
      <c r="K195" s="223"/>
      <c r="L195" s="162"/>
      <c r="N195" s="268" t="s">
        <v>258</v>
      </c>
      <c r="O195" s="269" t="s">
        <v>259</v>
      </c>
      <c r="P195" s="162"/>
      <c r="Q195" s="263"/>
    </row>
    <row r="196" spans="2:17" x14ac:dyDescent="0.2">
      <c r="B196" s="12" t="s">
        <v>220</v>
      </c>
      <c r="C196" s="265">
        <v>0.96</v>
      </c>
      <c r="D196" s="77"/>
      <c r="E196" s="153" t="s">
        <v>68</v>
      </c>
      <c r="F196" s="3"/>
      <c r="G196" s="3"/>
      <c r="I196" s="270" t="s">
        <v>260</v>
      </c>
      <c r="J196" s="271" t="s">
        <v>261</v>
      </c>
      <c r="K196" s="10"/>
      <c r="L196" s="11"/>
      <c r="N196" s="270" t="s">
        <v>262</v>
      </c>
      <c r="O196" s="271" t="s">
        <v>263</v>
      </c>
      <c r="P196" s="31"/>
      <c r="Q196" s="263"/>
    </row>
    <row r="197" spans="2:17" x14ac:dyDescent="0.2">
      <c r="B197" s="264" t="s">
        <v>221</v>
      </c>
      <c r="C197" s="265">
        <v>85</v>
      </c>
      <c r="D197" s="77"/>
      <c r="E197" s="153">
        <v>1</v>
      </c>
      <c r="F197" s="267" t="s">
        <v>255</v>
      </c>
      <c r="G197" s="262">
        <f t="shared" ref="G197:G208" si="120">K179</f>
        <v>0.88157293949426907</v>
      </c>
      <c r="H197" s="266"/>
      <c r="I197" s="272">
        <f>C196*2.20462*25.4*12</f>
        <v>645.0894489599998</v>
      </c>
      <c r="J197" s="273">
        <f>(G197*C$195*SQRT(4*C$197*I$197/32.2)/12)</f>
        <v>5.4568373124951286</v>
      </c>
      <c r="K197" s="10"/>
      <c r="L197" s="11"/>
      <c r="N197" s="274">
        <v>1</v>
      </c>
      <c r="O197" s="275">
        <f t="shared" ref="O197:O208" si="121">N197*J197</f>
        <v>5.4568373124951286</v>
      </c>
      <c r="P197" s="276"/>
      <c r="Q197" s="285">
        <f>K121</f>
        <v>2.7284832635983269</v>
      </c>
    </row>
    <row r="198" spans="2:17" x14ac:dyDescent="0.2">
      <c r="B198" s="10"/>
      <c r="C198" s="10"/>
      <c r="D198" s="77"/>
      <c r="E198" s="153">
        <v>2</v>
      </c>
      <c r="F198" s="267" t="s">
        <v>255</v>
      </c>
      <c r="G198" s="262">
        <f t="shared" si="120"/>
        <v>0.65295907405220299</v>
      </c>
      <c r="I198" s="9"/>
      <c r="J198" s="273">
        <f t="shared" ref="J198:J208" si="122">(G198*C$195*SQRT(4*C$197*I$197/32.2)/12)</f>
        <v>4.041743206029401</v>
      </c>
      <c r="K198" s="10"/>
      <c r="L198" s="11"/>
      <c r="N198" s="29">
        <v>2</v>
      </c>
      <c r="O198" s="114">
        <f t="shared" si="121"/>
        <v>8.0834864120588019</v>
      </c>
      <c r="P198" s="276"/>
      <c r="Q198" s="285">
        <f t="shared" ref="Q198:Q208" si="123">K122</f>
        <v>4.0418389121338913</v>
      </c>
    </row>
    <row r="199" spans="2:17" x14ac:dyDescent="0.2">
      <c r="B199" s="10"/>
      <c r="D199" s="77"/>
      <c r="E199" s="153">
        <v>3</v>
      </c>
      <c r="F199" s="267" t="s">
        <v>255</v>
      </c>
      <c r="G199" s="262">
        <f t="shared" si="120"/>
        <v>0.56126480396408196</v>
      </c>
      <c r="I199" s="9"/>
      <c r="J199" s="273">
        <f t="shared" si="122"/>
        <v>3.4741659904153352</v>
      </c>
      <c r="K199" s="10"/>
      <c r="L199" s="11"/>
      <c r="N199" s="277">
        <v>3</v>
      </c>
      <c r="O199" s="278">
        <f t="shared" si="121"/>
        <v>10.422497971246006</v>
      </c>
      <c r="P199" s="276"/>
      <c r="Q199" s="285">
        <f t="shared" si="123"/>
        <v>5.2113723849372384</v>
      </c>
    </row>
    <row r="200" spans="2:17" x14ac:dyDescent="0.2">
      <c r="B200" s="10"/>
      <c r="E200" s="153">
        <v>4</v>
      </c>
      <c r="F200" s="267" t="s">
        <v>255</v>
      </c>
      <c r="G200" s="262">
        <f t="shared" si="120"/>
        <v>0.50620205258082118</v>
      </c>
      <c r="I200" s="9"/>
      <c r="J200" s="273">
        <f t="shared" si="122"/>
        <v>3.1333337542884081</v>
      </c>
      <c r="K200" s="10"/>
      <c r="L200" s="11"/>
      <c r="N200" s="279">
        <v>4</v>
      </c>
      <c r="O200" s="280">
        <f t="shared" si="121"/>
        <v>12.533335017153632</v>
      </c>
      <c r="P200" s="276"/>
      <c r="Q200" s="285">
        <f t="shared" si="123"/>
        <v>6.266815899581589</v>
      </c>
    </row>
    <row r="201" spans="2:17" x14ac:dyDescent="0.2">
      <c r="B201" s="10"/>
      <c r="E201" s="153">
        <v>5</v>
      </c>
      <c r="F201" s="267" t="s">
        <v>255</v>
      </c>
      <c r="G201" s="262">
        <f t="shared" si="120"/>
        <v>0.46579190867950471</v>
      </c>
      <c r="I201" s="9"/>
      <c r="J201" s="273">
        <f t="shared" si="122"/>
        <v>2.8831995099563374</v>
      </c>
      <c r="K201" s="10"/>
      <c r="L201" s="11"/>
      <c r="N201" s="279">
        <v>5</v>
      </c>
      <c r="O201" s="280">
        <f t="shared" si="121"/>
        <v>14.415997549781688</v>
      </c>
      <c r="P201" s="276"/>
      <c r="Q201" s="285">
        <f t="shared" si="123"/>
        <v>7.2081694560669458</v>
      </c>
    </row>
    <row r="202" spans="2:17" x14ac:dyDescent="0.2">
      <c r="B202" s="10"/>
      <c r="C202" s="30"/>
      <c r="E202" s="153">
        <v>10</v>
      </c>
      <c r="F202" s="267" t="s">
        <v>255</v>
      </c>
      <c r="G202" s="262">
        <f t="shared" si="120"/>
        <v>0.32967792284167036</v>
      </c>
      <c r="I202" s="9"/>
      <c r="J202" s="273">
        <f t="shared" si="122"/>
        <v>2.0406692513728317</v>
      </c>
      <c r="K202" s="10"/>
      <c r="L202" s="11"/>
      <c r="N202" s="277">
        <v>10</v>
      </c>
      <c r="O202" s="278">
        <f t="shared" si="121"/>
        <v>20.406692513728316</v>
      </c>
      <c r="P202" s="276"/>
      <c r="Q202" s="285">
        <f t="shared" si="123"/>
        <v>10.203587866108789</v>
      </c>
    </row>
    <row r="203" spans="2:17" x14ac:dyDescent="0.2">
      <c r="B203" s="10"/>
      <c r="C203" s="10"/>
      <c r="E203" s="153">
        <v>20</v>
      </c>
      <c r="F203" s="267" t="s">
        <v>255</v>
      </c>
      <c r="G203" s="262">
        <f t="shared" si="120"/>
        <v>0.24306910827081513</v>
      </c>
      <c r="I203" s="9"/>
      <c r="J203" s="273">
        <f t="shared" si="122"/>
        <v>1.5045704332621757</v>
      </c>
      <c r="K203" s="10"/>
      <c r="L203" s="11"/>
      <c r="N203" s="279">
        <v>20</v>
      </c>
      <c r="O203" s="280">
        <f t="shared" si="121"/>
        <v>30.091408665243513</v>
      </c>
      <c r="P203" s="276"/>
      <c r="Q203" s="285">
        <f t="shared" si="123"/>
        <v>15.046060606060609</v>
      </c>
    </row>
    <row r="204" spans="2:17" x14ac:dyDescent="0.2">
      <c r="E204" s="153">
        <v>30</v>
      </c>
      <c r="F204" s="267" t="s">
        <v>255</v>
      </c>
      <c r="G204" s="262">
        <f t="shared" si="120"/>
        <v>0.21591891745332659</v>
      </c>
      <c r="I204" s="9"/>
      <c r="J204" s="273">
        <f t="shared" si="122"/>
        <v>1.3365138066837492</v>
      </c>
      <c r="K204" s="10"/>
      <c r="L204" s="11"/>
      <c r="N204" s="279">
        <v>30</v>
      </c>
      <c r="O204" s="280">
        <f t="shared" si="121"/>
        <v>40.095414200512479</v>
      </c>
      <c r="P204" s="276"/>
      <c r="Q204" s="285">
        <f t="shared" si="123"/>
        <v>20.048181818181821</v>
      </c>
    </row>
    <row r="205" spans="2:17" x14ac:dyDescent="0.2">
      <c r="E205" s="153">
        <v>40</v>
      </c>
      <c r="F205" s="267" t="s">
        <v>255</v>
      </c>
      <c r="G205" s="262">
        <f t="shared" si="120"/>
        <v>0.20260433016058646</v>
      </c>
      <c r="I205" s="9"/>
      <c r="J205" s="273">
        <f t="shared" si="122"/>
        <v>1.25409800932366</v>
      </c>
      <c r="K205" s="10"/>
      <c r="L205" s="11"/>
      <c r="N205" s="279">
        <v>40</v>
      </c>
      <c r="O205" s="280">
        <f t="shared" si="121"/>
        <v>50.1639203729464</v>
      </c>
      <c r="P205" s="276"/>
      <c r="Q205" s="285">
        <f t="shared" si="123"/>
        <v>25.082554112554114</v>
      </c>
    </row>
    <row r="206" spans="2:17" x14ac:dyDescent="0.2">
      <c r="E206" s="153">
        <v>50</v>
      </c>
      <c r="F206" s="267" t="s">
        <v>255</v>
      </c>
      <c r="G206" s="262">
        <f t="shared" si="120"/>
        <v>0.1948239842777458</v>
      </c>
      <c r="I206" s="9"/>
      <c r="J206" s="273">
        <f t="shared" si="122"/>
        <v>1.2059385436509065</v>
      </c>
      <c r="K206" s="10"/>
      <c r="L206" s="11"/>
      <c r="N206" s="279">
        <v>50</v>
      </c>
      <c r="O206" s="280">
        <f t="shared" si="121"/>
        <v>60.296927182545325</v>
      </c>
      <c r="P206" s="276"/>
      <c r="Q206" s="285">
        <f t="shared" si="123"/>
        <v>30.14917748917749</v>
      </c>
    </row>
    <row r="207" spans="2:17" x14ac:dyDescent="0.2">
      <c r="E207" s="153">
        <v>60</v>
      </c>
      <c r="F207" s="267" t="s">
        <v>255</v>
      </c>
      <c r="G207" s="262">
        <f t="shared" si="120"/>
        <v>0.18981075909985479</v>
      </c>
      <c r="I207" s="9"/>
      <c r="J207" s="273">
        <f t="shared" si="122"/>
        <v>1.17490724382182</v>
      </c>
      <c r="K207" s="10"/>
      <c r="L207" s="11"/>
      <c r="N207" s="279">
        <v>60</v>
      </c>
      <c r="O207" s="280">
        <f t="shared" si="121"/>
        <v>70.494434629309197</v>
      </c>
      <c r="P207" s="276"/>
      <c r="Q207" s="285">
        <f t="shared" si="123"/>
        <v>35.248051948051952</v>
      </c>
    </row>
    <row r="208" spans="2:17" x14ac:dyDescent="0.2">
      <c r="E208" s="153">
        <v>70</v>
      </c>
      <c r="F208" s="267" t="s">
        <v>255</v>
      </c>
      <c r="G208" s="262">
        <f t="shared" si="120"/>
        <v>0.18637874575336361</v>
      </c>
      <c r="I208" s="119"/>
      <c r="J208" s="281">
        <f t="shared" si="122"/>
        <v>1.1536634673319721</v>
      </c>
      <c r="K208" s="137"/>
      <c r="L208" s="138"/>
      <c r="N208" s="282">
        <v>70</v>
      </c>
      <c r="O208" s="283">
        <f t="shared" si="121"/>
        <v>80.756442713238044</v>
      </c>
      <c r="P208" s="284"/>
      <c r="Q208" s="285">
        <f t="shared" si="123"/>
        <v>40.379177489177493</v>
      </c>
    </row>
    <row r="209" spans="5:16" x14ac:dyDescent="0.2">
      <c r="E209" s="3"/>
      <c r="F209" s="30"/>
      <c r="G209" s="3"/>
    </row>
    <row r="217" spans="5:16" x14ac:dyDescent="0.2"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</row>
    <row r="218" spans="5:16" x14ac:dyDescent="0.2"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</row>
    <row r="219" spans="5:16" x14ac:dyDescent="0.2"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</row>
    <row r="220" spans="5:16" x14ac:dyDescent="0.2"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</row>
    <row r="221" spans="5:16" x14ac:dyDescent="0.2"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</row>
    <row r="226" spans="1:22" ht="13.5" thickBot="1" x14ac:dyDescent="0.25">
      <c r="A226" s="286"/>
      <c r="B226" s="286"/>
      <c r="C226" s="286"/>
      <c r="D226" s="286"/>
      <c r="E226" s="286"/>
      <c r="F226" s="286"/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</row>
    <row r="227" spans="1:22" ht="13.5" thickTop="1" x14ac:dyDescent="0.2"/>
    <row r="228" spans="1:22" x14ac:dyDescent="0.2">
      <c r="B228" t="s">
        <v>264</v>
      </c>
    </row>
    <row r="229" spans="1:22" x14ac:dyDescent="0.2">
      <c r="K229" s="288" t="s">
        <v>268</v>
      </c>
    </row>
    <row r="230" spans="1:22" x14ac:dyDescent="0.2">
      <c r="B230" s="260" t="s">
        <v>265</v>
      </c>
      <c r="F230" s="83"/>
      <c r="L230" s="83"/>
      <c r="N230" s="83"/>
      <c r="Q230" s="83"/>
      <c r="R230" s="83"/>
      <c r="S230" s="83"/>
      <c r="T230" s="83"/>
      <c r="U230" s="83"/>
      <c r="V230" s="83"/>
    </row>
    <row r="231" spans="1:22" x14ac:dyDescent="0.2">
      <c r="J231" s="2" t="s">
        <v>252</v>
      </c>
      <c r="K231" s="151">
        <v>1</v>
      </c>
    </row>
    <row r="232" spans="1:22" x14ac:dyDescent="0.2">
      <c r="B232" s="193" t="s">
        <v>266</v>
      </c>
      <c r="C232" s="193"/>
      <c r="D232" s="194" t="s">
        <v>154</v>
      </c>
      <c r="E232" s="194" t="s">
        <v>153</v>
      </c>
      <c r="F232" s="195" t="s">
        <v>152</v>
      </c>
      <c r="G232" s="195" t="s">
        <v>151</v>
      </c>
      <c r="H232" s="195" t="s">
        <v>69</v>
      </c>
      <c r="I232" s="195" t="s">
        <v>70</v>
      </c>
      <c r="J232" s="195" t="s">
        <v>71</v>
      </c>
      <c r="K232" s="195" t="s">
        <v>72</v>
      </c>
      <c r="L232" s="195" t="s">
        <v>169</v>
      </c>
      <c r="M232" s="195" t="s">
        <v>170</v>
      </c>
      <c r="N232" s="195" t="s">
        <v>171</v>
      </c>
      <c r="O232" s="195" t="s">
        <v>172</v>
      </c>
      <c r="P232" s="195" t="s">
        <v>173</v>
      </c>
      <c r="Q232" s="193"/>
      <c r="R232" s="193"/>
      <c r="S232" s="193"/>
      <c r="T232" s="193"/>
      <c r="U232" s="193"/>
      <c r="V232" s="193"/>
    </row>
    <row r="233" spans="1:22" x14ac:dyDescent="0.2">
      <c r="B233" s="195" t="s">
        <v>68</v>
      </c>
      <c r="C233" s="196" t="s">
        <v>218</v>
      </c>
      <c r="D233" s="195" t="s">
        <v>218</v>
      </c>
      <c r="E233" s="195" t="s">
        <v>218</v>
      </c>
      <c r="F233" s="195" t="s">
        <v>218</v>
      </c>
      <c r="G233" s="195" t="s">
        <v>218</v>
      </c>
      <c r="H233" s="195" t="s">
        <v>218</v>
      </c>
      <c r="I233" s="195" t="s">
        <v>218</v>
      </c>
      <c r="J233" s="195" t="s">
        <v>218</v>
      </c>
      <c r="K233" s="195" t="s">
        <v>218</v>
      </c>
      <c r="L233" s="195" t="s">
        <v>218</v>
      </c>
      <c r="M233" s="195" t="s">
        <v>218</v>
      </c>
      <c r="N233" s="195" t="s">
        <v>218</v>
      </c>
      <c r="O233" s="195" t="s">
        <v>218</v>
      </c>
      <c r="P233" s="195" t="s">
        <v>218</v>
      </c>
      <c r="Q233" s="196" t="s">
        <v>218</v>
      </c>
      <c r="R233" s="196" t="s">
        <v>218</v>
      </c>
      <c r="S233" s="196" t="s">
        <v>218</v>
      </c>
      <c r="T233" s="196" t="s">
        <v>218</v>
      </c>
      <c r="U233" s="196" t="s">
        <v>218</v>
      </c>
      <c r="V233" s="196" t="s">
        <v>218</v>
      </c>
    </row>
    <row r="234" spans="1:22" x14ac:dyDescent="0.2">
      <c r="B234" s="195">
        <v>1</v>
      </c>
      <c r="C234" s="302">
        <f t="shared" ref="C234:V234" si="124">(C65*$K$231)/$B234</f>
        <v>0</v>
      </c>
      <c r="D234" s="296">
        <f t="shared" si="124"/>
        <v>0</v>
      </c>
      <c r="E234" s="296">
        <f t="shared" si="124"/>
        <v>0</v>
      </c>
      <c r="F234" s="296">
        <f t="shared" si="124"/>
        <v>0</v>
      </c>
      <c r="G234" s="296">
        <f t="shared" si="124"/>
        <v>0</v>
      </c>
      <c r="H234" s="296">
        <f t="shared" si="124"/>
        <v>0</v>
      </c>
      <c r="I234" s="296">
        <f t="shared" si="124"/>
        <v>0</v>
      </c>
      <c r="J234" s="296">
        <f t="shared" si="124"/>
        <v>0</v>
      </c>
      <c r="K234" s="261">
        <f t="shared" si="124"/>
        <v>0</v>
      </c>
      <c r="L234" s="297">
        <f t="shared" si="124"/>
        <v>0</v>
      </c>
      <c r="M234" s="297">
        <f t="shared" si="124"/>
        <v>0</v>
      </c>
      <c r="N234" s="297">
        <f t="shared" si="124"/>
        <v>0</v>
      </c>
      <c r="O234" s="297">
        <f t="shared" si="124"/>
        <v>0</v>
      </c>
      <c r="P234" s="297">
        <f t="shared" si="124"/>
        <v>0</v>
      </c>
      <c r="Q234" s="189">
        <f t="shared" si="124"/>
        <v>0</v>
      </c>
      <c r="R234" s="189">
        <f t="shared" si="124"/>
        <v>0</v>
      </c>
      <c r="S234" s="189">
        <f t="shared" si="124"/>
        <v>0</v>
      </c>
      <c r="T234" s="189">
        <f t="shared" si="124"/>
        <v>0</v>
      </c>
      <c r="U234" s="189">
        <f t="shared" si="124"/>
        <v>0</v>
      </c>
      <c r="V234" s="189">
        <f t="shared" si="124"/>
        <v>0</v>
      </c>
    </row>
    <row r="235" spans="1:22" x14ac:dyDescent="0.2">
      <c r="B235" s="195">
        <v>2</v>
      </c>
      <c r="C235" s="302">
        <f t="shared" ref="C235:V235" si="125">(C66*$K$231)/$B235</f>
        <v>2.7473426901565345E-2</v>
      </c>
      <c r="D235" s="298">
        <f t="shared" si="125"/>
        <v>3.1594440936800146E-2</v>
      </c>
      <c r="E235" s="298">
        <f t="shared" si="125"/>
        <v>3.6333607077320168E-2</v>
      </c>
      <c r="F235" s="298">
        <f t="shared" si="125"/>
        <v>4.1783648138918189E-2</v>
      </c>
      <c r="G235" s="298">
        <f t="shared" si="125"/>
        <v>4.805119535975591E-2</v>
      </c>
      <c r="H235" s="298">
        <f t="shared" si="125"/>
        <v>5.5258874663719294E-2</v>
      </c>
      <c r="I235" s="298">
        <f t="shared" si="125"/>
        <v>6.3547705863277182E-2</v>
      </c>
      <c r="J235" s="298">
        <f t="shared" si="125"/>
        <v>7.3079861742768759E-2</v>
      </c>
      <c r="K235" s="158">
        <f t="shared" si="125"/>
        <v>8.4041841004184062E-2</v>
      </c>
      <c r="L235" s="299">
        <f t="shared" si="125"/>
        <v>9.6648117154811669E-2</v>
      </c>
      <c r="M235" s="299">
        <f t="shared" si="125"/>
        <v>0.11114533472803341</v>
      </c>
      <c r="N235" s="299">
        <f t="shared" si="125"/>
        <v>0.12781713493723842</v>
      </c>
      <c r="O235" s="299">
        <f t="shared" si="125"/>
        <v>0.14698970517782417</v>
      </c>
      <c r="P235" s="299">
        <f t="shared" si="125"/>
        <v>0.16903816095449778</v>
      </c>
      <c r="Q235" s="189">
        <f t="shared" si="125"/>
        <v>0.19439388509767244</v>
      </c>
      <c r="R235" s="189">
        <f t="shared" si="125"/>
        <v>0.22355296786232329</v>
      </c>
      <c r="S235" s="189">
        <f t="shared" si="125"/>
        <v>0.25708591304167178</v>
      </c>
      <c r="T235" s="189">
        <f t="shared" si="125"/>
        <v>0.29564879999792254</v>
      </c>
      <c r="U235" s="189">
        <f t="shared" si="125"/>
        <v>0.33999611999761087</v>
      </c>
      <c r="V235" s="189">
        <f t="shared" si="125"/>
        <v>0.39099553799725245</v>
      </c>
    </row>
    <row r="236" spans="1:22" x14ac:dyDescent="0.2">
      <c r="B236" s="195">
        <v>3</v>
      </c>
      <c r="C236" s="303">
        <f t="shared" ref="C236:V236" si="126">(C67*$K$231)/$B236</f>
        <v>3.4061614672942074E-2</v>
      </c>
      <c r="D236" s="300">
        <f t="shared" si="126"/>
        <v>3.9170856873883379E-2</v>
      </c>
      <c r="E236" s="300">
        <f t="shared" si="126"/>
        <v>4.5046485404965884E-2</v>
      </c>
      <c r="F236" s="300">
        <f t="shared" si="126"/>
        <v>5.1803458215710758E-2</v>
      </c>
      <c r="G236" s="300">
        <f t="shared" si="126"/>
        <v>5.9573976948067375E-2</v>
      </c>
      <c r="H236" s="300">
        <f t="shared" si="126"/>
        <v>6.8510073490277476E-2</v>
      </c>
      <c r="I236" s="300">
        <f t="shared" si="126"/>
        <v>7.8786584513819105E-2</v>
      </c>
      <c r="J236" s="300">
        <f t="shared" si="126"/>
        <v>9.0604572190891963E-2</v>
      </c>
      <c r="K236" s="159">
        <f t="shared" si="126"/>
        <v>0.10419525801952574</v>
      </c>
      <c r="L236" s="301">
        <f t="shared" si="126"/>
        <v>0.11982454672245459</v>
      </c>
      <c r="M236" s="301">
        <f t="shared" si="126"/>
        <v>0.13779822873082279</v>
      </c>
      <c r="N236" s="301">
        <f t="shared" si="126"/>
        <v>0.15846796304044616</v>
      </c>
      <c r="O236" s="301">
        <f t="shared" si="126"/>
        <v>0.18223815749651309</v>
      </c>
      <c r="P236" s="301">
        <f t="shared" si="126"/>
        <v>0.20957388112099007</v>
      </c>
      <c r="Q236" s="190">
        <f t="shared" si="126"/>
        <v>0.24100996328913857</v>
      </c>
      <c r="R236" s="190">
        <f t="shared" si="126"/>
        <v>0.27716145778250934</v>
      </c>
      <c r="S236" s="190">
        <f t="shared" si="126"/>
        <v>0.31873567644988571</v>
      </c>
      <c r="T236" s="190">
        <f t="shared" si="126"/>
        <v>0.36654602791736851</v>
      </c>
      <c r="U236" s="190">
        <f t="shared" si="126"/>
        <v>0.4215279321049738</v>
      </c>
      <c r="V236" s="190">
        <f t="shared" si="126"/>
        <v>0.48475712192071985</v>
      </c>
    </row>
    <row r="237" spans="1:22" x14ac:dyDescent="0.2">
      <c r="B237" s="195">
        <v>4</v>
      </c>
      <c r="C237" s="302">
        <f t="shared" ref="C237:V237" si="127">(C68*$K$231)/$B237</f>
        <v>3.7858371328038251E-2</v>
      </c>
      <c r="D237" s="298">
        <f t="shared" si="127"/>
        <v>4.3537127027243987E-2</v>
      </c>
      <c r="E237" s="298">
        <f t="shared" si="127"/>
        <v>5.0067696081330583E-2</v>
      </c>
      <c r="F237" s="298">
        <f t="shared" si="127"/>
        <v>5.7577850493530168E-2</v>
      </c>
      <c r="G237" s="298">
        <f t="shared" si="127"/>
        <v>6.6214528067559689E-2</v>
      </c>
      <c r="H237" s="298">
        <f t="shared" si="127"/>
        <v>7.614670727769364E-2</v>
      </c>
      <c r="I237" s="298">
        <f t="shared" si="127"/>
        <v>8.7568713369347684E-2</v>
      </c>
      <c r="J237" s="298">
        <f t="shared" si="127"/>
        <v>0.10070402037474983</v>
      </c>
      <c r="K237" s="158">
        <f t="shared" si="127"/>
        <v>0.11580962343096229</v>
      </c>
      <c r="L237" s="299">
        <f t="shared" si="127"/>
        <v>0.13318106694560664</v>
      </c>
      <c r="M237" s="299">
        <f t="shared" si="127"/>
        <v>0.15315822698744763</v>
      </c>
      <c r="N237" s="299">
        <f t="shared" si="127"/>
        <v>0.17613196103556478</v>
      </c>
      <c r="O237" s="299">
        <f t="shared" si="127"/>
        <v>0.20255175519089949</v>
      </c>
      <c r="P237" s="299">
        <f t="shared" si="127"/>
        <v>0.23293451846953439</v>
      </c>
      <c r="Q237" s="189">
        <f t="shared" si="127"/>
        <v>0.26787469623996452</v>
      </c>
      <c r="R237" s="189">
        <f t="shared" si="127"/>
        <v>0.30805590067595917</v>
      </c>
      <c r="S237" s="189">
        <f t="shared" si="127"/>
        <v>0.35426428577735303</v>
      </c>
      <c r="T237" s="189">
        <f t="shared" si="127"/>
        <v>0.40740392864395597</v>
      </c>
      <c r="U237" s="189">
        <f t="shared" si="127"/>
        <v>0.46851451794054932</v>
      </c>
      <c r="V237" s="189">
        <f t="shared" si="127"/>
        <v>0.53879169563163165</v>
      </c>
    </row>
    <row r="238" spans="1:22" x14ac:dyDescent="0.2">
      <c r="B238" s="195">
        <v>5</v>
      </c>
      <c r="C238" s="302">
        <f t="shared" ref="C238:V238" si="128">(C69*$K$231)/$B238</f>
        <v>4.0538555536622209E-2</v>
      </c>
      <c r="D238" s="298">
        <f t="shared" si="128"/>
        <v>4.6619338867115535E-2</v>
      </c>
      <c r="E238" s="298">
        <f t="shared" si="128"/>
        <v>5.3612239697182859E-2</v>
      </c>
      <c r="F238" s="298">
        <f t="shared" si="128"/>
        <v>6.1654075651760287E-2</v>
      </c>
      <c r="G238" s="298">
        <f t="shared" si="128"/>
        <v>7.090218699952433E-2</v>
      </c>
      <c r="H238" s="298">
        <f t="shared" si="128"/>
        <v>8.1537515049452974E-2</v>
      </c>
      <c r="I238" s="298">
        <f t="shared" si="128"/>
        <v>9.3768142306870916E-2</v>
      </c>
      <c r="J238" s="298">
        <f t="shared" si="128"/>
        <v>0.10783336365290155</v>
      </c>
      <c r="K238" s="158">
        <f t="shared" si="128"/>
        <v>0.12400836820083679</v>
      </c>
      <c r="L238" s="299">
        <f t="shared" si="128"/>
        <v>0.14260962343096228</v>
      </c>
      <c r="M238" s="299">
        <f t="shared" si="128"/>
        <v>0.16400106694560662</v>
      </c>
      <c r="N238" s="299">
        <f t="shared" si="128"/>
        <v>0.18860122698744758</v>
      </c>
      <c r="O238" s="299">
        <f t="shared" si="128"/>
        <v>0.21689141103556472</v>
      </c>
      <c r="P238" s="299">
        <f t="shared" si="128"/>
        <v>0.24942512269089939</v>
      </c>
      <c r="Q238" s="189">
        <f t="shared" si="128"/>
        <v>0.28683889109453431</v>
      </c>
      <c r="R238" s="189">
        <f t="shared" si="128"/>
        <v>0.32986472475871442</v>
      </c>
      <c r="S238" s="189">
        <f t="shared" si="128"/>
        <v>0.37934443347252161</v>
      </c>
      <c r="T238" s="189">
        <f t="shared" si="128"/>
        <v>0.43624609849339979</v>
      </c>
      <c r="U238" s="189">
        <f t="shared" si="128"/>
        <v>0.50168301326740972</v>
      </c>
      <c r="V238" s="189">
        <f t="shared" si="128"/>
        <v>0.57693546525752115</v>
      </c>
    </row>
    <row r="239" spans="1:22" x14ac:dyDescent="0.2">
      <c r="B239" s="195">
        <v>10</v>
      </c>
      <c r="C239" s="303">
        <f t="shared" ref="C239:V239" si="129">(C70*$K$231)/$B239</f>
        <v>4.8914900570237015E-2</v>
      </c>
      <c r="D239" s="300">
        <f t="shared" si="129"/>
        <v>5.6252135655772563E-2</v>
      </c>
      <c r="E239" s="300">
        <f t="shared" si="129"/>
        <v>6.4689956004138432E-2</v>
      </c>
      <c r="F239" s="300">
        <f t="shared" si="129"/>
        <v>7.4393449404759199E-2</v>
      </c>
      <c r="G239" s="300">
        <f t="shared" si="129"/>
        <v>8.5552466815473086E-2</v>
      </c>
      <c r="H239" s="300">
        <f t="shared" si="129"/>
        <v>9.8385336837794032E-2</v>
      </c>
      <c r="I239" s="300">
        <f t="shared" si="129"/>
        <v>0.11314313736346313</v>
      </c>
      <c r="J239" s="300">
        <f t="shared" si="129"/>
        <v>0.1301146079679826</v>
      </c>
      <c r="K239" s="159">
        <f t="shared" si="129"/>
        <v>0.14963179916317998</v>
      </c>
      <c r="L239" s="301">
        <f t="shared" si="129"/>
        <v>0.17207656903765695</v>
      </c>
      <c r="M239" s="301">
        <f t="shared" si="129"/>
        <v>0.19788805439330548</v>
      </c>
      <c r="N239" s="301">
        <f t="shared" si="129"/>
        <v>0.22757126255230128</v>
      </c>
      <c r="O239" s="301">
        <f t="shared" si="129"/>
        <v>0.26170695193514648</v>
      </c>
      <c r="P239" s="301">
        <f t="shared" si="129"/>
        <v>0.30096299472541843</v>
      </c>
      <c r="Q239" s="190">
        <f t="shared" si="129"/>
        <v>0.34610744393423121</v>
      </c>
      <c r="R239" s="190">
        <f t="shared" si="129"/>
        <v>0.39802356052436583</v>
      </c>
      <c r="S239" s="190">
        <f t="shared" si="129"/>
        <v>0.45772709460302063</v>
      </c>
      <c r="T239" s="190">
        <f t="shared" si="129"/>
        <v>0.52638615879347372</v>
      </c>
      <c r="U239" s="190">
        <f t="shared" si="129"/>
        <v>0.60534408261249473</v>
      </c>
      <c r="V239" s="190">
        <f t="shared" si="129"/>
        <v>0.69614569500436896</v>
      </c>
    </row>
    <row r="240" spans="1:22" x14ac:dyDescent="0.2">
      <c r="B240" s="195">
        <v>20</v>
      </c>
      <c r="C240" s="302">
        <f t="shared" ref="C240:V240" si="130">(C71*$K$231)/$B240</f>
        <v>5.9902273528720532E-2</v>
      </c>
      <c r="D240" s="298">
        <f t="shared" si="130"/>
        <v>6.8887614558028595E-2</v>
      </c>
      <c r="E240" s="298">
        <f t="shared" si="130"/>
        <v>7.9220756741732873E-2</v>
      </c>
      <c r="F240" s="298">
        <f t="shared" si="130"/>
        <v>9.1103870252992797E-2</v>
      </c>
      <c r="G240" s="298">
        <f t="shared" si="130"/>
        <v>0.10476945079094171</v>
      </c>
      <c r="H240" s="298">
        <f t="shared" si="130"/>
        <v>0.12048486840958297</v>
      </c>
      <c r="I240" s="298">
        <f t="shared" si="130"/>
        <v>0.13855759867102041</v>
      </c>
      <c r="J240" s="298">
        <f t="shared" si="130"/>
        <v>0.15934123847167345</v>
      </c>
      <c r="K240" s="158">
        <f t="shared" si="130"/>
        <v>0.18324242424242446</v>
      </c>
      <c r="L240" s="299">
        <f t="shared" si="130"/>
        <v>0.2107287878787881</v>
      </c>
      <c r="M240" s="299">
        <f t="shared" si="130"/>
        <v>0.2423381060606063</v>
      </c>
      <c r="N240" s="299">
        <f t="shared" si="130"/>
        <v>0.27868882196969719</v>
      </c>
      <c r="O240" s="299">
        <f t="shared" si="130"/>
        <v>0.3204921452651518</v>
      </c>
      <c r="P240" s="299">
        <f t="shared" si="130"/>
        <v>0.3685659670549245</v>
      </c>
      <c r="Q240" s="189">
        <f t="shared" si="130"/>
        <v>0.4238508621131632</v>
      </c>
      <c r="R240" s="189">
        <f t="shared" si="130"/>
        <v>0.48742849143013761</v>
      </c>
      <c r="S240" s="189">
        <f t="shared" si="130"/>
        <v>0.56054276514465828</v>
      </c>
      <c r="T240" s="189">
        <f t="shared" si="130"/>
        <v>0.64462417991635701</v>
      </c>
      <c r="U240" s="189">
        <f t="shared" si="130"/>
        <v>0.74131780690381044</v>
      </c>
      <c r="V240" s="189">
        <f t="shared" si="130"/>
        <v>0.85251547793938198</v>
      </c>
    </row>
    <row r="241" spans="2:22" x14ac:dyDescent="0.2">
      <c r="B241" s="195">
        <v>30</v>
      </c>
      <c r="C241" s="302">
        <f t="shared" ref="C241:V241" si="131">(C72*$K$231)/$B241</f>
        <v>7.3893009041712546E-2</v>
      </c>
      <c r="D241" s="298">
        <f t="shared" si="131"/>
        <v>8.4976960397969412E-2</v>
      </c>
      <c r="E241" s="298">
        <f t="shared" si="131"/>
        <v>9.7723504457664812E-2</v>
      </c>
      <c r="F241" s="298">
        <f t="shared" si="131"/>
        <v>0.11238203012631452</v>
      </c>
      <c r="G241" s="298">
        <f t="shared" si="131"/>
        <v>0.12923933464526169</v>
      </c>
      <c r="H241" s="298">
        <f t="shared" si="131"/>
        <v>0.14862523484205095</v>
      </c>
      <c r="I241" s="298">
        <f t="shared" si="131"/>
        <v>0.17091902006835857</v>
      </c>
      <c r="J241" s="298">
        <f t="shared" si="131"/>
        <v>0.19655687307861233</v>
      </c>
      <c r="K241" s="158">
        <f t="shared" si="131"/>
        <v>0.22604040404040415</v>
      </c>
      <c r="L241" s="299">
        <f t="shared" si="131"/>
        <v>0.25994646464646476</v>
      </c>
      <c r="M241" s="299">
        <f t="shared" si="131"/>
        <v>0.29893843434343448</v>
      </c>
      <c r="N241" s="299">
        <f t="shared" si="131"/>
        <v>0.34377919949494962</v>
      </c>
      <c r="O241" s="299">
        <f t="shared" si="131"/>
        <v>0.39534607941919203</v>
      </c>
      <c r="P241" s="299">
        <f t="shared" si="131"/>
        <v>0.45464799133207084</v>
      </c>
      <c r="Q241" s="189">
        <f t="shared" si="131"/>
        <v>0.52284519003188146</v>
      </c>
      <c r="R241" s="189">
        <f t="shared" si="131"/>
        <v>0.60127196853666354</v>
      </c>
      <c r="S241" s="189">
        <f t="shared" si="131"/>
        <v>0.6914627638171631</v>
      </c>
      <c r="T241" s="189">
        <f t="shared" si="131"/>
        <v>0.79518217838973748</v>
      </c>
      <c r="U241" s="189">
        <f t="shared" si="131"/>
        <v>0.91445950514819807</v>
      </c>
      <c r="V241" s="189">
        <f t="shared" si="131"/>
        <v>1.0516284309204278</v>
      </c>
    </row>
    <row r="242" spans="2:22" x14ac:dyDescent="0.2">
      <c r="B242" s="195">
        <v>40</v>
      </c>
      <c r="C242" s="302">
        <f t="shared" ref="C242:V242" si="132">(C73*$K$231)/$B242</f>
        <v>8.2360142360113353E-2</v>
      </c>
      <c r="D242" s="298">
        <f t="shared" si="132"/>
        <v>9.4714163714130356E-2</v>
      </c>
      <c r="E242" s="298">
        <f t="shared" si="132"/>
        <v>0.10892128827124989</v>
      </c>
      <c r="F242" s="298">
        <f t="shared" si="132"/>
        <v>0.12525948151193739</v>
      </c>
      <c r="G242" s="298">
        <f t="shared" si="132"/>
        <v>0.14404840373872799</v>
      </c>
      <c r="H242" s="298">
        <f t="shared" si="132"/>
        <v>0.16565566429953715</v>
      </c>
      <c r="I242" s="298">
        <f t="shared" si="132"/>
        <v>0.19050401394446773</v>
      </c>
      <c r="J242" s="298">
        <f t="shared" si="132"/>
        <v>0.21907961603613785</v>
      </c>
      <c r="K242" s="158">
        <f t="shared" si="132"/>
        <v>0.25194155844155852</v>
      </c>
      <c r="L242" s="299">
        <f t="shared" si="132"/>
        <v>0.28973279220779224</v>
      </c>
      <c r="M242" s="299">
        <f t="shared" si="132"/>
        <v>0.33319271103896109</v>
      </c>
      <c r="N242" s="299">
        <f t="shared" si="132"/>
        <v>0.38317161769480518</v>
      </c>
      <c r="O242" s="299">
        <f t="shared" si="132"/>
        <v>0.44064736034902596</v>
      </c>
      <c r="P242" s="299">
        <f t="shared" si="132"/>
        <v>0.50674446440137977</v>
      </c>
      <c r="Q242" s="189">
        <f t="shared" si="132"/>
        <v>0.58275613406158677</v>
      </c>
      <c r="R242" s="189">
        <f t="shared" si="132"/>
        <v>0.67016955417082469</v>
      </c>
      <c r="S242" s="189">
        <f t="shared" si="132"/>
        <v>0.77069498729644836</v>
      </c>
      <c r="T242" s="189">
        <f t="shared" si="132"/>
        <v>0.88629923539091549</v>
      </c>
      <c r="U242" s="189">
        <f t="shared" si="132"/>
        <v>1.0192441206995526</v>
      </c>
      <c r="V242" s="189">
        <f t="shared" si="132"/>
        <v>1.1721307388044855</v>
      </c>
    </row>
    <row r="243" spans="2:22" x14ac:dyDescent="0.2">
      <c r="B243" s="195">
        <v>50</v>
      </c>
      <c r="C243" s="302">
        <f t="shared" ref="C243:V243" si="133">(C74*$K$231)/$B243</f>
        <v>8.8617834800677711E-2</v>
      </c>
      <c r="D243" s="298">
        <f t="shared" si="133"/>
        <v>0.10191051002077936</v>
      </c>
      <c r="E243" s="298">
        <f t="shared" si="133"/>
        <v>0.11719708652389625</v>
      </c>
      <c r="F243" s="298">
        <f t="shared" si="133"/>
        <v>0.13477664950248067</v>
      </c>
      <c r="G243" s="298">
        <f t="shared" si="133"/>
        <v>0.15499314692785277</v>
      </c>
      <c r="H243" s="298">
        <f t="shared" si="133"/>
        <v>0.17824211896703065</v>
      </c>
      <c r="I243" s="298">
        <f t="shared" si="133"/>
        <v>0.20497843681208525</v>
      </c>
      <c r="J243" s="298">
        <f t="shared" si="133"/>
        <v>0.23572520233389802</v>
      </c>
      <c r="K243" s="158">
        <f t="shared" si="133"/>
        <v>0.2710839826839827</v>
      </c>
      <c r="L243" s="299">
        <f t="shared" si="133"/>
        <v>0.31174658008658013</v>
      </c>
      <c r="M243" s="299">
        <f t="shared" si="133"/>
        <v>0.35850856709956708</v>
      </c>
      <c r="N243" s="299">
        <f t="shared" si="133"/>
        <v>0.41228485216450211</v>
      </c>
      <c r="O243" s="299">
        <f t="shared" si="133"/>
        <v>0.47412757998917743</v>
      </c>
      <c r="P243" s="299">
        <f t="shared" si="133"/>
        <v>0.545246716987554</v>
      </c>
      <c r="Q243" s="189">
        <f t="shared" si="133"/>
        <v>0.62703372453568706</v>
      </c>
      <c r="R243" s="189">
        <f t="shared" si="133"/>
        <v>0.72108878321604009</v>
      </c>
      <c r="S243" s="189">
        <f t="shared" si="133"/>
        <v>0.82925210069844613</v>
      </c>
      <c r="T243" s="189">
        <f t="shared" si="133"/>
        <v>0.95363991580321295</v>
      </c>
      <c r="U243" s="189">
        <f t="shared" si="133"/>
        <v>1.0966859031736949</v>
      </c>
      <c r="V243" s="189">
        <f t="shared" si="133"/>
        <v>1.2611887886497488</v>
      </c>
    </row>
    <row r="244" spans="2:22" x14ac:dyDescent="0.2">
      <c r="B244" s="195">
        <v>60</v>
      </c>
      <c r="C244" s="302">
        <f t="shared" ref="C244:V244" si="134">(C75*$K$231)/$B244</f>
        <v>9.3770806802323844E-2</v>
      </c>
      <c r="D244" s="298">
        <f t="shared" si="134"/>
        <v>0.10783642782267243</v>
      </c>
      <c r="E244" s="298">
        <f t="shared" si="134"/>
        <v>0.12401189199607329</v>
      </c>
      <c r="F244" s="298">
        <f t="shared" si="134"/>
        <v>0.14261367579548428</v>
      </c>
      <c r="G244" s="298">
        <f t="shared" si="134"/>
        <v>0.16400572716480691</v>
      </c>
      <c r="H244" s="298">
        <f t="shared" si="134"/>
        <v>0.18860658623952792</v>
      </c>
      <c r="I244" s="298">
        <f t="shared" si="134"/>
        <v>0.21689757417545705</v>
      </c>
      <c r="J244" s="298">
        <f t="shared" si="134"/>
        <v>0.24943221030177559</v>
      </c>
      <c r="K244" s="158">
        <f t="shared" si="134"/>
        <v>0.28684704184704191</v>
      </c>
      <c r="L244" s="299">
        <f t="shared" si="134"/>
        <v>0.32987409812409818</v>
      </c>
      <c r="M244" s="299">
        <f t="shared" si="134"/>
        <v>0.37935521284271284</v>
      </c>
      <c r="N244" s="299">
        <f t="shared" si="134"/>
        <v>0.43625849476911971</v>
      </c>
      <c r="O244" s="299">
        <f t="shared" si="134"/>
        <v>0.50169726898448763</v>
      </c>
      <c r="P244" s="299">
        <f t="shared" si="134"/>
        <v>0.57695185933216075</v>
      </c>
      <c r="Q244" s="189">
        <f t="shared" si="134"/>
        <v>0.66349463823198485</v>
      </c>
      <c r="R244" s="189">
        <f t="shared" si="134"/>
        <v>0.76301883396678249</v>
      </c>
      <c r="S244" s="189">
        <f t="shared" si="134"/>
        <v>0.8774716590617998</v>
      </c>
      <c r="T244" s="189">
        <f t="shared" si="134"/>
        <v>1.0090924079210697</v>
      </c>
      <c r="U244" s="189">
        <f t="shared" si="134"/>
        <v>1.1604562691092299</v>
      </c>
      <c r="V244" s="189">
        <f t="shared" si="134"/>
        <v>1.3345247094756145</v>
      </c>
    </row>
    <row r="245" spans="2:22" x14ac:dyDescent="0.2">
      <c r="B245" s="195">
        <v>70</v>
      </c>
      <c r="C245" s="303">
        <f t="shared" ref="C245:V245" si="135">(C76*$K$231)/$B245</f>
        <v>9.8292509981730988E-2</v>
      </c>
      <c r="D245" s="300">
        <f t="shared" si="135"/>
        <v>0.11303638647899064</v>
      </c>
      <c r="E245" s="300">
        <f t="shared" si="135"/>
        <v>0.12999184445083922</v>
      </c>
      <c r="F245" s="300">
        <f t="shared" si="135"/>
        <v>0.14949062111846509</v>
      </c>
      <c r="G245" s="300">
        <f t="shared" si="135"/>
        <v>0.17191421428623482</v>
      </c>
      <c r="H245" s="300">
        <f t="shared" si="135"/>
        <v>0.19770134642917001</v>
      </c>
      <c r="I245" s="300">
        <f t="shared" si="135"/>
        <v>0.22735654839354549</v>
      </c>
      <c r="J245" s="300">
        <f t="shared" si="135"/>
        <v>0.26146003065257728</v>
      </c>
      <c r="K245" s="159">
        <f t="shared" si="135"/>
        <v>0.30067903525046386</v>
      </c>
      <c r="L245" s="301">
        <f t="shared" si="135"/>
        <v>0.3457808905380334</v>
      </c>
      <c r="M245" s="301">
        <f t="shared" si="135"/>
        <v>0.39764802411873834</v>
      </c>
      <c r="N245" s="301">
        <f t="shared" si="135"/>
        <v>0.45729522773654907</v>
      </c>
      <c r="O245" s="301">
        <f t="shared" si="135"/>
        <v>0.52588951189703137</v>
      </c>
      <c r="P245" s="301">
        <f t="shared" si="135"/>
        <v>0.6047729386815861</v>
      </c>
      <c r="Q245" s="190">
        <f t="shared" si="135"/>
        <v>0.69548887948382387</v>
      </c>
      <c r="R245" s="190">
        <f t="shared" si="135"/>
        <v>0.79981221140639747</v>
      </c>
      <c r="S245" s="190">
        <f t="shared" si="135"/>
        <v>0.91978404311735706</v>
      </c>
      <c r="T245" s="190">
        <f t="shared" si="135"/>
        <v>1.0577516495849606</v>
      </c>
      <c r="U245" s="190">
        <f t="shared" si="135"/>
        <v>1.2164143970227044</v>
      </c>
      <c r="V245" s="190">
        <f t="shared" si="135"/>
        <v>1.3988765565761101</v>
      </c>
    </row>
    <row r="250" spans="2:22" x14ac:dyDescent="0.2">
      <c r="B250" s="221">
        <v>0.9</v>
      </c>
      <c r="C250" s="222" t="s">
        <v>219</v>
      </c>
      <c r="D250" s="223"/>
      <c r="E250" s="223"/>
      <c r="F250" s="223"/>
      <c r="G250" s="223"/>
      <c r="H250" s="223"/>
      <c r="I250" s="223"/>
      <c r="J250" s="223"/>
      <c r="K250" s="224"/>
      <c r="L250" s="223"/>
      <c r="M250" s="223"/>
      <c r="N250" s="223"/>
      <c r="O250" s="223"/>
      <c r="P250" s="162"/>
    </row>
    <row r="251" spans="2:22" x14ac:dyDescent="0.2">
      <c r="B251" s="225">
        <v>0.96</v>
      </c>
      <c r="C251" s="10" t="s">
        <v>220</v>
      </c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2:22" x14ac:dyDescent="0.2">
      <c r="B252" s="225">
        <v>85</v>
      </c>
      <c r="C252" s="185" t="s">
        <v>221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2:22" x14ac:dyDescent="0.2">
      <c r="B253" s="225"/>
      <c r="C253" s="185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2:22" x14ac:dyDescent="0.2">
      <c r="B254" s="287" t="s">
        <v>267</v>
      </c>
      <c r="C254" s="185"/>
      <c r="D254" s="10"/>
      <c r="E254" s="10"/>
      <c r="F254" s="10"/>
      <c r="G254" s="10"/>
      <c r="H254" s="10"/>
      <c r="I254" s="10"/>
      <c r="J254" s="10"/>
      <c r="K254" s="304" t="s">
        <v>271</v>
      </c>
      <c r="L254" s="10"/>
      <c r="M254" s="10"/>
      <c r="N254" s="10"/>
      <c r="O254" s="10"/>
      <c r="P254" s="11"/>
    </row>
    <row r="255" spans="2:22" x14ac:dyDescent="0.2">
      <c r="B255" s="225"/>
      <c r="C255" s="185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2:22" x14ac:dyDescent="0.2">
      <c r="B256" s="305"/>
      <c r="C256" s="10"/>
      <c r="D256" s="227"/>
      <c r="E256" s="227"/>
      <c r="F256" s="227"/>
      <c r="G256" s="227"/>
      <c r="H256" s="227"/>
      <c r="I256" s="227"/>
      <c r="J256" s="227"/>
      <c r="K256" s="227"/>
      <c r="L256" s="227"/>
      <c r="M256" s="227"/>
      <c r="N256" s="227"/>
      <c r="O256" s="227"/>
      <c r="P256" s="228"/>
    </row>
    <row r="257" spans="2:22" x14ac:dyDescent="0.2">
      <c r="B257" s="229"/>
      <c r="C257" s="230"/>
      <c r="D257" s="231" t="s">
        <v>154</v>
      </c>
      <c r="E257" s="231" t="s">
        <v>153</v>
      </c>
      <c r="F257" s="232" t="s">
        <v>152</v>
      </c>
      <c r="G257" s="232" t="s">
        <v>151</v>
      </c>
      <c r="H257" s="232" t="s">
        <v>69</v>
      </c>
      <c r="I257" s="232" t="s">
        <v>70</v>
      </c>
      <c r="J257" s="232" t="s">
        <v>71</v>
      </c>
      <c r="K257" s="232" t="s">
        <v>72</v>
      </c>
      <c r="L257" s="232" t="s">
        <v>169</v>
      </c>
      <c r="M257" s="232" t="s">
        <v>170</v>
      </c>
      <c r="N257" s="232" t="s">
        <v>171</v>
      </c>
      <c r="O257" s="232" t="s">
        <v>172</v>
      </c>
      <c r="P257" s="233" t="s">
        <v>173</v>
      </c>
      <c r="Q257" s="193"/>
      <c r="R257" s="193"/>
      <c r="S257" s="193"/>
      <c r="T257" s="193"/>
      <c r="U257" s="193"/>
      <c r="V257" s="193"/>
    </row>
    <row r="258" spans="2:22" x14ac:dyDescent="0.2">
      <c r="B258" s="234" t="s">
        <v>68</v>
      </c>
      <c r="C258" s="235" t="s">
        <v>218</v>
      </c>
      <c r="D258" s="232" t="s">
        <v>218</v>
      </c>
      <c r="E258" s="232" t="s">
        <v>218</v>
      </c>
      <c r="F258" s="232" t="s">
        <v>218</v>
      </c>
      <c r="G258" s="232" t="s">
        <v>218</v>
      </c>
      <c r="H258" s="232" t="s">
        <v>218</v>
      </c>
      <c r="I258" s="232" t="s">
        <v>218</v>
      </c>
      <c r="J258" s="232" t="s">
        <v>217</v>
      </c>
      <c r="K258" s="232" t="s">
        <v>217</v>
      </c>
      <c r="L258" s="232" t="s">
        <v>217</v>
      </c>
      <c r="M258" s="232" t="s">
        <v>217</v>
      </c>
      <c r="N258" s="232" t="s">
        <v>217</v>
      </c>
      <c r="O258" s="232" t="s">
        <v>217</v>
      </c>
      <c r="P258" s="233" t="s">
        <v>217</v>
      </c>
      <c r="Q258" s="197" t="s">
        <v>217</v>
      </c>
      <c r="R258" s="197" t="s">
        <v>217</v>
      </c>
      <c r="S258" s="197" t="s">
        <v>217</v>
      </c>
      <c r="T258" s="197" t="s">
        <v>217</v>
      </c>
      <c r="U258" s="197" t="s">
        <v>217</v>
      </c>
      <c r="V258" s="197" t="s">
        <v>217</v>
      </c>
    </row>
    <row r="259" spans="2:22" ht="15" x14ac:dyDescent="0.2">
      <c r="B259" s="234">
        <v>1</v>
      </c>
      <c r="C259" s="217">
        <f>SQRT(12*32.2*C234^2/(4*$B$252*($B$251*56)*$B$250^2))</f>
        <v>0</v>
      </c>
      <c r="D259" s="218">
        <f t="shared" ref="D259:J259" si="136">SQRT(12*32.2*D234^2/(4*$B$252*($B$251*56)*$B$250^2))</f>
        <v>0</v>
      </c>
      <c r="E259" s="218">
        <f t="shared" si="136"/>
        <v>0</v>
      </c>
      <c r="F259" s="218">
        <f t="shared" si="136"/>
        <v>0</v>
      </c>
      <c r="G259" s="218">
        <f t="shared" si="136"/>
        <v>0</v>
      </c>
      <c r="H259" s="218">
        <f t="shared" si="136"/>
        <v>0</v>
      </c>
      <c r="I259" s="218">
        <f t="shared" si="136"/>
        <v>0</v>
      </c>
      <c r="J259" s="218">
        <f t="shared" si="136"/>
        <v>0</v>
      </c>
      <c r="K259" s="216">
        <f t="shared" ref="K259:K270" si="137">SQRT(12*32.2*K234^2/(4*$B$252*($B$251*56)*$B$250^2))</f>
        <v>0</v>
      </c>
      <c r="L259" s="218">
        <f t="shared" ref="L259:V259" si="138">SQRT(12*32.2*L234^2/(4*$B$252*($B$251*56)*$B$250^2))</f>
        <v>0</v>
      </c>
      <c r="M259" s="218">
        <f t="shared" si="138"/>
        <v>0</v>
      </c>
      <c r="N259" s="218">
        <f t="shared" si="138"/>
        <v>0</v>
      </c>
      <c r="O259" s="218">
        <f t="shared" si="138"/>
        <v>0</v>
      </c>
      <c r="P259" s="236">
        <f t="shared" si="138"/>
        <v>0</v>
      </c>
      <c r="Q259" s="187">
        <f t="shared" si="138"/>
        <v>0</v>
      </c>
      <c r="R259" s="187">
        <f t="shared" si="138"/>
        <v>0</v>
      </c>
      <c r="S259" s="187">
        <f t="shared" si="138"/>
        <v>0</v>
      </c>
      <c r="T259" s="187">
        <f t="shared" si="138"/>
        <v>0</v>
      </c>
      <c r="U259" s="187">
        <f t="shared" si="138"/>
        <v>0</v>
      </c>
      <c r="V259" s="187">
        <f t="shared" si="138"/>
        <v>0</v>
      </c>
    </row>
    <row r="260" spans="2:22" ht="15" x14ac:dyDescent="0.2">
      <c r="B260" s="234">
        <v>2</v>
      </c>
      <c r="C260" s="217">
        <f t="shared" ref="C260:J260" si="139">SQRT(12*32.2*C235^2/(4*$B$252*($B$251*56)*$B$250^2))</f>
        <v>4.4383321009733353E-3</v>
      </c>
      <c r="D260" s="218">
        <f t="shared" si="139"/>
        <v>5.1040819161193348E-3</v>
      </c>
      <c r="E260" s="218">
        <f t="shared" si="139"/>
        <v>5.8696942035372365E-3</v>
      </c>
      <c r="F260" s="218">
        <f t="shared" si="139"/>
        <v>6.7501483340678204E-3</v>
      </c>
      <c r="G260" s="218">
        <f t="shared" si="139"/>
        <v>7.7626705841779926E-3</v>
      </c>
      <c r="H260" s="218">
        <f t="shared" si="139"/>
        <v>8.9270711718046902E-3</v>
      </c>
      <c r="I260" s="218">
        <f t="shared" si="139"/>
        <v>1.0266131847575393E-2</v>
      </c>
      <c r="J260" s="218">
        <f t="shared" si="139"/>
        <v>1.1806051624711702E-2</v>
      </c>
      <c r="K260" s="216">
        <f t="shared" si="137"/>
        <v>1.3576959368418457E-2</v>
      </c>
      <c r="L260" s="218">
        <f t="shared" ref="L260:V260" si="140">SQRT(12*32.2*L235^2/(4*$B$252*($B$251*56)*$B$250^2))</f>
        <v>1.5613503273681226E-2</v>
      </c>
      <c r="M260" s="218">
        <f t="shared" si="140"/>
        <v>1.7955528764733407E-2</v>
      </c>
      <c r="N260" s="218">
        <f t="shared" si="140"/>
        <v>2.0648858079443416E-2</v>
      </c>
      <c r="O260" s="218">
        <f t="shared" si="140"/>
        <v>2.3746186791359924E-2</v>
      </c>
      <c r="P260" s="236">
        <f t="shared" si="140"/>
        <v>2.7308114810063913E-2</v>
      </c>
      <c r="Q260" s="187">
        <f t="shared" si="140"/>
        <v>3.1404332031573501E-2</v>
      </c>
      <c r="R260" s="187">
        <f t="shared" si="140"/>
        <v>3.6114981836309526E-2</v>
      </c>
      <c r="S260" s="187">
        <f t="shared" si="140"/>
        <v>4.1532229111755949E-2</v>
      </c>
      <c r="T260" s="187">
        <f t="shared" si="140"/>
        <v>4.7762063478519343E-2</v>
      </c>
      <c r="U260" s="187">
        <f t="shared" si="140"/>
        <v>5.4926373000297228E-2</v>
      </c>
      <c r="V260" s="187">
        <f t="shared" si="140"/>
        <v>6.3165328950341812E-2</v>
      </c>
    </row>
    <row r="261" spans="2:22" ht="15" x14ac:dyDescent="0.2">
      <c r="B261" s="234">
        <v>3</v>
      </c>
      <c r="C261" s="219">
        <f t="shared" ref="C261:J261" si="141">SQRT(12*32.2*C236^2/(4*$B$252*($B$251*56)*$B$250^2))</f>
        <v>5.5026538318483174E-3</v>
      </c>
      <c r="D261" s="215">
        <f t="shared" si="141"/>
        <v>6.3280519066255632E-3</v>
      </c>
      <c r="E261" s="215">
        <f t="shared" si="141"/>
        <v>7.2772596926193979E-3</v>
      </c>
      <c r="F261" s="215">
        <f t="shared" si="141"/>
        <v>8.3688486465123054E-3</v>
      </c>
      <c r="G261" s="215">
        <f t="shared" si="141"/>
        <v>9.6241759434891518E-3</v>
      </c>
      <c r="H261" s="215">
        <f t="shared" si="141"/>
        <v>1.1067802335012525E-2</v>
      </c>
      <c r="I261" s="215">
        <f t="shared" si="141"/>
        <v>1.2727972685264405E-2</v>
      </c>
      <c r="J261" s="215">
        <f t="shared" si="141"/>
        <v>1.4637168588054063E-2</v>
      </c>
      <c r="K261" s="220">
        <f t="shared" si="137"/>
        <v>1.6832743876262171E-2</v>
      </c>
      <c r="L261" s="215">
        <f t="shared" ref="L261:V261" si="142">SQRT(12*32.2*L236^2/(4*$B$252*($B$251*56)*$B$250^2))</f>
        <v>1.9357655457701493E-2</v>
      </c>
      <c r="M261" s="215">
        <f t="shared" si="142"/>
        <v>2.2261303776356722E-2</v>
      </c>
      <c r="N261" s="215">
        <f t="shared" si="142"/>
        <v>2.5600499342810223E-2</v>
      </c>
      <c r="O261" s="215">
        <f t="shared" si="142"/>
        <v>2.9440574244231757E-2</v>
      </c>
      <c r="P261" s="237">
        <f t="shared" si="142"/>
        <v>3.3856660380866516E-2</v>
      </c>
      <c r="Q261" s="188">
        <f t="shared" si="142"/>
        <v>3.8935159437996497E-2</v>
      </c>
      <c r="R261" s="188">
        <f t="shared" si="142"/>
        <v>4.4775433353695965E-2</v>
      </c>
      <c r="S261" s="188">
        <f t="shared" si="142"/>
        <v>5.1491748356750355E-2</v>
      </c>
      <c r="T261" s="188">
        <f t="shared" si="142"/>
        <v>5.9215510610262902E-2</v>
      </c>
      <c r="U261" s="188">
        <f t="shared" si="142"/>
        <v>6.8097837201802347E-2</v>
      </c>
      <c r="V261" s="188">
        <f t="shared" si="142"/>
        <v>7.8312512782072685E-2</v>
      </c>
    </row>
    <row r="262" spans="2:22" ht="15" x14ac:dyDescent="0.2">
      <c r="B262" s="234">
        <v>4</v>
      </c>
      <c r="C262" s="217">
        <f t="shared" ref="C262:J262" si="143">SQRT(12*32.2*C237^2/(4*$B$252*($B$251*56)*$B$250^2))</f>
        <v>6.11601986740966E-3</v>
      </c>
      <c r="D262" s="218">
        <f t="shared" si="143"/>
        <v>7.0334228475211098E-3</v>
      </c>
      <c r="E262" s="218">
        <f t="shared" si="143"/>
        <v>8.0884362746492765E-3</v>
      </c>
      <c r="F262" s="218">
        <f t="shared" si="143"/>
        <v>9.3017017158466657E-3</v>
      </c>
      <c r="G262" s="218">
        <f t="shared" si="143"/>
        <v>1.0696956973223665E-2</v>
      </c>
      <c r="H262" s="218">
        <f t="shared" si="143"/>
        <v>1.2301500519207215E-2</v>
      </c>
      <c r="I262" s="218">
        <f t="shared" si="143"/>
        <v>1.4146725597088298E-2</v>
      </c>
      <c r="J262" s="218">
        <f t="shared" si="143"/>
        <v>1.6268734436651541E-2</v>
      </c>
      <c r="K262" s="216">
        <f t="shared" si="137"/>
        <v>1.8709044602149272E-2</v>
      </c>
      <c r="L262" s="218">
        <f t="shared" ref="L262:V262" si="144">SQRT(12*32.2*L237^2/(4*$B$252*($B$251*56)*$B$250^2))</f>
        <v>2.1515401292471661E-2</v>
      </c>
      <c r="M262" s="218">
        <f t="shared" si="144"/>
        <v>2.4742711486342411E-2</v>
      </c>
      <c r="N262" s="218">
        <f t="shared" si="144"/>
        <v>2.8454118209293774E-2</v>
      </c>
      <c r="O262" s="218">
        <f t="shared" si="144"/>
        <v>3.2722235940687835E-2</v>
      </c>
      <c r="P262" s="236">
        <f t="shared" si="144"/>
        <v>3.7630571331791006E-2</v>
      </c>
      <c r="Q262" s="187">
        <f t="shared" si="144"/>
        <v>4.3275157031559652E-2</v>
      </c>
      <c r="R262" s="187">
        <f t="shared" si="144"/>
        <v>4.9766430586293597E-2</v>
      </c>
      <c r="S262" s="187">
        <f t="shared" si="144"/>
        <v>5.7231395174237636E-2</v>
      </c>
      <c r="T262" s="187">
        <f t="shared" si="144"/>
        <v>6.5816104450373281E-2</v>
      </c>
      <c r="U262" s="187">
        <f t="shared" si="144"/>
        <v>7.5688520117929259E-2</v>
      </c>
      <c r="V262" s="187">
        <f t="shared" si="144"/>
        <v>8.7041798135618645E-2</v>
      </c>
    </row>
    <row r="263" spans="2:22" ht="15" x14ac:dyDescent="0.2">
      <c r="B263" s="234">
        <v>5</v>
      </c>
      <c r="C263" s="217">
        <f t="shared" ref="C263:J263" si="145">SQRT(12*32.2*C238^2/(4*$B$252*($B$251*56)*$B$250^2))</f>
        <v>6.5490036248455506E-3</v>
      </c>
      <c r="D263" s="218">
        <f t="shared" si="145"/>
        <v>7.5313541685723814E-3</v>
      </c>
      <c r="E263" s="218">
        <f t="shared" si="145"/>
        <v>8.6610572938582361E-3</v>
      </c>
      <c r="F263" s="218">
        <f t="shared" si="145"/>
        <v>9.9602158879369736E-3</v>
      </c>
      <c r="G263" s="218">
        <f t="shared" si="145"/>
        <v>1.1454248271127518E-2</v>
      </c>
      <c r="H263" s="218">
        <f t="shared" si="145"/>
        <v>1.3172385511796645E-2</v>
      </c>
      <c r="I263" s="218">
        <f t="shared" si="145"/>
        <v>1.5148243338566143E-2</v>
      </c>
      <c r="J263" s="218">
        <f t="shared" si="145"/>
        <v>1.7420479839351063E-2</v>
      </c>
      <c r="K263" s="216">
        <f t="shared" si="137"/>
        <v>2.0033551815253722E-2</v>
      </c>
      <c r="L263" s="218">
        <f t="shared" ref="L263:V263" si="146">SQRT(12*32.2*L238^2/(4*$B$252*($B$251*56)*$B$250^2))</f>
        <v>2.3038584587541776E-2</v>
      </c>
      <c r="M263" s="218">
        <f t="shared" si="146"/>
        <v>2.6494372275673046E-2</v>
      </c>
      <c r="N263" s="218">
        <f t="shared" si="146"/>
        <v>3.0468528117023996E-2</v>
      </c>
      <c r="O263" s="218">
        <f t="shared" si="146"/>
        <v>3.5038807334577593E-2</v>
      </c>
      <c r="P263" s="236">
        <f t="shared" si="146"/>
        <v>4.0294628434764231E-2</v>
      </c>
      <c r="Q263" s="187">
        <f t="shared" si="146"/>
        <v>4.6338822699978861E-2</v>
      </c>
      <c r="R263" s="187">
        <f t="shared" si="146"/>
        <v>5.3289646104975691E-2</v>
      </c>
      <c r="S263" s="187">
        <f t="shared" si="146"/>
        <v>6.1283093020722046E-2</v>
      </c>
      <c r="T263" s="187">
        <f t="shared" si="146"/>
        <v>7.0475556973830344E-2</v>
      </c>
      <c r="U263" s="187">
        <f t="shared" si="146"/>
        <v>8.1046890519904893E-2</v>
      </c>
      <c r="V263" s="187">
        <f t="shared" si="146"/>
        <v>9.320392409789062E-2</v>
      </c>
    </row>
    <row r="264" spans="2:22" ht="15" x14ac:dyDescent="0.2">
      <c r="B264" s="234">
        <v>10</v>
      </c>
      <c r="C264" s="219">
        <f t="shared" ref="C264:J264" si="147">SQRT(12*32.2*C239^2/(4*$B$252*($B$251*56)*$B$250^2))</f>
        <v>7.9022021604604475E-3</v>
      </c>
      <c r="D264" s="215">
        <f t="shared" si="147"/>
        <v>9.0875324845295126E-3</v>
      </c>
      <c r="E264" s="215">
        <f t="shared" si="147"/>
        <v>1.0450662357208937E-2</v>
      </c>
      <c r="F264" s="215">
        <f t="shared" si="147"/>
        <v>1.201826171079028E-2</v>
      </c>
      <c r="G264" s="215">
        <f t="shared" si="147"/>
        <v>1.3821000967408823E-2</v>
      </c>
      <c r="H264" s="215">
        <f t="shared" si="147"/>
        <v>1.5894151112520145E-2</v>
      </c>
      <c r="I264" s="215">
        <f t="shared" si="147"/>
        <v>1.8278273779398165E-2</v>
      </c>
      <c r="J264" s="215">
        <f t="shared" si="147"/>
        <v>2.1020014846307888E-2</v>
      </c>
      <c r="K264" s="220">
        <f t="shared" si="137"/>
        <v>2.4173017073254071E-2</v>
      </c>
      <c r="L264" s="215">
        <f t="shared" ref="L264:V264" si="148">SQRT(12*32.2*L239^2/(4*$B$252*($B$251*56)*$B$250^2))</f>
        <v>2.7798969634242176E-2</v>
      </c>
      <c r="M264" s="215">
        <f t="shared" si="148"/>
        <v>3.1968815079378501E-2</v>
      </c>
      <c r="N264" s="215">
        <f t="shared" si="148"/>
        <v>3.6764137341285273E-2</v>
      </c>
      <c r="O264" s="215">
        <f t="shared" si="148"/>
        <v>4.2278757942478068E-2</v>
      </c>
      <c r="P264" s="237">
        <f t="shared" si="148"/>
        <v>4.8620571633849766E-2</v>
      </c>
      <c r="Q264" s="188">
        <f t="shared" si="148"/>
        <v>5.5913657378927235E-2</v>
      </c>
      <c r="R264" s="188">
        <f t="shared" si="148"/>
        <v>6.4300705985766315E-2</v>
      </c>
      <c r="S264" s="188">
        <f t="shared" si="148"/>
        <v>7.3945811883631252E-2</v>
      </c>
      <c r="T264" s="188">
        <f t="shared" si="148"/>
        <v>8.5037683666175937E-2</v>
      </c>
      <c r="U264" s="188">
        <f t="shared" si="148"/>
        <v>9.7793336216102311E-2</v>
      </c>
      <c r="V264" s="188">
        <f t="shared" si="148"/>
        <v>0.11246233664851767</v>
      </c>
    </row>
    <row r="265" spans="2:22" ht="15" x14ac:dyDescent="0.2">
      <c r="B265" s="234">
        <v>20</v>
      </c>
      <c r="C265" s="217">
        <f t="shared" ref="C265:J265" si="149">SQRT(12*32.2*C240^2/(4*$B$252*($B$251*56)*$B$250^2))</f>
        <v>9.6772122559147297E-3</v>
      </c>
      <c r="D265" s="218">
        <f t="shared" si="149"/>
        <v>1.1128794094301937E-2</v>
      </c>
      <c r="E265" s="218">
        <f t="shared" si="149"/>
        <v>1.2798113208447225E-2</v>
      </c>
      <c r="F265" s="218">
        <f t="shared" si="149"/>
        <v>1.4717830189714308E-2</v>
      </c>
      <c r="G265" s="218">
        <f t="shared" si="149"/>
        <v>1.6925504718171454E-2</v>
      </c>
      <c r="H265" s="218">
        <f t="shared" si="149"/>
        <v>1.9464330425897174E-2</v>
      </c>
      <c r="I265" s="218">
        <f t="shared" si="149"/>
        <v>2.2383979989781748E-2</v>
      </c>
      <c r="J265" s="218">
        <f t="shared" si="149"/>
        <v>2.5741576988249006E-2</v>
      </c>
      <c r="K265" s="216">
        <f t="shared" si="137"/>
        <v>2.9602813536486357E-2</v>
      </c>
      <c r="L265" s="218">
        <f t="shared" ref="L265:V265" si="150">SQRT(12*32.2*L240^2/(4*$B$252*($B$251*56)*$B$250^2))</f>
        <v>3.4043235566959304E-2</v>
      </c>
      <c r="M265" s="218">
        <f t="shared" si="150"/>
        <v>3.9149720902003193E-2</v>
      </c>
      <c r="N265" s="218">
        <f t="shared" si="150"/>
        <v>4.502217903730367E-2</v>
      </c>
      <c r="O265" s="218">
        <f t="shared" si="150"/>
        <v>5.1775505892899226E-2</v>
      </c>
      <c r="P265" s="236">
        <f t="shared" si="150"/>
        <v>5.9541831776834094E-2</v>
      </c>
      <c r="Q265" s="187">
        <f t="shared" si="150"/>
        <v>6.8473106543359211E-2</v>
      </c>
      <c r="R265" s="187">
        <f t="shared" si="150"/>
        <v>7.8744072524863082E-2</v>
      </c>
      <c r="S265" s="187">
        <f t="shared" si="150"/>
        <v>9.055568340359256E-2</v>
      </c>
      <c r="T265" s="187">
        <f t="shared" si="150"/>
        <v>0.10413903591413143</v>
      </c>
      <c r="U265" s="187">
        <f t="shared" si="150"/>
        <v>0.11975989130125113</v>
      </c>
      <c r="V265" s="187">
        <f t="shared" si="150"/>
        <v>0.13772387499643879</v>
      </c>
    </row>
    <row r="266" spans="2:22" ht="15" x14ac:dyDescent="0.2">
      <c r="B266" s="234">
        <v>30</v>
      </c>
      <c r="C266" s="217">
        <f t="shared" ref="C266:J266" si="151">SQRT(12*32.2*C241^2/(4*$B$252*($B$251*56)*$B$250^2))</f>
        <v>1.1937415570412861E-2</v>
      </c>
      <c r="D266" s="218">
        <f t="shared" si="151"/>
        <v>1.3728027905974789E-2</v>
      </c>
      <c r="E266" s="218">
        <f t="shared" si="151"/>
        <v>1.5787232091871002E-2</v>
      </c>
      <c r="F266" s="218">
        <f t="shared" si="151"/>
        <v>1.8155316905651652E-2</v>
      </c>
      <c r="G266" s="218">
        <f t="shared" si="151"/>
        <v>2.0878614441499396E-2</v>
      </c>
      <c r="H266" s="218">
        <f t="shared" si="151"/>
        <v>2.401040660772431E-2</v>
      </c>
      <c r="I266" s="218">
        <f t="shared" si="151"/>
        <v>2.7611967598882951E-2</v>
      </c>
      <c r="J266" s="218">
        <f t="shared" si="151"/>
        <v>3.1753762738715392E-2</v>
      </c>
      <c r="K266" s="216">
        <f t="shared" si="137"/>
        <v>3.6516827149522695E-2</v>
      </c>
      <c r="L266" s="218">
        <f t="shared" ref="L266:V266" si="152">SQRT(12*32.2*L241^2/(4*$B$252*($B$251*56)*$B$250^2))</f>
        <v>4.1994351221951096E-2</v>
      </c>
      <c r="M266" s="218">
        <f t="shared" si="152"/>
        <v>4.8293503905243763E-2</v>
      </c>
      <c r="N266" s="218">
        <f t="shared" si="152"/>
        <v>5.5537529491030316E-2</v>
      </c>
      <c r="O266" s="218">
        <f t="shared" si="152"/>
        <v>6.3868158914684864E-2</v>
      </c>
      <c r="P266" s="236">
        <f t="shared" si="152"/>
        <v>7.34483827518876E-2</v>
      </c>
      <c r="Q266" s="187">
        <f t="shared" si="152"/>
        <v>8.446564016467073E-2</v>
      </c>
      <c r="R266" s="187">
        <f t="shared" si="152"/>
        <v>9.7135486189371317E-2</v>
      </c>
      <c r="S266" s="187">
        <f t="shared" si="152"/>
        <v>0.11170580911777703</v>
      </c>
      <c r="T266" s="187">
        <f t="shared" si="152"/>
        <v>0.12846168048544357</v>
      </c>
      <c r="U266" s="187">
        <f t="shared" si="152"/>
        <v>0.14773093255826009</v>
      </c>
      <c r="V266" s="187">
        <f t="shared" si="152"/>
        <v>0.16989057244199912</v>
      </c>
    </row>
    <row r="267" spans="2:22" ht="15" x14ac:dyDescent="0.2">
      <c r="B267" s="234">
        <v>40</v>
      </c>
      <c r="C267" s="217">
        <f t="shared" ref="C267:J267" si="153">SQRT(12*32.2*C242^2/(4*$B$252*($B$251*56)*$B$250^2))</f>
        <v>1.3305280953385453E-2</v>
      </c>
      <c r="D267" s="218">
        <f t="shared" si="153"/>
        <v>1.530107309639327E-2</v>
      </c>
      <c r="E267" s="218">
        <f t="shared" si="153"/>
        <v>1.7596234060852256E-2</v>
      </c>
      <c r="F267" s="218">
        <f t="shared" si="153"/>
        <v>2.0235669169980097E-2</v>
      </c>
      <c r="G267" s="218">
        <f t="shared" si="153"/>
        <v>2.3271019545477112E-2</v>
      </c>
      <c r="H267" s="218">
        <f t="shared" si="153"/>
        <v>2.6761672477298677E-2</v>
      </c>
      <c r="I267" s="218">
        <f t="shared" si="153"/>
        <v>3.0775923348893473E-2</v>
      </c>
      <c r="J267" s="218">
        <f t="shared" si="153"/>
        <v>3.5392311851227494E-2</v>
      </c>
      <c r="K267" s="216">
        <f t="shared" si="137"/>
        <v>4.0701158628911611E-2</v>
      </c>
      <c r="L267" s="218">
        <f t="shared" ref="L267:V267" si="154">SQRT(12*32.2*L242^2/(4*$B$252*($B$251*56)*$B$250^2))</f>
        <v>4.6806332423248345E-2</v>
      </c>
      <c r="M267" s="218">
        <f t="shared" si="154"/>
        <v>5.3827282286735598E-2</v>
      </c>
      <c r="N267" s="218">
        <f t="shared" si="154"/>
        <v>6.1901374629745924E-2</v>
      </c>
      <c r="O267" s="218">
        <f t="shared" si="154"/>
        <v>7.1186580824207812E-2</v>
      </c>
      <c r="P267" s="236">
        <f t="shared" si="154"/>
        <v>8.1864567947838973E-2</v>
      </c>
      <c r="Q267" s="187">
        <f t="shared" si="154"/>
        <v>9.4144253140014816E-2</v>
      </c>
      <c r="R267" s="187">
        <f t="shared" si="154"/>
        <v>0.10826589111101703</v>
      </c>
      <c r="S267" s="187">
        <f t="shared" si="154"/>
        <v>0.12450577477766958</v>
      </c>
      <c r="T267" s="187">
        <f t="shared" si="154"/>
        <v>0.14318164099432001</v>
      </c>
      <c r="U267" s="187">
        <f t="shared" si="154"/>
        <v>0.16465888714346796</v>
      </c>
      <c r="V267" s="187">
        <f t="shared" si="154"/>
        <v>0.18935772021498817</v>
      </c>
    </row>
    <row r="268" spans="2:22" ht="15" x14ac:dyDescent="0.2">
      <c r="B268" s="234">
        <v>50</v>
      </c>
      <c r="C268" s="217">
        <f t="shared" ref="C268:J268" si="155">SQRT(12*32.2*C243^2/(4*$B$252*($B$251*56)*$B$250^2))</f>
        <v>1.4316211163747834E-2</v>
      </c>
      <c r="D268" s="218">
        <f t="shared" si="155"/>
        <v>1.6463642838310009E-2</v>
      </c>
      <c r="E268" s="218">
        <f t="shared" si="155"/>
        <v>1.8933189264056505E-2</v>
      </c>
      <c r="F268" s="218">
        <f t="shared" si="155"/>
        <v>2.1773167653664979E-2</v>
      </c>
      <c r="G268" s="218">
        <f t="shared" si="155"/>
        <v>2.5039142801714726E-2</v>
      </c>
      <c r="H268" s="218">
        <f t="shared" si="155"/>
        <v>2.8795014221971931E-2</v>
      </c>
      <c r="I268" s="218">
        <f t="shared" si="155"/>
        <v>3.3114266355267721E-2</v>
      </c>
      <c r="J268" s="218">
        <f t="shared" si="155"/>
        <v>3.8081406308557872E-2</v>
      </c>
      <c r="K268" s="216">
        <f t="shared" si="137"/>
        <v>4.3793617254841551E-2</v>
      </c>
      <c r="L268" s="218">
        <f t="shared" ref="L268:V268" si="156">SQRT(12*32.2*L243^2/(4*$B$252*($B$251*56)*$B$250^2))</f>
        <v>5.0362659843067793E-2</v>
      </c>
      <c r="M268" s="218">
        <f t="shared" si="156"/>
        <v>5.7917058819527946E-2</v>
      </c>
      <c r="N268" s="218">
        <f t="shared" si="156"/>
        <v>6.6604617642457134E-2</v>
      </c>
      <c r="O268" s="218">
        <f t="shared" si="156"/>
        <v>7.6595310288825699E-2</v>
      </c>
      <c r="P268" s="236">
        <f t="shared" si="156"/>
        <v>8.8084606832149553E-2</v>
      </c>
      <c r="Q268" s="187">
        <f t="shared" si="156"/>
        <v>0.10129729785697197</v>
      </c>
      <c r="R268" s="187">
        <f t="shared" si="156"/>
        <v>0.11649189253551777</v>
      </c>
      <c r="S268" s="187">
        <f t="shared" si="156"/>
        <v>0.13396567641584545</v>
      </c>
      <c r="T268" s="187">
        <f t="shared" si="156"/>
        <v>0.15406052787822225</v>
      </c>
      <c r="U268" s="187">
        <f t="shared" si="156"/>
        <v>0.17716960705995558</v>
      </c>
      <c r="V268" s="187">
        <f t="shared" si="156"/>
        <v>0.20374504811894886</v>
      </c>
    </row>
    <row r="269" spans="2:22" ht="15" x14ac:dyDescent="0.2">
      <c r="B269" s="234">
        <v>60</v>
      </c>
      <c r="C269" s="217">
        <f t="shared" ref="C269:J269" si="157">SQRT(12*32.2*C244^2/(4*$B$252*($B$251*56)*$B$250^2))</f>
        <v>1.5148673787805111E-2</v>
      </c>
      <c r="D269" s="218">
        <f t="shared" si="157"/>
        <v>1.7420974855975876E-2</v>
      </c>
      <c r="E269" s="218">
        <f t="shared" si="157"/>
        <v>2.0034121084372258E-2</v>
      </c>
      <c r="F269" s="218">
        <f t="shared" si="157"/>
        <v>2.3039239247028099E-2</v>
      </c>
      <c r="G269" s="218">
        <f t="shared" si="157"/>
        <v>2.6495125134082309E-2</v>
      </c>
      <c r="H269" s="218">
        <f t="shared" si="157"/>
        <v>3.0469393904194654E-2</v>
      </c>
      <c r="I269" s="218">
        <f t="shared" si="157"/>
        <v>3.5039802989823843E-2</v>
      </c>
      <c r="J269" s="218">
        <f t="shared" si="157"/>
        <v>4.0295773438297419E-2</v>
      </c>
      <c r="K269" s="216">
        <f t="shared" si="137"/>
        <v>4.6340139454042022E-2</v>
      </c>
      <c r="L269" s="218">
        <f t="shared" ref="L269:V269" si="158">SQRT(12*32.2*L244^2/(4*$B$252*($B$251*56)*$B$250^2))</f>
        <v>5.3291160372148323E-2</v>
      </c>
      <c r="M269" s="218">
        <f t="shared" si="158"/>
        <v>6.1284834427970558E-2</v>
      </c>
      <c r="N269" s="218">
        <f t="shared" si="158"/>
        <v>7.0477559592166131E-2</v>
      </c>
      <c r="O269" s="218">
        <f t="shared" si="158"/>
        <v>8.1049193530991062E-2</v>
      </c>
      <c r="P269" s="236">
        <f t="shared" si="158"/>
        <v>9.3206572560639703E-2</v>
      </c>
      <c r="Q269" s="187">
        <f t="shared" si="158"/>
        <v>0.10718755844473565</v>
      </c>
      <c r="R269" s="187">
        <f t="shared" si="158"/>
        <v>0.12326569221144598</v>
      </c>
      <c r="S269" s="187">
        <f t="shared" si="158"/>
        <v>0.14175554604316287</v>
      </c>
      <c r="T269" s="187">
        <f t="shared" si="158"/>
        <v>0.16301887794963729</v>
      </c>
      <c r="U269" s="187">
        <f t="shared" si="158"/>
        <v>0.18747170964208287</v>
      </c>
      <c r="V269" s="187">
        <f t="shared" si="158"/>
        <v>0.2155924660883953</v>
      </c>
    </row>
    <row r="270" spans="2:22" ht="15" x14ac:dyDescent="0.2">
      <c r="B270" s="238">
        <v>70</v>
      </c>
      <c r="C270" s="239">
        <f t="shared" ref="C270:J270" si="159">SQRT(12*32.2*C245^2/(4*$B$252*($B$251*56)*$B$250^2))</f>
        <v>1.5879154933973755E-2</v>
      </c>
      <c r="D270" s="240">
        <f t="shared" si="159"/>
        <v>1.8261028174069816E-2</v>
      </c>
      <c r="E270" s="240">
        <f t="shared" si="159"/>
        <v>2.1000182400180287E-2</v>
      </c>
      <c r="F270" s="240">
        <f t="shared" si="159"/>
        <v>2.4150209760207327E-2</v>
      </c>
      <c r="G270" s="240">
        <f t="shared" si="159"/>
        <v>2.7772741224238423E-2</v>
      </c>
      <c r="H270" s="240">
        <f t="shared" si="159"/>
        <v>3.1938652407874177E-2</v>
      </c>
      <c r="I270" s="240">
        <f t="shared" si="159"/>
        <v>3.672945026905531E-2</v>
      </c>
      <c r="J270" s="240">
        <f t="shared" si="159"/>
        <v>4.2238867809413591E-2</v>
      </c>
      <c r="K270" s="241">
        <f t="shared" si="137"/>
        <v>4.8574697980825636E-2</v>
      </c>
      <c r="L270" s="240">
        <f t="shared" ref="L270:V270" si="160">SQRT(12*32.2*L245^2/(4*$B$252*($B$251*56)*$B$250^2))</f>
        <v>5.5860902677949471E-2</v>
      </c>
      <c r="M270" s="240">
        <f t="shared" si="160"/>
        <v>6.4240038079641876E-2</v>
      </c>
      <c r="N270" s="240">
        <f t="shared" si="160"/>
        <v>7.3876043791588158E-2</v>
      </c>
      <c r="O270" s="240">
        <f t="shared" si="160"/>
        <v>8.495745036032637E-2</v>
      </c>
      <c r="P270" s="242">
        <f t="shared" si="160"/>
        <v>9.7701067914375342E-2</v>
      </c>
      <c r="Q270" s="188">
        <f t="shared" si="160"/>
        <v>0.11235622810153161</v>
      </c>
      <c r="R270" s="188">
        <f t="shared" si="160"/>
        <v>0.12920966231676134</v>
      </c>
      <c r="S270" s="188">
        <f t="shared" si="160"/>
        <v>0.14859111166427555</v>
      </c>
      <c r="T270" s="188">
        <f t="shared" si="160"/>
        <v>0.17087977841391688</v>
      </c>
      <c r="U270" s="188">
        <f t="shared" si="160"/>
        <v>0.19651174517600437</v>
      </c>
      <c r="V270" s="188">
        <f t="shared" si="160"/>
        <v>0.22598850695240502</v>
      </c>
    </row>
    <row r="271" spans="2:22" ht="15" x14ac:dyDescent="0.2">
      <c r="D271" s="77"/>
      <c r="E271" s="77"/>
      <c r="F271" s="77"/>
      <c r="G271" s="77"/>
      <c r="H271" s="77"/>
      <c r="I271" s="77"/>
      <c r="J271" s="77"/>
      <c r="K271" s="186"/>
    </row>
    <row r="272" spans="2:22" ht="15" x14ac:dyDescent="0.2">
      <c r="D272" s="77"/>
      <c r="E272" s="77"/>
      <c r="F272" s="77"/>
      <c r="G272" s="77"/>
      <c r="H272" s="77"/>
      <c r="I272" s="77"/>
      <c r="J272" s="77"/>
      <c r="K272" s="186"/>
      <c r="Q272" s="263"/>
    </row>
    <row r="273" spans="2:17" x14ac:dyDescent="0.2">
      <c r="D273" s="77"/>
      <c r="E273" s="77"/>
      <c r="F273" s="77"/>
      <c r="G273" s="77"/>
      <c r="H273" s="77"/>
      <c r="I273" s="77"/>
      <c r="J273" s="77"/>
      <c r="Q273" s="263"/>
    </row>
    <row r="274" spans="2:17" x14ac:dyDescent="0.2">
      <c r="B274" s="10"/>
      <c r="C274" s="10"/>
      <c r="D274" s="77"/>
      <c r="E274" s="77"/>
      <c r="F274" s="77"/>
      <c r="G274" s="77"/>
      <c r="H274" s="77"/>
      <c r="I274" s="77"/>
      <c r="J274" s="77"/>
      <c r="Q274" s="263"/>
    </row>
    <row r="275" spans="2:17" x14ac:dyDescent="0.2">
      <c r="B275" s="264" t="s">
        <v>254</v>
      </c>
      <c r="C275" s="265">
        <v>0.9</v>
      </c>
      <c r="D275" s="77"/>
      <c r="E275" s="77"/>
      <c r="F275" s="77"/>
      <c r="G275" s="77"/>
      <c r="H275" s="77"/>
      <c r="I275" s="268" t="s">
        <v>256</v>
      </c>
      <c r="J275" s="269" t="s">
        <v>257</v>
      </c>
      <c r="K275" s="223"/>
      <c r="L275" s="162"/>
      <c r="N275" s="268" t="s">
        <v>258</v>
      </c>
      <c r="O275" s="269" t="s">
        <v>259</v>
      </c>
      <c r="P275" s="162"/>
      <c r="Q275" s="263"/>
    </row>
    <row r="276" spans="2:17" x14ac:dyDescent="0.2">
      <c r="B276" s="12" t="s">
        <v>220</v>
      </c>
      <c r="C276" s="265">
        <v>0.96</v>
      </c>
      <c r="D276" s="77"/>
      <c r="E276" s="153" t="s">
        <v>68</v>
      </c>
      <c r="F276" s="3"/>
      <c r="G276" s="3"/>
      <c r="I276" s="270" t="s">
        <v>260</v>
      </c>
      <c r="J276" s="271" t="s">
        <v>261</v>
      </c>
      <c r="K276" s="10"/>
      <c r="L276" s="11"/>
      <c r="N276" s="270" t="s">
        <v>262</v>
      </c>
      <c r="O276" s="271" t="s">
        <v>263</v>
      </c>
      <c r="P276" s="31"/>
      <c r="Q276" s="263"/>
    </row>
    <row r="277" spans="2:17" x14ac:dyDescent="0.2">
      <c r="B277" s="264" t="s">
        <v>221</v>
      </c>
      <c r="C277" s="265">
        <v>85</v>
      </c>
      <c r="D277" s="77"/>
      <c r="E277" s="153">
        <v>1</v>
      </c>
      <c r="F277" s="267" t="s">
        <v>255</v>
      </c>
      <c r="G277" s="262">
        <f t="shared" ref="G277:G288" si="161">K259</f>
        <v>0</v>
      </c>
      <c r="H277" s="266"/>
      <c r="I277" s="272">
        <f>C276*2.20462*25.4*12</f>
        <v>645.0894489599998</v>
      </c>
      <c r="J277" s="273">
        <f>(G277*C$275*SQRT(4*C$277*I$277/32.2)/12)</f>
        <v>0</v>
      </c>
      <c r="K277" s="10"/>
      <c r="L277" s="11"/>
      <c r="N277" s="274">
        <v>1</v>
      </c>
      <c r="O277" s="275">
        <f t="shared" ref="O277:O288" si="162">N277*J277</f>
        <v>0</v>
      </c>
      <c r="P277" s="276"/>
      <c r="Q277" s="285">
        <f>K65</f>
        <v>0</v>
      </c>
    </row>
    <row r="278" spans="2:17" x14ac:dyDescent="0.2">
      <c r="B278" s="10"/>
      <c r="C278" s="10"/>
      <c r="D278" s="77"/>
      <c r="E278" s="153">
        <v>2</v>
      </c>
      <c r="F278" s="267" t="s">
        <v>255</v>
      </c>
      <c r="G278" s="262">
        <f t="shared" si="161"/>
        <v>1.3576959368418457E-2</v>
      </c>
      <c r="I278" s="9"/>
      <c r="J278" s="273">
        <f t="shared" ref="J278:J288" si="163">(G278*C$275*SQRT(4*C$277*I$277/32.2)/12)</f>
        <v>8.4039850989888212E-2</v>
      </c>
      <c r="K278" s="10"/>
      <c r="L278" s="11"/>
      <c r="N278" s="29">
        <v>2</v>
      </c>
      <c r="O278" s="114">
        <f t="shared" si="162"/>
        <v>0.16807970197977642</v>
      </c>
      <c r="P278" s="276"/>
      <c r="Q278" s="285">
        <f t="shared" ref="Q278:Q288" si="164">K66</f>
        <v>0.16808368200836812</v>
      </c>
    </row>
    <row r="279" spans="2:17" x14ac:dyDescent="0.2">
      <c r="B279" s="10"/>
      <c r="D279" s="77"/>
      <c r="E279" s="153">
        <v>3</v>
      </c>
      <c r="F279" s="267" t="s">
        <v>255</v>
      </c>
      <c r="G279" s="262">
        <f t="shared" si="161"/>
        <v>1.6832743876262171E-2</v>
      </c>
      <c r="I279" s="9"/>
      <c r="J279" s="273">
        <f t="shared" si="163"/>
        <v>0.10419279079545568</v>
      </c>
      <c r="K279" s="10"/>
      <c r="L279" s="11"/>
      <c r="N279" s="277">
        <v>3</v>
      </c>
      <c r="O279" s="278">
        <f t="shared" si="162"/>
        <v>0.31257837238636704</v>
      </c>
      <c r="P279" s="276"/>
      <c r="Q279" s="285">
        <f t="shared" si="164"/>
        <v>0.31258577405857724</v>
      </c>
    </row>
    <row r="280" spans="2:17" x14ac:dyDescent="0.2">
      <c r="B280" s="10"/>
      <c r="E280" s="153">
        <v>4</v>
      </c>
      <c r="F280" s="267" t="s">
        <v>255</v>
      </c>
      <c r="G280" s="262">
        <f t="shared" si="161"/>
        <v>1.8709044602149272E-2</v>
      </c>
      <c r="I280" s="9"/>
      <c r="J280" s="273">
        <f t="shared" si="163"/>
        <v>0.11580688119205523</v>
      </c>
      <c r="K280" s="10"/>
      <c r="L280" s="11"/>
      <c r="N280" s="279">
        <v>4</v>
      </c>
      <c r="O280" s="280">
        <f t="shared" si="162"/>
        <v>0.46322752476822093</v>
      </c>
      <c r="P280" s="276"/>
      <c r="Q280" s="285">
        <f t="shared" si="164"/>
        <v>0.46323849372384918</v>
      </c>
    </row>
    <row r="281" spans="2:17" x14ac:dyDescent="0.2">
      <c r="B281" s="10"/>
      <c r="E281" s="153">
        <v>5</v>
      </c>
      <c r="F281" s="267" t="s">
        <v>255</v>
      </c>
      <c r="G281" s="262">
        <f t="shared" si="161"/>
        <v>2.0033551815253722E-2</v>
      </c>
      <c r="I281" s="9"/>
      <c r="J281" s="273">
        <f t="shared" si="163"/>
        <v>0.12400543182506757</v>
      </c>
      <c r="K281" s="10"/>
      <c r="L281" s="11"/>
      <c r="N281" s="279">
        <v>5</v>
      </c>
      <c r="O281" s="280">
        <f t="shared" si="162"/>
        <v>0.6200271591253379</v>
      </c>
      <c r="P281" s="276"/>
      <c r="Q281" s="285">
        <f t="shared" si="164"/>
        <v>0.62004184100418391</v>
      </c>
    </row>
    <row r="282" spans="2:17" x14ac:dyDescent="0.2">
      <c r="B282" s="10"/>
      <c r="C282" s="30"/>
      <c r="E282" s="153">
        <v>10</v>
      </c>
      <c r="F282" s="267" t="s">
        <v>255</v>
      </c>
      <c r="G282" s="262">
        <f t="shared" si="161"/>
        <v>2.4173017073254071E-2</v>
      </c>
      <c r="I282" s="9"/>
      <c r="J282" s="273">
        <f t="shared" si="163"/>
        <v>0.14962825605398714</v>
      </c>
      <c r="K282" s="10"/>
      <c r="L282" s="11"/>
      <c r="N282" s="277">
        <v>10</v>
      </c>
      <c r="O282" s="278">
        <f t="shared" si="162"/>
        <v>1.4962825605398713</v>
      </c>
      <c r="P282" s="276"/>
      <c r="Q282" s="285">
        <f t="shared" si="164"/>
        <v>1.4963179916317997</v>
      </c>
    </row>
    <row r="283" spans="2:17" x14ac:dyDescent="0.2">
      <c r="B283" s="10"/>
      <c r="C283" s="10"/>
      <c r="E283" s="153">
        <v>20</v>
      </c>
      <c r="F283" s="267" t="s">
        <v>255</v>
      </c>
      <c r="G283" s="262">
        <f t="shared" si="161"/>
        <v>2.9602813536486357E-2</v>
      </c>
      <c r="I283" s="9"/>
      <c r="J283" s="273">
        <f t="shared" si="163"/>
        <v>0.18323808527222238</v>
      </c>
      <c r="K283" s="10"/>
      <c r="L283" s="11"/>
      <c r="N283" s="279">
        <v>20</v>
      </c>
      <c r="O283" s="280">
        <f t="shared" si="162"/>
        <v>3.6647617054444477</v>
      </c>
      <c r="P283" s="276"/>
      <c r="Q283" s="285">
        <f t="shared" si="164"/>
        <v>3.664848484848489</v>
      </c>
    </row>
    <row r="284" spans="2:17" x14ac:dyDescent="0.2">
      <c r="E284" s="153">
        <v>30</v>
      </c>
      <c r="F284" s="267" t="s">
        <v>255</v>
      </c>
      <c r="G284" s="262">
        <f t="shared" si="161"/>
        <v>3.6516827149522695E-2</v>
      </c>
      <c r="I284" s="9"/>
      <c r="J284" s="273">
        <f t="shared" si="163"/>
        <v>0.22603505166318225</v>
      </c>
      <c r="K284" s="10"/>
      <c r="L284" s="11"/>
      <c r="N284" s="279">
        <v>30</v>
      </c>
      <c r="O284" s="280">
        <f t="shared" si="162"/>
        <v>6.7810515498954675</v>
      </c>
      <c r="P284" s="276"/>
      <c r="Q284" s="285">
        <f t="shared" si="164"/>
        <v>6.7812121212121248</v>
      </c>
    </row>
    <row r="285" spans="2:17" x14ac:dyDescent="0.2">
      <c r="E285" s="153">
        <v>40</v>
      </c>
      <c r="F285" s="267" t="s">
        <v>255</v>
      </c>
      <c r="G285" s="262">
        <f t="shared" si="161"/>
        <v>4.0701158628911611E-2</v>
      </c>
      <c r="I285" s="9"/>
      <c r="J285" s="273">
        <f t="shared" si="163"/>
        <v>0.25193559275474081</v>
      </c>
      <c r="K285" s="10"/>
      <c r="L285" s="11"/>
      <c r="N285" s="279">
        <v>40</v>
      </c>
      <c r="O285" s="280">
        <f t="shared" si="162"/>
        <v>10.077423710189633</v>
      </c>
      <c r="P285" s="276"/>
      <c r="Q285" s="285">
        <f t="shared" si="164"/>
        <v>10.077662337662341</v>
      </c>
    </row>
    <row r="286" spans="2:17" x14ac:dyDescent="0.2">
      <c r="E286" s="153">
        <v>50</v>
      </c>
      <c r="F286" s="267" t="s">
        <v>255</v>
      </c>
      <c r="G286" s="262">
        <f t="shared" si="161"/>
        <v>4.3793617254841551E-2</v>
      </c>
      <c r="I286" s="9"/>
      <c r="J286" s="273">
        <f t="shared" si="163"/>
        <v>0.27107756372653874</v>
      </c>
      <c r="K286" s="10"/>
      <c r="L286" s="11"/>
      <c r="N286" s="279">
        <v>50</v>
      </c>
      <c r="O286" s="280">
        <f t="shared" si="162"/>
        <v>13.553878186326937</v>
      </c>
      <c r="P286" s="276"/>
      <c r="Q286" s="285">
        <f t="shared" si="164"/>
        <v>13.554199134199136</v>
      </c>
    </row>
    <row r="287" spans="2:17" x14ac:dyDescent="0.2">
      <c r="E287" s="153">
        <v>60</v>
      </c>
      <c r="F287" s="267" t="s">
        <v>255</v>
      </c>
      <c r="G287" s="262">
        <f t="shared" si="161"/>
        <v>4.6340139454042022E-2</v>
      </c>
      <c r="I287" s="9"/>
      <c r="J287" s="273">
        <f t="shared" si="163"/>
        <v>0.28684024963845661</v>
      </c>
      <c r="K287" s="10"/>
      <c r="L287" s="11"/>
      <c r="N287" s="279">
        <v>60</v>
      </c>
      <c r="O287" s="280">
        <f t="shared" si="162"/>
        <v>17.210414978307398</v>
      </c>
      <c r="P287" s="276"/>
      <c r="Q287" s="285">
        <f t="shared" si="164"/>
        <v>17.210822510822513</v>
      </c>
    </row>
    <row r="288" spans="2:17" x14ac:dyDescent="0.2">
      <c r="E288" s="153">
        <v>70</v>
      </c>
      <c r="F288" s="267" t="s">
        <v>255</v>
      </c>
      <c r="G288" s="262">
        <f t="shared" si="161"/>
        <v>4.8574697980825636E-2</v>
      </c>
      <c r="I288" s="119"/>
      <c r="J288" s="281">
        <f t="shared" si="163"/>
        <v>0.30067191551615702</v>
      </c>
      <c r="K288" s="137"/>
      <c r="L288" s="138"/>
      <c r="N288" s="282">
        <v>70</v>
      </c>
      <c r="O288" s="283">
        <f t="shared" si="162"/>
        <v>21.047034086130992</v>
      </c>
      <c r="P288" s="284"/>
      <c r="Q288" s="285">
        <f t="shared" si="164"/>
        <v>21.04753246753247</v>
      </c>
    </row>
    <row r="291" spans="1:22" ht="13.5" thickBot="1" x14ac:dyDescent="0.25">
      <c r="A291" s="286"/>
      <c r="B291" s="286"/>
      <c r="C291" s="286"/>
      <c r="D291" s="286"/>
      <c r="E291" s="286"/>
      <c r="F291" s="286"/>
      <c r="G291" s="286"/>
      <c r="H291" s="286"/>
      <c r="I291" s="286"/>
      <c r="J291" s="286"/>
      <c r="K291" s="286"/>
      <c r="L291" s="286"/>
      <c r="M291" s="286"/>
      <c r="N291" s="286"/>
      <c r="O291" s="286"/>
      <c r="P291" s="286"/>
      <c r="Q291" s="286"/>
      <c r="R291" s="286"/>
      <c r="S291" s="286"/>
      <c r="T291" s="286"/>
      <c r="U291" s="286"/>
      <c r="V291" s="286"/>
    </row>
    <row r="292" spans="1:22" ht="13.5" thickTop="1" x14ac:dyDescent="0.2"/>
    <row r="293" spans="1:22" x14ac:dyDescent="0.2">
      <c r="B293" t="s">
        <v>264</v>
      </c>
    </row>
    <row r="294" spans="1:22" x14ac:dyDescent="0.2">
      <c r="K294" s="288" t="s">
        <v>270</v>
      </c>
    </row>
    <row r="295" spans="1:22" x14ac:dyDescent="0.2">
      <c r="B295" s="260" t="s">
        <v>265</v>
      </c>
      <c r="F295" s="83"/>
      <c r="L295" s="83"/>
      <c r="N295" s="83"/>
      <c r="Q295" s="83"/>
      <c r="R295" s="83"/>
      <c r="S295" s="83"/>
      <c r="T295" s="83"/>
      <c r="U295" s="83"/>
      <c r="V295" s="83"/>
    </row>
    <row r="296" spans="1:22" x14ac:dyDescent="0.2">
      <c r="J296" s="2" t="s">
        <v>252</v>
      </c>
      <c r="K296" s="151">
        <v>1</v>
      </c>
    </row>
    <row r="297" spans="1:22" x14ac:dyDescent="0.2">
      <c r="B297" s="193" t="s">
        <v>266</v>
      </c>
      <c r="C297" s="193"/>
      <c r="D297" s="194" t="s">
        <v>154</v>
      </c>
      <c r="E297" s="194" t="s">
        <v>153</v>
      </c>
      <c r="F297" s="195" t="s">
        <v>152</v>
      </c>
      <c r="G297" s="195" t="s">
        <v>151</v>
      </c>
      <c r="H297" s="195" t="s">
        <v>69</v>
      </c>
      <c r="I297" s="195" t="s">
        <v>70</v>
      </c>
      <c r="J297" s="195" t="s">
        <v>71</v>
      </c>
      <c r="K297" s="195" t="s">
        <v>72</v>
      </c>
      <c r="L297" s="195" t="s">
        <v>169</v>
      </c>
      <c r="M297" s="195" t="s">
        <v>170</v>
      </c>
      <c r="N297" s="195" t="s">
        <v>171</v>
      </c>
      <c r="O297" s="195" t="s">
        <v>172</v>
      </c>
      <c r="P297" s="195" t="s">
        <v>173</v>
      </c>
      <c r="Q297" s="193"/>
      <c r="R297" s="193"/>
      <c r="S297" s="193"/>
      <c r="T297" s="193"/>
      <c r="U297" s="193"/>
      <c r="V297" s="193"/>
    </row>
    <row r="298" spans="1:22" x14ac:dyDescent="0.2">
      <c r="B298" s="195" t="s">
        <v>68</v>
      </c>
      <c r="C298" s="196" t="s">
        <v>218</v>
      </c>
      <c r="D298" s="195" t="s">
        <v>218</v>
      </c>
      <c r="E298" s="195" t="s">
        <v>218</v>
      </c>
      <c r="F298" s="195" t="s">
        <v>218</v>
      </c>
      <c r="G298" s="195" t="s">
        <v>218</v>
      </c>
      <c r="H298" s="195" t="s">
        <v>218</v>
      </c>
      <c r="I298" s="195" t="s">
        <v>218</v>
      </c>
      <c r="J298" s="195" t="s">
        <v>218</v>
      </c>
      <c r="K298" s="195" t="s">
        <v>218</v>
      </c>
      <c r="L298" s="195" t="s">
        <v>218</v>
      </c>
      <c r="M298" s="195" t="s">
        <v>218</v>
      </c>
      <c r="N298" s="195" t="s">
        <v>218</v>
      </c>
      <c r="O298" s="195" t="s">
        <v>218</v>
      </c>
      <c r="P298" s="195" t="s">
        <v>218</v>
      </c>
      <c r="Q298" s="196" t="s">
        <v>218</v>
      </c>
      <c r="R298" s="196" t="s">
        <v>218</v>
      </c>
      <c r="S298" s="196" t="s">
        <v>218</v>
      </c>
      <c r="T298" s="196" t="s">
        <v>218</v>
      </c>
      <c r="U298" s="196" t="s">
        <v>218</v>
      </c>
      <c r="V298" s="196" t="s">
        <v>218</v>
      </c>
    </row>
    <row r="299" spans="1:22" x14ac:dyDescent="0.2">
      <c r="B299" s="195">
        <v>1</v>
      </c>
      <c r="C299" s="302">
        <f>(C85*$K$296)/$B299</f>
        <v>0.23814247108753836</v>
      </c>
      <c r="D299" s="296">
        <f t="shared" ref="D299:K299" si="165">(D85*$K$296)/$B299</f>
        <v>0.27386384175066908</v>
      </c>
      <c r="E299" s="296">
        <f t="shared" si="165"/>
        <v>0.31494341801326942</v>
      </c>
      <c r="F299" s="296">
        <f t="shared" si="165"/>
        <v>0.36218493071525981</v>
      </c>
      <c r="G299" s="296">
        <f t="shared" si="165"/>
        <v>0.41651267032254874</v>
      </c>
      <c r="H299" s="296">
        <f t="shared" si="165"/>
        <v>0.47898957087093103</v>
      </c>
      <c r="I299" s="296">
        <f t="shared" si="165"/>
        <v>0.55083800650157067</v>
      </c>
      <c r="J299" s="296">
        <f t="shared" si="165"/>
        <v>0.63346370747680625</v>
      </c>
      <c r="K299" s="261">
        <f t="shared" si="165"/>
        <v>0.72848326359832716</v>
      </c>
      <c r="L299" s="297">
        <f t="shared" ref="L299:V299" si="166">(L85*$K$296)/$B299</f>
        <v>0.83775575313807615</v>
      </c>
      <c r="M299" s="297">
        <f t="shared" si="166"/>
        <v>0.9634191161087875</v>
      </c>
      <c r="N299" s="297">
        <f t="shared" si="166"/>
        <v>1.1079319835251056</v>
      </c>
      <c r="O299" s="297">
        <f t="shared" si="166"/>
        <v>1.2741217810538714</v>
      </c>
      <c r="P299" s="297">
        <f t="shared" si="166"/>
        <v>1.4652400482119521</v>
      </c>
      <c r="Q299" s="189">
        <f t="shared" si="166"/>
        <v>1.6850260554437448</v>
      </c>
      <c r="R299" s="189">
        <f t="shared" si="166"/>
        <v>1.9377799637603064</v>
      </c>
      <c r="S299" s="189">
        <f t="shared" si="166"/>
        <v>2.2284469583243522</v>
      </c>
      <c r="T299" s="189">
        <f t="shared" si="166"/>
        <v>2.562714002073005</v>
      </c>
      <c r="U299" s="189">
        <f t="shared" si="166"/>
        <v>2.9471211023839556</v>
      </c>
      <c r="V299" s="189">
        <f t="shared" si="166"/>
        <v>3.3891892677415489</v>
      </c>
    </row>
    <row r="300" spans="1:22" x14ac:dyDescent="0.2">
      <c r="B300" s="195">
        <v>2</v>
      </c>
      <c r="C300" s="302">
        <f t="shared" ref="C300:K300" si="167">(C86*$K$296)/$B300</f>
        <v>0.30626695424078365</v>
      </c>
      <c r="D300" s="298">
        <f t="shared" si="167"/>
        <v>0.3522069973769012</v>
      </c>
      <c r="E300" s="298">
        <f t="shared" si="167"/>
        <v>0.40503804698343632</v>
      </c>
      <c r="F300" s="298">
        <f t="shared" si="167"/>
        <v>0.46579375403095175</v>
      </c>
      <c r="G300" s="298">
        <f t="shared" si="167"/>
        <v>0.53566281713559449</v>
      </c>
      <c r="H300" s="298">
        <f t="shared" si="167"/>
        <v>0.61601223970593366</v>
      </c>
      <c r="I300" s="298">
        <f t="shared" si="167"/>
        <v>0.70841407566182368</v>
      </c>
      <c r="J300" s="298">
        <f t="shared" si="167"/>
        <v>0.81467618701109723</v>
      </c>
      <c r="K300" s="158">
        <f t="shared" si="167"/>
        <v>0.93687761506276168</v>
      </c>
      <c r="L300" s="299">
        <f t="shared" ref="L300:V310" si="168">(L86*$K$296)/$B300</f>
        <v>1.0774092573221759</v>
      </c>
      <c r="M300" s="299">
        <f t="shared" si="168"/>
        <v>1.2390206459205022</v>
      </c>
      <c r="N300" s="299">
        <f t="shared" si="168"/>
        <v>1.4248737428085774</v>
      </c>
      <c r="O300" s="299">
        <f t="shared" si="168"/>
        <v>1.6386048042298638</v>
      </c>
      <c r="P300" s="299">
        <f t="shared" si="168"/>
        <v>1.8843955248643431</v>
      </c>
      <c r="Q300" s="189">
        <f t="shared" si="168"/>
        <v>2.1670548535939944</v>
      </c>
      <c r="R300" s="189">
        <f t="shared" si="168"/>
        <v>2.4921130816330934</v>
      </c>
      <c r="S300" s="189">
        <f t="shared" si="168"/>
        <v>2.8659300438780573</v>
      </c>
      <c r="T300" s="189">
        <f t="shared" si="168"/>
        <v>3.2958195504597656</v>
      </c>
      <c r="U300" s="189">
        <f t="shared" si="168"/>
        <v>3.7901924830287301</v>
      </c>
      <c r="V300" s="189">
        <f t="shared" si="168"/>
        <v>4.3587213554830395</v>
      </c>
    </row>
    <row r="301" spans="1:22" x14ac:dyDescent="0.2">
      <c r="B301" s="195">
        <v>3</v>
      </c>
      <c r="C301" s="303">
        <f t="shared" ref="C301:K301" si="169">(C87*$K$296)/$B301</f>
        <v>0.31587282836591812</v>
      </c>
      <c r="D301" s="300">
        <f t="shared" si="169"/>
        <v>0.36325375262080578</v>
      </c>
      <c r="E301" s="300">
        <f t="shared" si="169"/>
        <v>0.4177418155139267</v>
      </c>
      <c r="F301" s="300">
        <f t="shared" si="169"/>
        <v>0.48040308784101565</v>
      </c>
      <c r="G301" s="300">
        <f t="shared" si="169"/>
        <v>0.55246355101716793</v>
      </c>
      <c r="H301" s="300">
        <f t="shared" si="169"/>
        <v>0.63533308366974306</v>
      </c>
      <c r="I301" s="300">
        <f t="shared" si="169"/>
        <v>0.73063304622020453</v>
      </c>
      <c r="J301" s="300">
        <f t="shared" si="169"/>
        <v>0.84022800315323509</v>
      </c>
      <c r="K301" s="159">
        <f t="shared" si="169"/>
        <v>0.96626220362622028</v>
      </c>
      <c r="L301" s="301">
        <f t="shared" si="168"/>
        <v>1.1112015341701531</v>
      </c>
      <c r="M301" s="301">
        <f t="shared" si="168"/>
        <v>1.2778817642956761</v>
      </c>
      <c r="N301" s="301">
        <f t="shared" si="168"/>
        <v>1.4695640289400274</v>
      </c>
      <c r="O301" s="301">
        <f t="shared" si="168"/>
        <v>1.6899986332810313</v>
      </c>
      <c r="P301" s="301">
        <f t="shared" si="168"/>
        <v>1.9434984282731858</v>
      </c>
      <c r="Q301" s="190">
        <f t="shared" si="168"/>
        <v>2.2350231925141633</v>
      </c>
      <c r="R301" s="190">
        <f t="shared" si="168"/>
        <v>2.5702766713912877</v>
      </c>
      <c r="S301" s="190">
        <f t="shared" si="168"/>
        <v>2.9558181720999808</v>
      </c>
      <c r="T301" s="190">
        <f t="shared" si="168"/>
        <v>3.3991908979149774</v>
      </c>
      <c r="U301" s="190">
        <f t="shared" si="168"/>
        <v>3.9090695326022238</v>
      </c>
      <c r="V301" s="190">
        <f t="shared" si="168"/>
        <v>4.4954299624925573</v>
      </c>
    </row>
    <row r="302" spans="1:22" x14ac:dyDescent="0.2">
      <c r="B302" s="195">
        <v>4</v>
      </c>
      <c r="C302" s="302">
        <f t="shared" ref="C302:K302" si="170">(C88*$K$296)/$B302</f>
        <v>0.31084905023402482</v>
      </c>
      <c r="D302" s="298">
        <f t="shared" si="170"/>
        <v>0.35747640776912853</v>
      </c>
      <c r="E302" s="298">
        <f t="shared" si="170"/>
        <v>0.41109786893449779</v>
      </c>
      <c r="F302" s="298">
        <f t="shared" si="170"/>
        <v>0.47276254927467243</v>
      </c>
      <c r="G302" s="298">
        <f t="shared" si="170"/>
        <v>0.54367693166587328</v>
      </c>
      <c r="H302" s="298">
        <f t="shared" si="170"/>
        <v>0.62522847141575422</v>
      </c>
      <c r="I302" s="298">
        <f t="shared" si="170"/>
        <v>0.71901274212811728</v>
      </c>
      <c r="J302" s="298">
        <f t="shared" si="170"/>
        <v>0.82686465344733484</v>
      </c>
      <c r="K302" s="158">
        <f t="shared" si="170"/>
        <v>0.95089435146443502</v>
      </c>
      <c r="L302" s="299">
        <f t="shared" si="168"/>
        <v>1.0935285041841001</v>
      </c>
      <c r="M302" s="299">
        <f t="shared" si="168"/>
        <v>1.257557779811715</v>
      </c>
      <c r="N302" s="299">
        <f t="shared" si="168"/>
        <v>1.4461914467834722</v>
      </c>
      <c r="O302" s="299">
        <f t="shared" si="168"/>
        <v>1.6631201638009929</v>
      </c>
      <c r="P302" s="299">
        <f t="shared" si="168"/>
        <v>1.9125881883711418</v>
      </c>
      <c r="Q302" s="189">
        <f t="shared" si="168"/>
        <v>2.1994764166268128</v>
      </c>
      <c r="R302" s="189">
        <f t="shared" si="168"/>
        <v>2.5293978791208347</v>
      </c>
      <c r="S302" s="189">
        <f t="shared" si="168"/>
        <v>2.9088075609889597</v>
      </c>
      <c r="T302" s="189">
        <f t="shared" si="168"/>
        <v>3.3451286951373032</v>
      </c>
      <c r="U302" s="189">
        <f t="shared" si="168"/>
        <v>3.8468979994078984</v>
      </c>
      <c r="V302" s="189">
        <f t="shared" si="168"/>
        <v>4.4239326993190833</v>
      </c>
    </row>
    <row r="303" spans="1:22" x14ac:dyDescent="0.2">
      <c r="B303" s="195">
        <v>5</v>
      </c>
      <c r="C303" s="302">
        <f t="shared" ref="C303:K303" si="171">(C89*$K$296)/$B303</f>
        <v>0.29997341119932053</v>
      </c>
      <c r="D303" s="298">
        <f t="shared" si="171"/>
        <v>0.34496942287921861</v>
      </c>
      <c r="E303" s="298">
        <f t="shared" si="171"/>
        <v>0.39671483631110138</v>
      </c>
      <c r="F303" s="298">
        <f t="shared" si="171"/>
        <v>0.45622206175776653</v>
      </c>
      <c r="G303" s="298">
        <f t="shared" si="171"/>
        <v>0.52465537102143145</v>
      </c>
      <c r="H303" s="298">
        <f t="shared" si="171"/>
        <v>0.60335367667464612</v>
      </c>
      <c r="I303" s="298">
        <f t="shared" si="171"/>
        <v>0.6938567281758431</v>
      </c>
      <c r="J303" s="298">
        <f t="shared" si="171"/>
        <v>0.7979352374022195</v>
      </c>
      <c r="K303" s="158">
        <f t="shared" si="171"/>
        <v>0.91762552301255229</v>
      </c>
      <c r="L303" s="299">
        <f t="shared" si="168"/>
        <v>1.0552693514644351</v>
      </c>
      <c r="M303" s="299">
        <f t="shared" si="168"/>
        <v>1.2135597541841003</v>
      </c>
      <c r="N303" s="299">
        <f t="shared" si="168"/>
        <v>1.3955937173117152</v>
      </c>
      <c r="O303" s="299">
        <f t="shared" si="168"/>
        <v>1.6049327749084725</v>
      </c>
      <c r="P303" s="299">
        <f t="shared" si="168"/>
        <v>1.8456726911447432</v>
      </c>
      <c r="Q303" s="189">
        <f t="shared" si="168"/>
        <v>2.1225235948164545</v>
      </c>
      <c r="R303" s="189">
        <f t="shared" si="168"/>
        <v>2.4409021340389225</v>
      </c>
      <c r="S303" s="189">
        <f t="shared" si="168"/>
        <v>2.8070374541447611</v>
      </c>
      <c r="T303" s="189">
        <f t="shared" si="168"/>
        <v>3.2280930722664749</v>
      </c>
      <c r="U303" s="189">
        <f t="shared" si="168"/>
        <v>3.7123070331064461</v>
      </c>
      <c r="V303" s="189">
        <f t="shared" si="168"/>
        <v>4.2691530880724127</v>
      </c>
    </row>
    <row r="304" spans="1:22" x14ac:dyDescent="0.2">
      <c r="B304" s="195">
        <v>10</v>
      </c>
      <c r="C304" s="303">
        <f t="shared" ref="C304:K304" si="172">(C90*$K$296)/$B304</f>
        <v>0.21926184196314891</v>
      </c>
      <c r="D304" s="300">
        <f t="shared" si="172"/>
        <v>0.25215111825762121</v>
      </c>
      <c r="E304" s="300">
        <f t="shared" si="172"/>
        <v>0.28997378599626439</v>
      </c>
      <c r="F304" s="300">
        <f t="shared" si="172"/>
        <v>0.33346985389570405</v>
      </c>
      <c r="G304" s="300">
        <f t="shared" si="172"/>
        <v>0.38349033198005961</v>
      </c>
      <c r="H304" s="300">
        <f t="shared" si="172"/>
        <v>0.44101388177706846</v>
      </c>
      <c r="I304" s="300">
        <f t="shared" si="172"/>
        <v>0.50716596404362879</v>
      </c>
      <c r="J304" s="300">
        <f t="shared" si="172"/>
        <v>0.58324085865017294</v>
      </c>
      <c r="K304" s="159">
        <f t="shared" si="172"/>
        <v>0.67072698744769887</v>
      </c>
      <c r="L304" s="301">
        <f t="shared" si="168"/>
        <v>0.77133603556485364</v>
      </c>
      <c r="M304" s="301">
        <f t="shared" si="168"/>
        <v>0.88703644089958156</v>
      </c>
      <c r="N304" s="301">
        <f t="shared" si="168"/>
        <v>1.0200919070345187</v>
      </c>
      <c r="O304" s="301">
        <f t="shared" si="168"/>
        <v>1.1731056930896964</v>
      </c>
      <c r="P304" s="301">
        <f t="shared" si="168"/>
        <v>1.3490715470531507</v>
      </c>
      <c r="Q304" s="190">
        <f t="shared" si="168"/>
        <v>1.5514322791111232</v>
      </c>
      <c r="R304" s="190">
        <f t="shared" si="168"/>
        <v>1.7841471209777915</v>
      </c>
      <c r="S304" s="190">
        <f t="shared" si="168"/>
        <v>2.0517691891244598</v>
      </c>
      <c r="T304" s="190">
        <f t="shared" si="168"/>
        <v>2.359534567493129</v>
      </c>
      <c r="U304" s="190">
        <f t="shared" si="168"/>
        <v>2.7134647526170981</v>
      </c>
      <c r="V304" s="190">
        <f t="shared" si="168"/>
        <v>3.1204844655096626</v>
      </c>
    </row>
    <row r="305" spans="2:22" x14ac:dyDescent="0.2">
      <c r="B305" s="195">
        <v>20</v>
      </c>
      <c r="C305" s="302">
        <f t="shared" ref="C305:K305" si="173">(C91*$K$296)/$B305</f>
        <v>0.15333674416257045</v>
      </c>
      <c r="D305" s="298">
        <f t="shared" si="173"/>
        <v>0.17633725578695603</v>
      </c>
      <c r="E305" s="298">
        <f t="shared" si="173"/>
        <v>0.20278784415499942</v>
      </c>
      <c r="F305" s="298">
        <f t="shared" si="173"/>
        <v>0.23320602077824931</v>
      </c>
      <c r="G305" s="298">
        <f t="shared" si="173"/>
        <v>0.26818692389498666</v>
      </c>
      <c r="H305" s="298">
        <f t="shared" si="173"/>
        <v>0.30841496247923467</v>
      </c>
      <c r="I305" s="298">
        <f t="shared" si="173"/>
        <v>0.35467720685111986</v>
      </c>
      <c r="J305" s="298">
        <f t="shared" si="173"/>
        <v>0.40787878787878784</v>
      </c>
      <c r="K305" s="158">
        <f t="shared" si="173"/>
        <v>0.46906060606060596</v>
      </c>
      <c r="L305" s="299">
        <f t="shared" si="168"/>
        <v>0.53941969696969683</v>
      </c>
      <c r="M305" s="299">
        <f t="shared" si="168"/>
        <v>0.62033265151515127</v>
      </c>
      <c r="N305" s="299">
        <f t="shared" si="168"/>
        <v>0.71338254924242395</v>
      </c>
      <c r="O305" s="299">
        <f t="shared" si="168"/>
        <v>0.82038993162878759</v>
      </c>
      <c r="P305" s="299">
        <f t="shared" si="168"/>
        <v>0.94344842137310569</v>
      </c>
      <c r="Q305" s="189">
        <f t="shared" si="168"/>
        <v>1.0849656845790716</v>
      </c>
      <c r="R305" s="189">
        <f t="shared" si="168"/>
        <v>1.2477105372659323</v>
      </c>
      <c r="S305" s="189">
        <f t="shared" si="168"/>
        <v>1.4348671178558219</v>
      </c>
      <c r="T305" s="189">
        <f t="shared" si="168"/>
        <v>1.6500971855341948</v>
      </c>
      <c r="U305" s="189">
        <f t="shared" si="168"/>
        <v>1.8976117633643237</v>
      </c>
      <c r="V305" s="189">
        <f t="shared" si="168"/>
        <v>2.1822535278689719</v>
      </c>
    </row>
    <row r="306" spans="2:22" x14ac:dyDescent="0.2">
      <c r="B306" s="195">
        <v>30</v>
      </c>
      <c r="C306" s="302">
        <f t="shared" ref="C306:K306" si="174">(C92*$K$296)/$B306</f>
        <v>0.12277307932701369</v>
      </c>
      <c r="D306" s="298">
        <f t="shared" si="174"/>
        <v>0.14118904122606574</v>
      </c>
      <c r="E306" s="298">
        <f t="shared" si="174"/>
        <v>0.16236739740997558</v>
      </c>
      <c r="F306" s="298">
        <f t="shared" si="174"/>
        <v>0.18672250702147189</v>
      </c>
      <c r="G306" s="298">
        <f t="shared" si="174"/>
        <v>0.21473088307469265</v>
      </c>
      <c r="H306" s="298">
        <f t="shared" si="174"/>
        <v>0.24694051553589652</v>
      </c>
      <c r="I306" s="298">
        <f t="shared" si="174"/>
        <v>0.283981592866281</v>
      </c>
      <c r="J306" s="298">
        <f t="shared" si="174"/>
        <v>0.3265788317962231</v>
      </c>
      <c r="K306" s="158">
        <f t="shared" si="174"/>
        <v>0.37556565656565655</v>
      </c>
      <c r="L306" s="299">
        <f t="shared" si="168"/>
        <v>0.43190050505050498</v>
      </c>
      <c r="M306" s="299">
        <f t="shared" si="168"/>
        <v>0.49668558080808067</v>
      </c>
      <c r="N306" s="299">
        <f t="shared" si="168"/>
        <v>0.57118841792929265</v>
      </c>
      <c r="O306" s="299">
        <f t="shared" si="168"/>
        <v>0.65686668061868647</v>
      </c>
      <c r="P306" s="299">
        <f t="shared" si="168"/>
        <v>0.75539668271148952</v>
      </c>
      <c r="Q306" s="189">
        <f t="shared" si="168"/>
        <v>0.86870618511821285</v>
      </c>
      <c r="R306" s="189">
        <f t="shared" si="168"/>
        <v>0.9990121128859446</v>
      </c>
      <c r="S306" s="189">
        <f t="shared" si="168"/>
        <v>1.1488639298188363</v>
      </c>
      <c r="T306" s="189">
        <f t="shared" si="168"/>
        <v>1.3211935192916615</v>
      </c>
      <c r="U306" s="189">
        <f t="shared" si="168"/>
        <v>1.5193725471854107</v>
      </c>
      <c r="V306" s="189">
        <f t="shared" si="168"/>
        <v>1.747278429263222</v>
      </c>
    </row>
    <row r="307" spans="2:22" x14ac:dyDescent="0.2">
      <c r="B307" s="195">
        <v>40</v>
      </c>
      <c r="C307" s="302">
        <f t="shared" ref="C307:K307" si="175">(C93*$K$296)/$B307</f>
        <v>0.10628305474723884</v>
      </c>
      <c r="D307" s="298">
        <f t="shared" si="175"/>
        <v>0.12222551295932467</v>
      </c>
      <c r="E307" s="298">
        <f t="shared" si="175"/>
        <v>0.14055933990322336</v>
      </c>
      <c r="F307" s="298">
        <f t="shared" si="175"/>
        <v>0.16164324088870685</v>
      </c>
      <c r="G307" s="298">
        <f t="shared" si="175"/>
        <v>0.18588972702201287</v>
      </c>
      <c r="H307" s="298">
        <f t="shared" si="175"/>
        <v>0.21377318607531479</v>
      </c>
      <c r="I307" s="298">
        <f t="shared" si="175"/>
        <v>0.24583916398661199</v>
      </c>
      <c r="J307" s="298">
        <f t="shared" si="175"/>
        <v>0.28271503858460378</v>
      </c>
      <c r="K307" s="158">
        <f t="shared" si="175"/>
        <v>0.32512229437229434</v>
      </c>
      <c r="L307" s="299">
        <f t="shared" si="168"/>
        <v>0.37389063852813842</v>
      </c>
      <c r="M307" s="299">
        <f t="shared" si="168"/>
        <v>0.4299742343073592</v>
      </c>
      <c r="N307" s="299">
        <f t="shared" si="168"/>
        <v>0.49447036945346301</v>
      </c>
      <c r="O307" s="299">
        <f t="shared" si="168"/>
        <v>0.56864092487148243</v>
      </c>
      <c r="P307" s="299">
        <f t="shared" si="168"/>
        <v>0.65393706360220472</v>
      </c>
      <c r="Q307" s="189">
        <f t="shared" si="168"/>
        <v>0.75202762314253535</v>
      </c>
      <c r="R307" s="189">
        <f t="shared" si="168"/>
        <v>0.86483176661391548</v>
      </c>
      <c r="S307" s="189">
        <f t="shared" si="168"/>
        <v>0.99455653160600277</v>
      </c>
      <c r="T307" s="189">
        <f t="shared" si="168"/>
        <v>1.1437400113469032</v>
      </c>
      <c r="U307" s="189">
        <f t="shared" si="168"/>
        <v>1.3153010130489384</v>
      </c>
      <c r="V307" s="189">
        <f t="shared" si="168"/>
        <v>1.5125961650062791</v>
      </c>
    </row>
    <row r="308" spans="2:22" x14ac:dyDescent="0.2">
      <c r="B308" s="195">
        <v>50</v>
      </c>
      <c r="C308" s="302">
        <f t="shared" ref="C308:K308" si="176">(C94*$K$296)/$B308</f>
        <v>9.5422486269776882E-2</v>
      </c>
      <c r="D308" s="298">
        <f t="shared" si="176"/>
        <v>0.10973585921024341</v>
      </c>
      <c r="E308" s="298">
        <f t="shared" si="176"/>
        <v>0.12619623809177991</v>
      </c>
      <c r="F308" s="298">
        <f t="shared" si="176"/>
        <v>0.14512567380554689</v>
      </c>
      <c r="G308" s="298">
        <f t="shared" si="176"/>
        <v>0.1668945248763789</v>
      </c>
      <c r="H308" s="298">
        <f t="shared" si="176"/>
        <v>0.19192870360783573</v>
      </c>
      <c r="I308" s="298">
        <f t="shared" si="176"/>
        <v>0.22071800914901107</v>
      </c>
      <c r="J308" s="298">
        <f t="shared" si="176"/>
        <v>0.25382571052136271</v>
      </c>
      <c r="K308" s="158">
        <f t="shared" si="176"/>
        <v>0.29189956709956705</v>
      </c>
      <c r="L308" s="299">
        <f t="shared" si="168"/>
        <v>0.33568450216450207</v>
      </c>
      <c r="M308" s="299">
        <f t="shared" si="168"/>
        <v>0.38603717748917737</v>
      </c>
      <c r="N308" s="299">
        <f t="shared" si="168"/>
        <v>0.44394275411255391</v>
      </c>
      <c r="O308" s="299">
        <f t="shared" si="168"/>
        <v>0.5105341672294369</v>
      </c>
      <c r="P308" s="299">
        <f t="shared" si="168"/>
        <v>0.58711429231385248</v>
      </c>
      <c r="Q308" s="189">
        <f t="shared" si="168"/>
        <v>0.67518143616093029</v>
      </c>
      <c r="R308" s="189">
        <f t="shared" si="168"/>
        <v>0.77645865158506977</v>
      </c>
      <c r="S308" s="189">
        <f t="shared" si="168"/>
        <v>0.89292744932283019</v>
      </c>
      <c r="T308" s="189">
        <f t="shared" si="168"/>
        <v>1.0268665667212544</v>
      </c>
      <c r="U308" s="189">
        <f t="shared" si="168"/>
        <v>1.1808965517294425</v>
      </c>
      <c r="V308" s="189">
        <f t="shared" si="168"/>
        <v>1.3580310344888589</v>
      </c>
    </row>
    <row r="309" spans="2:22" x14ac:dyDescent="0.2">
      <c r="B309" s="195">
        <v>60</v>
      </c>
      <c r="C309" s="302">
        <f t="shared" ref="C309:K309" si="177">(C95*$K$296)/$B309</f>
        <v>8.7376645843471296E-2</v>
      </c>
      <c r="D309" s="298">
        <f t="shared" si="177"/>
        <v>0.10048314271999198</v>
      </c>
      <c r="E309" s="298">
        <f t="shared" si="177"/>
        <v>0.11555561412799077</v>
      </c>
      <c r="F309" s="298">
        <f t="shared" si="177"/>
        <v>0.13288895624718938</v>
      </c>
      <c r="G309" s="298">
        <f t="shared" si="177"/>
        <v>0.15282229968426778</v>
      </c>
      <c r="H309" s="298">
        <f t="shared" si="177"/>
        <v>0.17574564463690795</v>
      </c>
      <c r="I309" s="298">
        <f t="shared" si="177"/>
        <v>0.20210749133244413</v>
      </c>
      <c r="J309" s="298">
        <f t="shared" si="177"/>
        <v>0.23242361503231071</v>
      </c>
      <c r="K309" s="158">
        <f t="shared" si="177"/>
        <v>0.2672871572871573</v>
      </c>
      <c r="L309" s="299">
        <f t="shared" si="168"/>
        <v>0.30738023088023086</v>
      </c>
      <c r="M309" s="299">
        <f t="shared" si="168"/>
        <v>0.3534872655122655</v>
      </c>
      <c r="N309" s="299">
        <f t="shared" si="168"/>
        <v>0.40651035533910529</v>
      </c>
      <c r="O309" s="299">
        <f t="shared" si="168"/>
        <v>0.46748690863997105</v>
      </c>
      <c r="P309" s="299">
        <f t="shared" si="168"/>
        <v>0.5376099449359667</v>
      </c>
      <c r="Q309" s="189">
        <f t="shared" si="168"/>
        <v>0.61825143667636162</v>
      </c>
      <c r="R309" s="189">
        <f t="shared" si="168"/>
        <v>0.71098915217781589</v>
      </c>
      <c r="S309" s="189">
        <f t="shared" si="168"/>
        <v>0.81763752500448805</v>
      </c>
      <c r="T309" s="189">
        <f t="shared" si="168"/>
        <v>0.94028315375516125</v>
      </c>
      <c r="U309" s="189">
        <f t="shared" si="168"/>
        <v>1.0813256268184355</v>
      </c>
      <c r="V309" s="189">
        <f t="shared" si="168"/>
        <v>1.2435244708412005</v>
      </c>
    </row>
    <row r="310" spans="2:22" x14ac:dyDescent="0.2">
      <c r="B310" s="195">
        <v>70</v>
      </c>
      <c r="C310" s="303">
        <f t="shared" ref="C310:K310" si="178">(C96*$K$296)/$B310</f>
        <v>8.0939221446397938E-2</v>
      </c>
      <c r="D310" s="300">
        <f t="shared" si="178"/>
        <v>9.308010466335763E-2</v>
      </c>
      <c r="E310" s="300">
        <f t="shared" si="178"/>
        <v>0.10704212036286126</v>
      </c>
      <c r="F310" s="300">
        <f t="shared" si="178"/>
        <v>0.12309843841729044</v>
      </c>
      <c r="G310" s="300">
        <f t="shared" si="178"/>
        <v>0.14156320417988402</v>
      </c>
      <c r="H310" s="300">
        <f t="shared" si="178"/>
        <v>0.1627976848068666</v>
      </c>
      <c r="I310" s="300">
        <f t="shared" si="178"/>
        <v>0.18721733752789657</v>
      </c>
      <c r="J310" s="300">
        <f t="shared" si="178"/>
        <v>0.21529993815708104</v>
      </c>
      <c r="K310" s="159">
        <f t="shared" si="178"/>
        <v>0.24759492888064319</v>
      </c>
      <c r="L310" s="301">
        <f t="shared" si="168"/>
        <v>0.28473416821273967</v>
      </c>
      <c r="M310" s="301">
        <f t="shared" si="168"/>
        <v>0.32744429344465059</v>
      </c>
      <c r="N310" s="301">
        <f t="shared" si="168"/>
        <v>0.37656093746134811</v>
      </c>
      <c r="O310" s="301">
        <f t="shared" si="168"/>
        <v>0.43304507808055032</v>
      </c>
      <c r="P310" s="301">
        <f t="shared" si="168"/>
        <v>0.49800183979263285</v>
      </c>
      <c r="Q310" s="190">
        <f t="shared" si="168"/>
        <v>0.57270211576152774</v>
      </c>
      <c r="R310" s="190">
        <f t="shared" si="168"/>
        <v>0.65860743312575676</v>
      </c>
      <c r="S310" s="190">
        <f t="shared" si="168"/>
        <v>0.75739854809462015</v>
      </c>
      <c r="T310" s="190">
        <f t="shared" si="168"/>
        <v>0.87100833030881308</v>
      </c>
      <c r="U310" s="190">
        <f t="shared" si="168"/>
        <v>1.0016595798551351</v>
      </c>
      <c r="V310" s="190">
        <f t="shared" si="168"/>
        <v>1.1519085168334051</v>
      </c>
    </row>
    <row r="315" spans="2:22" x14ac:dyDescent="0.2">
      <c r="B315" s="221">
        <v>0.9</v>
      </c>
      <c r="C315" s="222" t="s">
        <v>219</v>
      </c>
      <c r="D315" s="223"/>
      <c r="E315" s="223"/>
      <c r="F315" s="223"/>
      <c r="G315" s="223"/>
      <c r="H315" s="223"/>
      <c r="I315" s="223"/>
      <c r="J315" s="223"/>
      <c r="K315" s="224"/>
      <c r="L315" s="223"/>
      <c r="M315" s="223"/>
      <c r="N315" s="223"/>
      <c r="O315" s="223"/>
      <c r="P315" s="162"/>
    </row>
    <row r="316" spans="2:22" x14ac:dyDescent="0.2">
      <c r="B316" s="225">
        <v>0.96</v>
      </c>
      <c r="C316" s="10" t="s">
        <v>220</v>
      </c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2:22" x14ac:dyDescent="0.2">
      <c r="B317" s="225">
        <v>85</v>
      </c>
      <c r="C317" s="185" t="s">
        <v>221</v>
      </c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2:22" x14ac:dyDescent="0.2">
      <c r="B318" s="225"/>
      <c r="C318" s="185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2:22" x14ac:dyDescent="0.2">
      <c r="B319" s="287" t="s">
        <v>267</v>
      </c>
      <c r="C319" s="185"/>
      <c r="D319" s="10"/>
      <c r="E319" s="10"/>
      <c r="F319" s="10"/>
      <c r="G319" s="10"/>
      <c r="H319" s="10"/>
      <c r="I319" s="10"/>
      <c r="J319" s="10"/>
      <c r="K319" s="304" t="s">
        <v>272</v>
      </c>
      <c r="L319" s="10"/>
      <c r="M319" s="10"/>
      <c r="N319" s="10"/>
      <c r="O319" s="10"/>
      <c r="P319" s="11"/>
    </row>
    <row r="320" spans="2:22" x14ac:dyDescent="0.2">
      <c r="B320" s="225"/>
      <c r="C320" s="185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2:22" x14ac:dyDescent="0.2">
      <c r="B321" s="305"/>
      <c r="C321" s="10"/>
      <c r="D321" s="227"/>
      <c r="E321" s="227"/>
      <c r="F321" s="227"/>
      <c r="G321" s="227"/>
      <c r="H321" s="227"/>
      <c r="I321" s="227"/>
      <c r="J321" s="227"/>
      <c r="K321" s="227"/>
      <c r="L321" s="227"/>
      <c r="M321" s="227"/>
      <c r="N321" s="227"/>
      <c r="O321" s="227"/>
      <c r="P321" s="228"/>
    </row>
    <row r="322" spans="2:22" x14ac:dyDescent="0.2">
      <c r="B322" s="229"/>
      <c r="C322" s="230"/>
      <c r="D322" s="231" t="s">
        <v>154</v>
      </c>
      <c r="E322" s="231" t="s">
        <v>153</v>
      </c>
      <c r="F322" s="232" t="s">
        <v>152</v>
      </c>
      <c r="G322" s="232" t="s">
        <v>151</v>
      </c>
      <c r="H322" s="232" t="s">
        <v>69</v>
      </c>
      <c r="I322" s="232" t="s">
        <v>70</v>
      </c>
      <c r="J322" s="232" t="s">
        <v>71</v>
      </c>
      <c r="K322" s="232" t="s">
        <v>72</v>
      </c>
      <c r="L322" s="232" t="s">
        <v>169</v>
      </c>
      <c r="M322" s="232" t="s">
        <v>170</v>
      </c>
      <c r="N322" s="232" t="s">
        <v>171</v>
      </c>
      <c r="O322" s="232" t="s">
        <v>172</v>
      </c>
      <c r="P322" s="233" t="s">
        <v>173</v>
      </c>
      <c r="Q322" s="193"/>
      <c r="R322" s="193"/>
      <c r="S322" s="193"/>
      <c r="T322" s="193"/>
      <c r="U322" s="193"/>
      <c r="V322" s="193"/>
    </row>
    <row r="323" spans="2:22" x14ac:dyDescent="0.2">
      <c r="B323" s="234" t="s">
        <v>68</v>
      </c>
      <c r="C323" s="235" t="s">
        <v>218</v>
      </c>
      <c r="D323" s="232" t="s">
        <v>218</v>
      </c>
      <c r="E323" s="232" t="s">
        <v>218</v>
      </c>
      <c r="F323" s="232" t="s">
        <v>218</v>
      </c>
      <c r="G323" s="232" t="s">
        <v>218</v>
      </c>
      <c r="H323" s="232" t="s">
        <v>218</v>
      </c>
      <c r="I323" s="232" t="s">
        <v>218</v>
      </c>
      <c r="J323" s="232" t="s">
        <v>217</v>
      </c>
      <c r="K323" s="232" t="s">
        <v>217</v>
      </c>
      <c r="L323" s="232" t="s">
        <v>217</v>
      </c>
      <c r="M323" s="232" t="s">
        <v>217</v>
      </c>
      <c r="N323" s="232" t="s">
        <v>217</v>
      </c>
      <c r="O323" s="232" t="s">
        <v>217</v>
      </c>
      <c r="P323" s="233" t="s">
        <v>217</v>
      </c>
      <c r="Q323" s="197" t="s">
        <v>217</v>
      </c>
      <c r="R323" s="197" t="s">
        <v>217</v>
      </c>
      <c r="S323" s="197" t="s">
        <v>217</v>
      </c>
      <c r="T323" s="197" t="s">
        <v>217</v>
      </c>
      <c r="U323" s="197" t="s">
        <v>217</v>
      </c>
      <c r="V323" s="197" t="s">
        <v>217</v>
      </c>
    </row>
    <row r="324" spans="2:22" ht="15" x14ac:dyDescent="0.2">
      <c r="B324" s="234">
        <v>1</v>
      </c>
      <c r="C324" s="217">
        <f>SQRT(12*32.2*C299^2/(4*$B$317*($B$316*56)*$B$315^2))</f>
        <v>3.8471916074390926E-2</v>
      </c>
      <c r="D324" s="218">
        <f t="shared" ref="D324:K324" si="179">SQRT(12*32.2*D299^2/(4*$B$317*($B$316*56)*$B$315^2))</f>
        <v>4.424270348554956E-2</v>
      </c>
      <c r="E324" s="218">
        <f t="shared" si="179"/>
        <v>5.0879109008381988E-2</v>
      </c>
      <c r="F324" s="218">
        <f t="shared" si="179"/>
        <v>5.851097535963929E-2</v>
      </c>
      <c r="G324" s="218">
        <f t="shared" si="179"/>
        <v>6.7287621663585179E-2</v>
      </c>
      <c r="H324" s="218">
        <f t="shared" si="179"/>
        <v>7.7380764913122943E-2</v>
      </c>
      <c r="I324" s="218">
        <f t="shared" si="179"/>
        <v>8.8987879650091389E-2</v>
      </c>
      <c r="J324" s="218">
        <f t="shared" si="179"/>
        <v>0.10233606159760508</v>
      </c>
      <c r="K324" s="216">
        <f t="shared" si="179"/>
        <v>0.11768647083724584</v>
      </c>
      <c r="L324" s="218">
        <f t="shared" ref="L324:V324" si="180">SQRT(12*32.2*L299^2/(4*$B$317*($B$316*56)*$B$315^2))</f>
        <v>0.13533944146283272</v>
      </c>
      <c r="M324" s="218">
        <f t="shared" si="180"/>
        <v>0.15564035768225759</v>
      </c>
      <c r="N324" s="218">
        <f t="shared" si="180"/>
        <v>0.17898641133459625</v>
      </c>
      <c r="O324" s="218">
        <f t="shared" si="180"/>
        <v>0.20583437303478566</v>
      </c>
      <c r="P324" s="236">
        <f t="shared" si="180"/>
        <v>0.23670952899000353</v>
      </c>
      <c r="Q324" s="187">
        <f t="shared" si="180"/>
        <v>0.27221595833850404</v>
      </c>
      <c r="R324" s="187">
        <f t="shared" si="180"/>
        <v>0.31304835208927961</v>
      </c>
      <c r="S324" s="187">
        <f t="shared" si="180"/>
        <v>0.36000560490267153</v>
      </c>
      <c r="T324" s="187">
        <f t="shared" si="180"/>
        <v>0.41400644563807226</v>
      </c>
      <c r="U324" s="187">
        <f t="shared" si="180"/>
        <v>0.47610741248378308</v>
      </c>
      <c r="V324" s="187">
        <f t="shared" si="180"/>
        <v>0.54752352435635054</v>
      </c>
    </row>
    <row r="325" spans="2:22" ht="15" x14ac:dyDescent="0.2">
      <c r="B325" s="234">
        <v>2</v>
      </c>
      <c r="C325" s="217">
        <f t="shared" ref="C325:K325" si="181">SQRT(12*32.2*C300^2/(4*$B$317*($B$316*56)*$B$315^2))</f>
        <v>4.9477426290666073E-2</v>
      </c>
      <c r="D325" s="218">
        <f t="shared" si="181"/>
        <v>5.689904023426598E-2</v>
      </c>
      <c r="E325" s="218">
        <f t="shared" si="181"/>
        <v>6.5433896269405864E-2</v>
      </c>
      <c r="F325" s="218">
        <f t="shared" si="181"/>
        <v>7.524898070981674E-2</v>
      </c>
      <c r="G325" s="218">
        <f t="shared" si="181"/>
        <v>8.6536327816289255E-2</v>
      </c>
      <c r="H325" s="218">
        <f t="shared" si="181"/>
        <v>9.9516776988732639E-2</v>
      </c>
      <c r="I325" s="218">
        <f t="shared" si="181"/>
        <v>0.11444429353704252</v>
      </c>
      <c r="J325" s="218">
        <f t="shared" si="181"/>
        <v>0.13161093756759892</v>
      </c>
      <c r="K325" s="216">
        <f t="shared" si="181"/>
        <v>0.15135257820273873</v>
      </c>
      <c r="L325" s="218">
        <f t="shared" ref="L325:V335" si="182">SQRT(12*32.2*L300^2/(4*$B$317*($B$316*56)*$B$315^2))</f>
        <v>0.17405546493314952</v>
      </c>
      <c r="M325" s="218">
        <f t="shared" si="182"/>
        <v>0.20016378467312193</v>
      </c>
      <c r="N325" s="218">
        <f t="shared" si="182"/>
        <v>0.23018835237409022</v>
      </c>
      <c r="O325" s="218">
        <f t="shared" si="182"/>
        <v>0.26471660523020374</v>
      </c>
      <c r="P325" s="236">
        <f t="shared" si="182"/>
        <v>0.30442409601473425</v>
      </c>
      <c r="Q325" s="187">
        <f t="shared" si="182"/>
        <v>0.35008771041694436</v>
      </c>
      <c r="R325" s="187">
        <f t="shared" si="182"/>
        <v>0.40260086697948594</v>
      </c>
      <c r="S325" s="187">
        <f t="shared" si="182"/>
        <v>0.46299099702640883</v>
      </c>
      <c r="T325" s="187">
        <f t="shared" si="182"/>
        <v>0.53243964658037013</v>
      </c>
      <c r="U325" s="187">
        <f t="shared" si="182"/>
        <v>0.61230559356742564</v>
      </c>
      <c r="V325" s="187">
        <f t="shared" si="182"/>
        <v>0.70415143260253943</v>
      </c>
    </row>
    <row r="326" spans="2:22" ht="15" x14ac:dyDescent="0.2">
      <c r="B326" s="234">
        <v>3</v>
      </c>
      <c r="C326" s="219">
        <f t="shared" ref="C326:K326" si="183">SQRT(12*32.2*C301^2/(4*$B$317*($B$316*56)*$B$315^2))</f>
        <v>5.1029255250345809E-2</v>
      </c>
      <c r="D326" s="215">
        <f t="shared" si="183"/>
        <v>5.8683643537897671E-2</v>
      </c>
      <c r="E326" s="215">
        <f t="shared" si="183"/>
        <v>6.7486190068582322E-2</v>
      </c>
      <c r="F326" s="215">
        <f t="shared" si="183"/>
        <v>7.7609118578869665E-2</v>
      </c>
      <c r="G326" s="215">
        <f t="shared" si="183"/>
        <v>8.9250486365700113E-2</v>
      </c>
      <c r="H326" s="215">
        <f t="shared" si="183"/>
        <v>0.10263805932055511</v>
      </c>
      <c r="I326" s="215">
        <f t="shared" si="183"/>
        <v>0.11803376821863838</v>
      </c>
      <c r="J326" s="215">
        <f t="shared" si="183"/>
        <v>0.13573883345143412</v>
      </c>
      <c r="K326" s="220">
        <f t="shared" si="183"/>
        <v>0.15609965846914925</v>
      </c>
      <c r="L326" s="215">
        <f t="shared" si="182"/>
        <v>0.17951460723952159</v>
      </c>
      <c r="M326" s="215">
        <f t="shared" si="182"/>
        <v>0.20644179832544982</v>
      </c>
      <c r="N326" s="215">
        <f t="shared" si="182"/>
        <v>0.23740806807426726</v>
      </c>
      <c r="O326" s="215">
        <f t="shared" si="182"/>
        <v>0.27301927828540729</v>
      </c>
      <c r="P326" s="237">
        <f t="shared" si="182"/>
        <v>0.31397217002821837</v>
      </c>
      <c r="Q326" s="188">
        <f t="shared" si="182"/>
        <v>0.36106799553245111</v>
      </c>
      <c r="R326" s="188">
        <f t="shared" si="182"/>
        <v>0.41522819486231871</v>
      </c>
      <c r="S326" s="188">
        <f t="shared" si="182"/>
        <v>0.47751242409166655</v>
      </c>
      <c r="T326" s="188">
        <f t="shared" si="182"/>
        <v>0.54913928770541642</v>
      </c>
      <c r="U326" s="188">
        <f t="shared" si="182"/>
        <v>0.63151018086122879</v>
      </c>
      <c r="V326" s="188">
        <f t="shared" si="182"/>
        <v>0.72623670799041318</v>
      </c>
    </row>
    <row r="327" spans="2:22" ht="15" x14ac:dyDescent="0.2">
      <c r="B327" s="234">
        <v>4</v>
      </c>
      <c r="C327" s="217">
        <f t="shared" ref="C327:K327" si="184">SQRT(12*32.2*C302^2/(4*$B$317*($B$316*56)*$B$315^2))</f>
        <v>5.0217663895876681E-2</v>
      </c>
      <c r="D327" s="218">
        <f t="shared" si="184"/>
        <v>5.7750313480258185E-2</v>
      </c>
      <c r="E327" s="218">
        <f t="shared" si="184"/>
        <v>6.6412860502296917E-2</v>
      </c>
      <c r="F327" s="218">
        <f t="shared" si="184"/>
        <v>7.6374789577641433E-2</v>
      </c>
      <c r="G327" s="218">
        <f t="shared" si="184"/>
        <v>8.7831008014287656E-2</v>
      </c>
      <c r="H327" s="218">
        <f t="shared" si="184"/>
        <v>0.10100565921643079</v>
      </c>
      <c r="I327" s="218">
        <f t="shared" si="184"/>
        <v>0.1161565080988954</v>
      </c>
      <c r="J327" s="218">
        <f t="shared" si="184"/>
        <v>0.13357998431372969</v>
      </c>
      <c r="K327" s="216">
        <f t="shared" si="184"/>
        <v>0.15361698196078916</v>
      </c>
      <c r="L327" s="218">
        <f t="shared" si="182"/>
        <v>0.17665952925490749</v>
      </c>
      <c r="M327" s="218">
        <f t="shared" si="182"/>
        <v>0.20315845864314361</v>
      </c>
      <c r="N327" s="218">
        <f t="shared" si="182"/>
        <v>0.23363222743961515</v>
      </c>
      <c r="O327" s="218">
        <f t="shared" si="182"/>
        <v>0.26867706155555743</v>
      </c>
      <c r="P327" s="236">
        <f t="shared" si="182"/>
        <v>0.30897862078889093</v>
      </c>
      <c r="Q327" s="187">
        <f t="shared" si="182"/>
        <v>0.35532541390722461</v>
      </c>
      <c r="R327" s="187">
        <f t="shared" si="182"/>
        <v>0.40862422599330828</v>
      </c>
      <c r="S327" s="187">
        <f t="shared" si="182"/>
        <v>0.4699178598923045</v>
      </c>
      <c r="T327" s="187">
        <f t="shared" si="182"/>
        <v>0.54040553887615006</v>
      </c>
      <c r="U327" s="187">
        <f t="shared" si="182"/>
        <v>0.62146636970757252</v>
      </c>
      <c r="V327" s="187">
        <f t="shared" si="182"/>
        <v>0.71468632516370845</v>
      </c>
    </row>
    <row r="328" spans="2:22" ht="15" x14ac:dyDescent="0.2">
      <c r="B328" s="234">
        <v>5</v>
      </c>
      <c r="C328" s="217">
        <f t="shared" ref="C328:K328" si="185">SQRT(12*32.2*C303^2/(4*$B$317*($B$316*56)*$B$315^2))</f>
        <v>4.8460704415748034E-2</v>
      </c>
      <c r="D328" s="218">
        <f t="shared" si="185"/>
        <v>5.5729810078110238E-2</v>
      </c>
      <c r="E328" s="218">
        <f t="shared" si="185"/>
        <v>6.4089281589826769E-2</v>
      </c>
      <c r="F328" s="218">
        <f t="shared" si="185"/>
        <v>7.3702673828300772E-2</v>
      </c>
      <c r="G328" s="218">
        <f t="shared" si="185"/>
        <v>8.4758074902545874E-2</v>
      </c>
      <c r="H328" s="218">
        <f t="shared" si="185"/>
        <v>9.7471786137927757E-2</v>
      </c>
      <c r="I328" s="218">
        <f t="shared" si="185"/>
        <v>0.11209255405861694</v>
      </c>
      <c r="J328" s="218">
        <f t="shared" si="185"/>
        <v>0.12890643716740946</v>
      </c>
      <c r="K328" s="216">
        <f t="shared" si="185"/>
        <v>0.14824240274252087</v>
      </c>
      <c r="L328" s="218">
        <f t="shared" si="182"/>
        <v>0.17047876315389901</v>
      </c>
      <c r="M328" s="218">
        <f t="shared" si="182"/>
        <v>0.19605057762698383</v>
      </c>
      <c r="N328" s="218">
        <f t="shared" si="182"/>
        <v>0.22545816427103138</v>
      </c>
      <c r="O328" s="218">
        <f t="shared" si="182"/>
        <v>0.2592768889116861</v>
      </c>
      <c r="P328" s="236">
        <f t="shared" si="182"/>
        <v>0.29816842224843898</v>
      </c>
      <c r="Q328" s="187">
        <f t="shared" si="182"/>
        <v>0.34289368558570477</v>
      </c>
      <c r="R328" s="187">
        <f t="shared" si="182"/>
        <v>0.3943277384235605</v>
      </c>
      <c r="S328" s="187">
        <f t="shared" si="182"/>
        <v>0.45347689918709455</v>
      </c>
      <c r="T328" s="187">
        <f t="shared" si="182"/>
        <v>0.52149843406515872</v>
      </c>
      <c r="U328" s="187">
        <f t="shared" si="182"/>
        <v>0.59972319917493255</v>
      </c>
      <c r="V328" s="187">
        <f t="shared" si="182"/>
        <v>0.68968167905117228</v>
      </c>
    </row>
    <row r="329" spans="2:22" ht="15" x14ac:dyDescent="0.2">
      <c r="B329" s="234">
        <v>10</v>
      </c>
      <c r="C329" s="219">
        <f t="shared" ref="C329:K329" si="186">SQRT(12*32.2*C304^2/(4*$B$317*($B$316*56)*$B$315^2))</f>
        <v>3.5421750449636802E-2</v>
      </c>
      <c r="D329" s="215">
        <f t="shared" si="186"/>
        <v>4.0735013017082315E-2</v>
      </c>
      <c r="E329" s="215">
        <f t="shared" si="186"/>
        <v>4.6845264969644661E-2</v>
      </c>
      <c r="F329" s="215">
        <f t="shared" si="186"/>
        <v>5.3872054715091364E-2</v>
      </c>
      <c r="G329" s="215">
        <f t="shared" si="186"/>
        <v>6.1952862922355058E-2</v>
      </c>
      <c r="H329" s="215">
        <f t="shared" si="186"/>
        <v>7.1245792360708299E-2</v>
      </c>
      <c r="I329" s="215">
        <f t="shared" si="186"/>
        <v>8.1932661214814573E-2</v>
      </c>
      <c r="J329" s="215">
        <f t="shared" si="186"/>
        <v>9.4222560397036734E-2</v>
      </c>
      <c r="K329" s="220">
        <f t="shared" si="186"/>
        <v>0.10835594445659223</v>
      </c>
      <c r="L329" s="215">
        <f t="shared" si="182"/>
        <v>0.12460933612508104</v>
      </c>
      <c r="M329" s="215">
        <f t="shared" si="182"/>
        <v>0.14330073654384318</v>
      </c>
      <c r="N329" s="215">
        <f t="shared" si="182"/>
        <v>0.16479584702541966</v>
      </c>
      <c r="O329" s="215">
        <f t="shared" si="182"/>
        <v>0.18951522407923257</v>
      </c>
      <c r="P329" s="237">
        <f t="shared" si="182"/>
        <v>0.21794250769111745</v>
      </c>
      <c r="Q329" s="188">
        <f t="shared" si="182"/>
        <v>0.25063388384478508</v>
      </c>
      <c r="R329" s="188">
        <f t="shared" si="182"/>
        <v>0.28822896642150275</v>
      </c>
      <c r="S329" s="188">
        <f t="shared" si="182"/>
        <v>0.33146331138472812</v>
      </c>
      <c r="T329" s="188">
        <f t="shared" si="182"/>
        <v>0.38118280809243738</v>
      </c>
      <c r="U329" s="188">
        <f t="shared" si="182"/>
        <v>0.43836022930630292</v>
      </c>
      <c r="V329" s="188">
        <f t="shared" si="182"/>
        <v>0.50411426370224832</v>
      </c>
    </row>
    <row r="330" spans="2:22" ht="15" x14ac:dyDescent="0.2">
      <c r="B330" s="234">
        <v>20</v>
      </c>
      <c r="C330" s="217">
        <f t="shared" ref="C330:K330" si="187">SQRT(12*32.2*C305^2/(4*$B$317*($B$316*56)*$B$315^2))</f>
        <v>2.4771550935886202E-2</v>
      </c>
      <c r="D330" s="218">
        <f t="shared" si="187"/>
        <v>2.8487283576269132E-2</v>
      </c>
      <c r="E330" s="218">
        <f t="shared" si="187"/>
        <v>3.2760376112709502E-2</v>
      </c>
      <c r="F330" s="218">
        <f t="shared" si="187"/>
        <v>3.7674432529615921E-2</v>
      </c>
      <c r="G330" s="218">
        <f t="shared" si="187"/>
        <v>4.3325597409058302E-2</v>
      </c>
      <c r="H330" s="218">
        <f t="shared" si="187"/>
        <v>4.9824437020417042E-2</v>
      </c>
      <c r="I330" s="218">
        <f t="shared" si="187"/>
        <v>5.7298102573479601E-2</v>
      </c>
      <c r="J330" s="218">
        <f t="shared" si="187"/>
        <v>6.589281795950154E-2</v>
      </c>
      <c r="K330" s="216">
        <f t="shared" si="187"/>
        <v>7.5776740653426766E-2</v>
      </c>
      <c r="L330" s="218">
        <f t="shared" si="182"/>
        <v>8.7143251751440776E-2</v>
      </c>
      <c r="M330" s="218">
        <f t="shared" si="182"/>
        <v>0.10021473951415688</v>
      </c>
      <c r="N330" s="218">
        <f t="shared" si="182"/>
        <v>0.1152469504412804</v>
      </c>
      <c r="O330" s="218">
        <f t="shared" si="182"/>
        <v>0.13253399300747248</v>
      </c>
      <c r="P330" s="236">
        <f t="shared" si="182"/>
        <v>0.15241409195859335</v>
      </c>
      <c r="Q330" s="187">
        <f t="shared" si="182"/>
        <v>0.17527620575238234</v>
      </c>
      <c r="R330" s="187">
        <f t="shared" si="182"/>
        <v>0.20156763661523969</v>
      </c>
      <c r="S330" s="187">
        <f t="shared" si="182"/>
        <v>0.23180278210752561</v>
      </c>
      <c r="T330" s="187">
        <f t="shared" si="182"/>
        <v>0.26657319942365437</v>
      </c>
      <c r="U330" s="187">
        <f t="shared" si="182"/>
        <v>0.3065591793372025</v>
      </c>
      <c r="V330" s="187">
        <f t="shared" si="182"/>
        <v>0.35254305623778281</v>
      </c>
    </row>
    <row r="331" spans="2:22" ht="15" x14ac:dyDescent="0.2">
      <c r="B331" s="234">
        <v>30</v>
      </c>
      <c r="C331" s="217">
        <f t="shared" ref="C331:K331" si="188">SQRT(12*32.2*C306^2/(4*$B$317*($B$316*56)*$B$315^2))</f>
        <v>1.9833990898360902E-2</v>
      </c>
      <c r="D331" s="218">
        <f t="shared" si="188"/>
        <v>2.2809089533115036E-2</v>
      </c>
      <c r="E331" s="218">
        <f t="shared" si="188"/>
        <v>2.6230452963082289E-2</v>
      </c>
      <c r="F331" s="218">
        <f t="shared" si="188"/>
        <v>3.016502090754463E-2</v>
      </c>
      <c r="G331" s="218">
        <f t="shared" si="188"/>
        <v>3.4689774043676319E-2</v>
      </c>
      <c r="H331" s="218">
        <f t="shared" si="188"/>
        <v>3.9893240150227764E-2</v>
      </c>
      <c r="I331" s="218">
        <f t="shared" si="188"/>
        <v>4.587722617276193E-2</v>
      </c>
      <c r="J331" s="218">
        <f t="shared" si="188"/>
        <v>5.2758810098676209E-2</v>
      </c>
      <c r="K331" s="216">
        <f t="shared" si="188"/>
        <v>6.0672631613477641E-2</v>
      </c>
      <c r="L331" s="218">
        <f t="shared" si="182"/>
        <v>6.9773526355499285E-2</v>
      </c>
      <c r="M331" s="218">
        <f t="shared" si="182"/>
        <v>8.0239555308824151E-2</v>
      </c>
      <c r="N331" s="218">
        <f t="shared" si="182"/>
        <v>9.2275488605147768E-2</v>
      </c>
      <c r="O331" s="218">
        <f t="shared" si="182"/>
        <v>0.10611681189591991</v>
      </c>
      <c r="P331" s="236">
        <f t="shared" si="182"/>
        <v>0.1220343336803079</v>
      </c>
      <c r="Q331" s="187">
        <f t="shared" si="182"/>
        <v>0.14033948373235408</v>
      </c>
      <c r="R331" s="187">
        <f t="shared" si="182"/>
        <v>0.16139040629220716</v>
      </c>
      <c r="S331" s="187">
        <f t="shared" si="182"/>
        <v>0.18559896723603825</v>
      </c>
      <c r="T331" s="187">
        <f t="shared" si="182"/>
        <v>0.21343881232144393</v>
      </c>
      <c r="U331" s="187">
        <f t="shared" si="182"/>
        <v>0.24545463416966051</v>
      </c>
      <c r="V331" s="187">
        <f t="shared" si="182"/>
        <v>0.28227282929510955</v>
      </c>
    </row>
    <row r="332" spans="2:22" ht="15" x14ac:dyDescent="0.2">
      <c r="B332" s="234">
        <v>40</v>
      </c>
      <c r="C332" s="217">
        <f t="shared" ref="C332:K332" si="189">SQRT(12*32.2*C307^2/(4*$B$317*($B$316*56)*$B$315^2))</f>
        <v>1.7170027436486258E-2</v>
      </c>
      <c r="D332" s="218">
        <f t="shared" si="189"/>
        <v>1.9745531551959197E-2</v>
      </c>
      <c r="E332" s="218">
        <f t="shared" si="189"/>
        <v>2.2707361284753074E-2</v>
      </c>
      <c r="F332" s="218">
        <f t="shared" si="189"/>
        <v>2.6113465477466031E-2</v>
      </c>
      <c r="G332" s="218">
        <f t="shared" si="189"/>
        <v>3.0030485299085936E-2</v>
      </c>
      <c r="H332" s="218">
        <f t="shared" si="189"/>
        <v>3.4535058093948828E-2</v>
      </c>
      <c r="I332" s="218">
        <f t="shared" si="189"/>
        <v>3.9715316808041141E-2</v>
      </c>
      <c r="J332" s="218">
        <f t="shared" si="189"/>
        <v>4.5672614329247317E-2</v>
      </c>
      <c r="K332" s="216">
        <f t="shared" si="189"/>
        <v>5.2523506478634414E-2</v>
      </c>
      <c r="L332" s="218">
        <f t="shared" si="182"/>
        <v>6.0402032450429563E-2</v>
      </c>
      <c r="M332" s="218">
        <f t="shared" si="182"/>
        <v>6.9462337317993991E-2</v>
      </c>
      <c r="N332" s="218">
        <f t="shared" si="182"/>
        <v>7.9881687915693084E-2</v>
      </c>
      <c r="O332" s="218">
        <f t="shared" si="182"/>
        <v>9.1863941103047048E-2</v>
      </c>
      <c r="P332" s="236">
        <f t="shared" si="182"/>
        <v>0.10564353226850408</v>
      </c>
      <c r="Q332" s="187">
        <f t="shared" si="182"/>
        <v>0.12149006210877969</v>
      </c>
      <c r="R332" s="187">
        <f t="shared" si="182"/>
        <v>0.13971357142509661</v>
      </c>
      <c r="S332" s="187">
        <f t="shared" si="182"/>
        <v>0.16067060713886111</v>
      </c>
      <c r="T332" s="187">
        <f t="shared" si="182"/>
        <v>0.18477119820969026</v>
      </c>
      <c r="U332" s="187">
        <f t="shared" si="182"/>
        <v>0.21248687794114379</v>
      </c>
      <c r="V332" s="187">
        <f t="shared" si="182"/>
        <v>0.24435990963231533</v>
      </c>
    </row>
    <row r="333" spans="2:22" ht="15" x14ac:dyDescent="0.2">
      <c r="B333" s="234">
        <v>50</v>
      </c>
      <c r="C333" s="217">
        <f t="shared" ref="C333:K333" si="190">SQRT(12*32.2*C308^2/(4*$B$317*($B$316*56)*$B$315^2))</f>
        <v>1.5415502604871891E-2</v>
      </c>
      <c r="D333" s="218">
        <f t="shared" si="190"/>
        <v>1.7727827995602675E-2</v>
      </c>
      <c r="E333" s="218">
        <f t="shared" si="190"/>
        <v>2.0387002194943073E-2</v>
      </c>
      <c r="F333" s="218">
        <f t="shared" si="190"/>
        <v>2.3445052524184534E-2</v>
      </c>
      <c r="G333" s="218">
        <f t="shared" si="190"/>
        <v>2.696181040281221E-2</v>
      </c>
      <c r="H333" s="218">
        <f t="shared" si="190"/>
        <v>3.1006081963234042E-2</v>
      </c>
      <c r="I333" s="218">
        <f t="shared" si="190"/>
        <v>3.5656994257719142E-2</v>
      </c>
      <c r="J333" s="218">
        <f t="shared" si="190"/>
        <v>4.1005543396377013E-2</v>
      </c>
      <c r="K333" s="216">
        <f t="shared" si="190"/>
        <v>4.7156374905833548E-2</v>
      </c>
      <c r="L333" s="218">
        <f t="shared" si="182"/>
        <v>5.4229831141708575E-2</v>
      </c>
      <c r="M333" s="218">
        <f t="shared" si="182"/>
        <v>6.2364305812964864E-2</v>
      </c>
      <c r="N333" s="218">
        <f t="shared" si="182"/>
        <v>7.1718951684909577E-2</v>
      </c>
      <c r="O333" s="218">
        <f t="shared" si="182"/>
        <v>8.2476794437646009E-2</v>
      </c>
      <c r="P333" s="236">
        <f t="shared" si="182"/>
        <v>9.4848313603292919E-2</v>
      </c>
      <c r="Q333" s="187">
        <f t="shared" si="182"/>
        <v>0.10907556064378683</v>
      </c>
      <c r="R333" s="187">
        <f t="shared" si="182"/>
        <v>0.12543689474035485</v>
      </c>
      <c r="S333" s="187">
        <f t="shared" si="182"/>
        <v>0.14425242895140808</v>
      </c>
      <c r="T333" s="187">
        <f t="shared" si="182"/>
        <v>0.16589029329411925</v>
      </c>
      <c r="U333" s="187">
        <f t="shared" si="182"/>
        <v>0.1907738372882371</v>
      </c>
      <c r="V333" s="187">
        <f t="shared" si="182"/>
        <v>0.21938991288147267</v>
      </c>
    </row>
    <row r="334" spans="2:22" ht="15" x14ac:dyDescent="0.2">
      <c r="B334" s="234">
        <v>60</v>
      </c>
      <c r="C334" s="217">
        <f t="shared" ref="C334:K334" si="191">SQRT(12*32.2*C309^2/(4*$B$317*($B$316*56)*$B$315^2))</f>
        <v>1.4115697088387655E-2</v>
      </c>
      <c r="D334" s="218">
        <f t="shared" si="191"/>
        <v>1.6233051651645802E-2</v>
      </c>
      <c r="E334" s="218">
        <f t="shared" si="191"/>
        <v>1.8668009399392671E-2</v>
      </c>
      <c r="F334" s="218">
        <f t="shared" si="191"/>
        <v>2.1468210809301568E-2</v>
      </c>
      <c r="G334" s="218">
        <f t="shared" si="191"/>
        <v>2.4688442430696803E-2</v>
      </c>
      <c r="H334" s="218">
        <f t="shared" si="191"/>
        <v>2.8391708795301326E-2</v>
      </c>
      <c r="I334" s="218">
        <f t="shared" si="191"/>
        <v>3.2650465114596523E-2</v>
      </c>
      <c r="J334" s="218">
        <f t="shared" si="191"/>
        <v>3.7548034881785992E-2</v>
      </c>
      <c r="K334" s="216">
        <f t="shared" si="191"/>
        <v>4.3180240114053893E-2</v>
      </c>
      <c r="L334" s="218">
        <f t="shared" si="182"/>
        <v>4.965727613116197E-2</v>
      </c>
      <c r="M334" s="218">
        <f t="shared" si="182"/>
        <v>5.7105867550836263E-2</v>
      </c>
      <c r="N334" s="218">
        <f t="shared" si="182"/>
        <v>6.5671747683461693E-2</v>
      </c>
      <c r="O334" s="218">
        <f t="shared" si="182"/>
        <v>7.5522509835980953E-2</v>
      </c>
      <c r="P334" s="236">
        <f t="shared" si="182"/>
        <v>8.6850886311378092E-2</v>
      </c>
      <c r="Q334" s="187">
        <f t="shared" si="182"/>
        <v>9.9878519258084789E-2</v>
      </c>
      <c r="R334" s="187">
        <f t="shared" si="182"/>
        <v>0.1148602971467975</v>
      </c>
      <c r="S334" s="187">
        <f t="shared" si="182"/>
        <v>0.13208934171881712</v>
      </c>
      <c r="T334" s="187">
        <f t="shared" si="182"/>
        <v>0.15190274297663967</v>
      </c>
      <c r="U334" s="187">
        <f t="shared" si="182"/>
        <v>0.17468815442313562</v>
      </c>
      <c r="V334" s="187">
        <f t="shared" si="182"/>
        <v>0.20089137758660594</v>
      </c>
    </row>
    <row r="335" spans="2:22" ht="15" x14ac:dyDescent="0.2">
      <c r="B335" s="238">
        <v>70</v>
      </c>
      <c r="C335" s="239">
        <f t="shared" ref="C335:K335" si="192">SQRT(12*32.2*C310^2/(4*$B$317*($B$316*56)*$B$315^2))</f>
        <v>1.3075731180549209E-2</v>
      </c>
      <c r="D335" s="240">
        <f t="shared" si="192"/>
        <v>1.503709085763159E-2</v>
      </c>
      <c r="E335" s="240">
        <f t="shared" si="192"/>
        <v>1.7292654486276326E-2</v>
      </c>
      <c r="F335" s="240">
        <f t="shared" si="192"/>
        <v>1.9886552659217776E-2</v>
      </c>
      <c r="G335" s="240">
        <f t="shared" si="192"/>
        <v>2.2869535558100441E-2</v>
      </c>
      <c r="H335" s="240">
        <f t="shared" si="192"/>
        <v>2.6299965891815505E-2</v>
      </c>
      <c r="I335" s="240">
        <f t="shared" si="192"/>
        <v>3.0244960775587824E-2</v>
      </c>
      <c r="J335" s="240">
        <f t="shared" si="192"/>
        <v>3.4781704891925995E-2</v>
      </c>
      <c r="K335" s="241">
        <f t="shared" si="192"/>
        <v>3.9998960625714897E-2</v>
      </c>
      <c r="L335" s="240">
        <f t="shared" si="182"/>
        <v>4.5998804719572128E-2</v>
      </c>
      <c r="M335" s="240">
        <f t="shared" si="182"/>
        <v>5.2898625427507943E-2</v>
      </c>
      <c r="N335" s="240">
        <f t="shared" si="182"/>
        <v>6.0833419241634122E-2</v>
      </c>
      <c r="O335" s="240">
        <f t="shared" si="182"/>
        <v>6.995843212787925E-2</v>
      </c>
      <c r="P335" s="242">
        <f t="shared" si="182"/>
        <v>8.0452196947061128E-2</v>
      </c>
      <c r="Q335" s="188">
        <f t="shared" si="182"/>
        <v>9.2520026489120291E-2</v>
      </c>
      <c r="R335" s="188">
        <f t="shared" si="182"/>
        <v>0.10639803046248832</v>
      </c>
      <c r="S335" s="188">
        <f t="shared" si="182"/>
        <v>0.12235773503186154</v>
      </c>
      <c r="T335" s="188">
        <f t="shared" si="182"/>
        <v>0.14071139528664076</v>
      </c>
      <c r="U335" s="188">
        <f t="shared" si="182"/>
        <v>0.16181810457963688</v>
      </c>
      <c r="V335" s="188">
        <f t="shared" si="182"/>
        <v>0.18609082026658236</v>
      </c>
    </row>
    <row r="336" spans="2:22" ht="15" x14ac:dyDescent="0.2">
      <c r="D336" s="77"/>
      <c r="E336" s="77"/>
      <c r="F336" s="77"/>
      <c r="G336" s="77"/>
      <c r="H336" s="77"/>
      <c r="I336" s="77"/>
      <c r="J336" s="77"/>
      <c r="K336" s="186"/>
    </row>
    <row r="337" spans="2:17" ht="15" x14ac:dyDescent="0.2">
      <c r="D337" s="77"/>
      <c r="E337" s="77"/>
      <c r="F337" s="77"/>
      <c r="G337" s="77"/>
      <c r="H337" s="77"/>
      <c r="I337" s="77"/>
      <c r="J337" s="77"/>
      <c r="K337" s="186"/>
      <c r="Q337" s="263"/>
    </row>
    <row r="338" spans="2:17" x14ac:dyDescent="0.2">
      <c r="D338" s="77"/>
      <c r="E338" s="77"/>
      <c r="F338" s="77"/>
      <c r="G338" s="77"/>
      <c r="H338" s="77"/>
      <c r="I338" s="77"/>
      <c r="J338" s="77"/>
      <c r="Q338" s="263"/>
    </row>
    <row r="339" spans="2:17" x14ac:dyDescent="0.2">
      <c r="B339" s="10"/>
      <c r="C339" s="10"/>
      <c r="D339" s="77"/>
      <c r="E339" s="77"/>
      <c r="F339" s="77"/>
      <c r="G339" s="77"/>
      <c r="H339" s="77"/>
      <c r="I339" s="77"/>
      <c r="J339" s="77"/>
      <c r="Q339" s="263"/>
    </row>
    <row r="340" spans="2:17" x14ac:dyDescent="0.2">
      <c r="B340" s="264" t="s">
        <v>254</v>
      </c>
      <c r="C340" s="265">
        <v>0.9</v>
      </c>
      <c r="D340" s="77"/>
      <c r="E340" s="77"/>
      <c r="F340" s="77"/>
      <c r="G340" s="77"/>
      <c r="H340" s="77"/>
      <c r="I340" s="268" t="s">
        <v>256</v>
      </c>
      <c r="J340" s="269" t="s">
        <v>257</v>
      </c>
      <c r="K340" s="223"/>
      <c r="L340" s="162"/>
      <c r="N340" s="268" t="s">
        <v>258</v>
      </c>
      <c r="O340" s="269" t="s">
        <v>259</v>
      </c>
      <c r="P340" s="162"/>
      <c r="Q340" s="263"/>
    </row>
    <row r="341" spans="2:17" x14ac:dyDescent="0.2">
      <c r="B341" s="12" t="s">
        <v>220</v>
      </c>
      <c r="C341" s="265">
        <v>0.96</v>
      </c>
      <c r="D341" s="77"/>
      <c r="E341" s="153" t="s">
        <v>68</v>
      </c>
      <c r="F341" s="3"/>
      <c r="G341" s="3"/>
      <c r="I341" s="270" t="s">
        <v>260</v>
      </c>
      <c r="J341" s="271" t="s">
        <v>261</v>
      </c>
      <c r="K341" s="10"/>
      <c r="L341" s="11"/>
      <c r="N341" s="270" t="s">
        <v>262</v>
      </c>
      <c r="O341" s="271" t="s">
        <v>263</v>
      </c>
      <c r="P341" s="31"/>
      <c r="Q341" s="263"/>
    </row>
    <row r="342" spans="2:17" x14ac:dyDescent="0.2">
      <c r="B342" s="264" t="s">
        <v>221</v>
      </c>
      <c r="C342" s="265">
        <v>85</v>
      </c>
      <c r="D342" s="77"/>
      <c r="E342" s="153">
        <v>1</v>
      </c>
      <c r="F342" s="267" t="s">
        <v>255</v>
      </c>
      <c r="G342" s="262">
        <f t="shared" ref="G342:G353" si="193">K324</f>
        <v>0.11768647083724584</v>
      </c>
      <c r="H342" s="266"/>
      <c r="I342" s="272">
        <f>C341*2.20462*25.4*12</f>
        <v>645.0894489599998</v>
      </c>
      <c r="J342" s="273">
        <f>(G342*C$340*SQRT(4*C$342*I$342/32.2)/12)</f>
        <v>0.72846601395110955</v>
      </c>
      <c r="K342" s="10"/>
      <c r="L342" s="11"/>
      <c r="N342" s="274">
        <v>1</v>
      </c>
      <c r="O342" s="275">
        <f t="shared" ref="O342:O353" si="194">N342*J342</f>
        <v>0.72846601395110955</v>
      </c>
      <c r="P342" s="276"/>
      <c r="Q342" s="285">
        <f>K85</f>
        <v>0.72848326359832716</v>
      </c>
    </row>
    <row r="343" spans="2:17" x14ac:dyDescent="0.2">
      <c r="B343" s="10"/>
      <c r="C343" s="10"/>
      <c r="D343" s="77"/>
      <c r="E343" s="153">
        <v>2</v>
      </c>
      <c r="F343" s="267" t="s">
        <v>255</v>
      </c>
      <c r="G343" s="262">
        <f t="shared" si="193"/>
        <v>0.15135257820273873</v>
      </c>
      <c r="I343" s="9"/>
      <c r="J343" s="273">
        <f t="shared" ref="J343:J353" si="195">(G343*C$340*SQRT(4*C$342*I$342/32.2)/12)</f>
        <v>0.93685543087658552</v>
      </c>
      <c r="K343" s="10"/>
      <c r="L343" s="11"/>
      <c r="N343" s="29">
        <v>2</v>
      </c>
      <c r="O343" s="114">
        <f t="shared" si="194"/>
        <v>1.873710861753171</v>
      </c>
      <c r="P343" s="276"/>
      <c r="Q343" s="285">
        <f t="shared" ref="Q343:Q353" si="196">K86</f>
        <v>1.8737552301255234</v>
      </c>
    </row>
    <row r="344" spans="2:17" x14ac:dyDescent="0.2">
      <c r="B344" s="10"/>
      <c r="D344" s="77"/>
      <c r="E344" s="153">
        <v>3</v>
      </c>
      <c r="F344" s="267" t="s">
        <v>255</v>
      </c>
      <c r="G344" s="262">
        <f t="shared" si="193"/>
        <v>0.15609965846914925</v>
      </c>
      <c r="I344" s="9"/>
      <c r="J344" s="273">
        <f t="shared" si="195"/>
        <v>0.96623932364672716</v>
      </c>
      <c r="K344" s="10"/>
      <c r="L344" s="11"/>
      <c r="N344" s="277">
        <v>3</v>
      </c>
      <c r="O344" s="278">
        <f t="shared" si="194"/>
        <v>2.8987179709401816</v>
      </c>
      <c r="P344" s="276"/>
      <c r="Q344" s="285">
        <f t="shared" si="196"/>
        <v>2.8987866108786609</v>
      </c>
    </row>
    <row r="345" spans="2:17" x14ac:dyDescent="0.2">
      <c r="B345" s="10"/>
      <c r="E345" s="153">
        <v>4</v>
      </c>
      <c r="F345" s="267" t="s">
        <v>255</v>
      </c>
      <c r="G345" s="262">
        <f t="shared" si="193"/>
        <v>0.15361698196078916</v>
      </c>
      <c r="I345" s="9"/>
      <c r="J345" s="273">
        <f t="shared" si="195"/>
        <v>0.95087183537803532</v>
      </c>
      <c r="K345" s="10"/>
      <c r="L345" s="11"/>
      <c r="N345" s="279">
        <v>4</v>
      </c>
      <c r="O345" s="280">
        <f t="shared" si="194"/>
        <v>3.8034873415121413</v>
      </c>
      <c r="P345" s="276"/>
      <c r="Q345" s="285">
        <f t="shared" si="196"/>
        <v>3.8035774058577401</v>
      </c>
    </row>
    <row r="346" spans="2:17" x14ac:dyDescent="0.2">
      <c r="B346" s="10"/>
      <c r="E346" s="153">
        <v>5</v>
      </c>
      <c r="F346" s="267" t="s">
        <v>255</v>
      </c>
      <c r="G346" s="262">
        <f t="shared" si="193"/>
        <v>0.14824240274252087</v>
      </c>
      <c r="I346" s="9"/>
      <c r="J346" s="273">
        <f t="shared" si="195"/>
        <v>0.91760379469381015</v>
      </c>
      <c r="K346" s="10"/>
      <c r="L346" s="11"/>
      <c r="N346" s="279">
        <v>5</v>
      </c>
      <c r="O346" s="280">
        <f t="shared" si="194"/>
        <v>4.5880189734690511</v>
      </c>
      <c r="P346" s="276"/>
      <c r="Q346" s="285">
        <f t="shared" si="196"/>
        <v>4.5881276150627617</v>
      </c>
    </row>
    <row r="347" spans="2:17" x14ac:dyDescent="0.2">
      <c r="B347" s="10"/>
      <c r="C347" s="30"/>
      <c r="E347" s="153">
        <v>10</v>
      </c>
      <c r="F347" s="267" t="s">
        <v>255</v>
      </c>
      <c r="G347" s="262">
        <f t="shared" si="193"/>
        <v>0.10835594445659223</v>
      </c>
      <c r="I347" s="9"/>
      <c r="J347" s="273">
        <f t="shared" si="195"/>
        <v>0.67071110540278323</v>
      </c>
      <c r="K347" s="10"/>
      <c r="L347" s="11"/>
      <c r="N347" s="277">
        <v>10</v>
      </c>
      <c r="O347" s="278">
        <f t="shared" si="194"/>
        <v>6.7071110540278323</v>
      </c>
      <c r="P347" s="276"/>
      <c r="Q347" s="285">
        <f t="shared" si="196"/>
        <v>6.7072698744769887</v>
      </c>
    </row>
    <row r="348" spans="2:17" x14ac:dyDescent="0.2">
      <c r="B348" s="10"/>
      <c r="C348" s="10"/>
      <c r="E348" s="153">
        <v>20</v>
      </c>
      <c r="F348" s="267" t="s">
        <v>255</v>
      </c>
      <c r="G348" s="262">
        <f t="shared" si="193"/>
        <v>7.5776740653426766E-2</v>
      </c>
      <c r="I348" s="9"/>
      <c r="J348" s="273">
        <f t="shared" si="195"/>
        <v>0.46904949924404266</v>
      </c>
      <c r="K348" s="10"/>
      <c r="L348" s="11"/>
      <c r="N348" s="279">
        <v>20</v>
      </c>
      <c r="O348" s="280">
        <f t="shared" si="194"/>
        <v>9.3809899848808538</v>
      </c>
      <c r="P348" s="276"/>
      <c r="Q348" s="285">
        <f t="shared" si="196"/>
        <v>9.3812121212121191</v>
      </c>
    </row>
    <row r="349" spans="2:17" x14ac:dyDescent="0.2">
      <c r="E349" s="153">
        <v>30</v>
      </c>
      <c r="F349" s="267" t="s">
        <v>255</v>
      </c>
      <c r="G349" s="262">
        <f t="shared" si="193"/>
        <v>6.0672631613477641E-2</v>
      </c>
      <c r="I349" s="9"/>
      <c r="J349" s="273">
        <f t="shared" si="195"/>
        <v>0.37555676360214379</v>
      </c>
      <c r="K349" s="10"/>
      <c r="L349" s="11"/>
      <c r="N349" s="279">
        <v>30</v>
      </c>
      <c r="O349" s="280">
        <f t="shared" si="194"/>
        <v>11.266702908064314</v>
      </c>
      <c r="P349" s="276"/>
      <c r="Q349" s="285">
        <f t="shared" si="196"/>
        <v>11.266969696969696</v>
      </c>
    </row>
    <row r="350" spans="2:17" x14ac:dyDescent="0.2">
      <c r="E350" s="153">
        <v>40</v>
      </c>
      <c r="F350" s="267" t="s">
        <v>255</v>
      </c>
      <c r="G350" s="262">
        <f t="shared" si="193"/>
        <v>5.2523506478634414E-2</v>
      </c>
      <c r="I350" s="9"/>
      <c r="J350" s="273">
        <f t="shared" si="195"/>
        <v>0.32511459584967795</v>
      </c>
      <c r="K350" s="10"/>
      <c r="L350" s="11"/>
      <c r="N350" s="279">
        <v>40</v>
      </c>
      <c r="O350" s="280">
        <f t="shared" si="194"/>
        <v>13.004583833987118</v>
      </c>
      <c r="P350" s="276"/>
      <c r="Q350" s="285">
        <f t="shared" si="196"/>
        <v>13.004891774891773</v>
      </c>
    </row>
    <row r="351" spans="2:17" x14ac:dyDescent="0.2">
      <c r="E351" s="153">
        <v>50</v>
      </c>
      <c r="F351" s="267" t="s">
        <v>255</v>
      </c>
      <c r="G351" s="262">
        <f t="shared" si="193"/>
        <v>4.7156374905833548E-2</v>
      </c>
      <c r="I351" s="9"/>
      <c r="J351" s="273">
        <f t="shared" si="195"/>
        <v>0.29189265525298519</v>
      </c>
      <c r="K351" s="10"/>
      <c r="L351" s="11"/>
      <c r="N351" s="279">
        <v>50</v>
      </c>
      <c r="O351" s="280">
        <f t="shared" si="194"/>
        <v>14.59463276264926</v>
      </c>
      <c r="P351" s="276"/>
      <c r="Q351" s="285">
        <f t="shared" si="196"/>
        <v>14.594978354978354</v>
      </c>
    </row>
    <row r="352" spans="2:17" x14ac:dyDescent="0.2">
      <c r="E352" s="153">
        <v>60</v>
      </c>
      <c r="F352" s="267" t="s">
        <v>255</v>
      </c>
      <c r="G352" s="262">
        <f t="shared" si="193"/>
        <v>4.3180240114053893E-2</v>
      </c>
      <c r="I352" s="9"/>
      <c r="J352" s="273">
        <f t="shared" si="195"/>
        <v>0.2672808282341792</v>
      </c>
      <c r="K352" s="10"/>
      <c r="L352" s="11"/>
      <c r="N352" s="279">
        <v>60</v>
      </c>
      <c r="O352" s="280">
        <f t="shared" si="194"/>
        <v>16.036849694050751</v>
      </c>
      <c r="P352" s="276"/>
      <c r="Q352" s="285">
        <f t="shared" si="196"/>
        <v>16.037229437229438</v>
      </c>
    </row>
    <row r="353" spans="1:22" x14ac:dyDescent="0.2">
      <c r="E353" s="153">
        <v>70</v>
      </c>
      <c r="F353" s="267" t="s">
        <v>255</v>
      </c>
      <c r="G353" s="262">
        <f t="shared" si="193"/>
        <v>3.9998960625714897E-2</v>
      </c>
      <c r="I353" s="119"/>
      <c r="J353" s="281">
        <f t="shared" si="195"/>
        <v>0.24758906611702258</v>
      </c>
      <c r="K353" s="137"/>
      <c r="L353" s="138"/>
      <c r="N353" s="282">
        <v>70</v>
      </c>
      <c r="O353" s="283">
        <f t="shared" si="194"/>
        <v>17.331234628191581</v>
      </c>
      <c r="P353" s="284"/>
      <c r="Q353" s="285">
        <f t="shared" si="196"/>
        <v>17.331645021645024</v>
      </c>
    </row>
    <row r="356" spans="1:22" ht="13.5" thickBot="1" x14ac:dyDescent="0.25">
      <c r="A356" s="286"/>
      <c r="B356" s="286"/>
      <c r="C356" s="286"/>
      <c r="D356" s="286"/>
      <c r="E356" s="286"/>
      <c r="F356" s="286"/>
      <c r="G356" s="286"/>
      <c r="H356" s="286"/>
      <c r="I356" s="286"/>
      <c r="J356" s="286"/>
      <c r="K356" s="286"/>
      <c r="L356" s="286"/>
      <c r="M356" s="286"/>
      <c r="N356" s="286"/>
      <c r="O356" s="286"/>
      <c r="P356" s="286"/>
      <c r="Q356" s="286"/>
      <c r="R356" s="286"/>
      <c r="S356" s="286"/>
      <c r="T356" s="286"/>
      <c r="U356" s="286"/>
      <c r="V356" s="286"/>
    </row>
    <row r="357" spans="1:22" ht="13.5" thickTop="1" x14ac:dyDescent="0.2"/>
  </sheetData>
  <pageMargins left="0.5" right="0.45" top="0.75" bottom="0.75" header="0.3" footer="0.3"/>
  <pageSetup scale="87" orientation="landscape" verticalDpi="0" r:id="rId1"/>
  <ignoredErrors>
    <ignoredError sqref="Y140:Y144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L29"/>
  <sheetViews>
    <sheetView showGridLines="0" workbookViewId="0"/>
  </sheetViews>
  <sheetFormatPr defaultRowHeight="12.75" x14ac:dyDescent="0.2"/>
  <cols>
    <col min="1" max="27" width="10.7109375" customWidth="1"/>
  </cols>
  <sheetData>
    <row r="1" spans="2:12" x14ac:dyDescent="0.2">
      <c r="B1" t="s">
        <v>0</v>
      </c>
      <c r="D1" s="59" t="s">
        <v>57</v>
      </c>
    </row>
    <row r="2" spans="2:12" x14ac:dyDescent="0.2">
      <c r="B2" t="s">
        <v>22</v>
      </c>
    </row>
    <row r="3" spans="2:12" x14ac:dyDescent="0.2">
      <c r="B3" s="1" t="s">
        <v>55</v>
      </c>
      <c r="H3" s="1"/>
    </row>
    <row r="4" spans="2:12" x14ac:dyDescent="0.2">
      <c r="B4" s="48" t="s">
        <v>45</v>
      </c>
      <c r="H4" s="60" t="s">
        <v>66</v>
      </c>
    </row>
    <row r="5" spans="2:12" x14ac:dyDescent="0.2">
      <c r="H5" s="61" t="s">
        <v>65</v>
      </c>
    </row>
    <row r="6" spans="2:12" x14ac:dyDescent="0.2">
      <c r="C6" t="s">
        <v>24</v>
      </c>
      <c r="J6" s="6"/>
      <c r="L6" s="6"/>
    </row>
    <row r="7" spans="2:12" x14ac:dyDescent="0.2">
      <c r="C7" s="49" t="s">
        <v>11</v>
      </c>
      <c r="E7" s="35" t="s">
        <v>48</v>
      </c>
      <c r="F7" s="24" t="s">
        <v>49</v>
      </c>
      <c r="H7" s="35" t="s">
        <v>51</v>
      </c>
      <c r="I7" s="24" t="s">
        <v>8</v>
      </c>
      <c r="J7" s="5"/>
      <c r="L7" s="5"/>
    </row>
    <row r="8" spans="2:12" x14ac:dyDescent="0.2">
      <c r="C8" s="50" t="s">
        <v>43</v>
      </c>
      <c r="E8" s="46" t="s">
        <v>42</v>
      </c>
      <c r="F8" s="47" t="s">
        <v>40</v>
      </c>
      <c r="H8" s="46" t="s">
        <v>54</v>
      </c>
      <c r="I8" s="47" t="s">
        <v>52</v>
      </c>
    </row>
    <row r="9" spans="2:12" x14ac:dyDescent="0.2">
      <c r="C9" s="51"/>
      <c r="E9" s="29"/>
      <c r="F9" s="31"/>
      <c r="H9" s="29"/>
      <c r="I9" s="31"/>
      <c r="J9" s="2"/>
      <c r="L9" s="2"/>
    </row>
    <row r="10" spans="2:12" x14ac:dyDescent="0.2">
      <c r="C10" s="51" t="s">
        <v>12</v>
      </c>
      <c r="E10" s="29" t="s">
        <v>12</v>
      </c>
      <c r="F10" s="31" t="s">
        <v>12</v>
      </c>
      <c r="H10" s="29" t="s">
        <v>12</v>
      </c>
      <c r="I10" s="31" t="s">
        <v>12</v>
      </c>
    </row>
    <row r="11" spans="2:12" x14ac:dyDescent="0.2">
      <c r="C11" s="51">
        <v>16.100000000000001</v>
      </c>
      <c r="E11" s="29">
        <v>16.100000000000001</v>
      </c>
      <c r="F11" s="31">
        <v>16.100000000000001</v>
      </c>
      <c r="H11" s="29">
        <v>16.100000000000001</v>
      </c>
      <c r="I11" s="31">
        <v>16.100000000000001</v>
      </c>
    </row>
    <row r="12" spans="2:12" x14ac:dyDescent="0.2">
      <c r="C12" s="51">
        <v>15.1</v>
      </c>
      <c r="E12" s="29">
        <v>15.1</v>
      </c>
      <c r="F12" s="31">
        <v>15.1</v>
      </c>
      <c r="H12" s="29">
        <v>15.1</v>
      </c>
      <c r="I12" s="31">
        <v>15.1</v>
      </c>
    </row>
    <row r="13" spans="2:12" x14ac:dyDescent="0.2">
      <c r="C13" s="51">
        <v>14.1</v>
      </c>
      <c r="E13" s="29">
        <v>14.1</v>
      </c>
      <c r="F13" s="31">
        <v>14.1</v>
      </c>
      <c r="H13" s="29">
        <v>14.1</v>
      </c>
      <c r="I13" s="31">
        <v>14.1</v>
      </c>
    </row>
    <row r="14" spans="2:12" x14ac:dyDescent="0.2">
      <c r="C14" s="51">
        <v>12.1</v>
      </c>
      <c r="E14" s="9"/>
      <c r="F14" s="11"/>
      <c r="H14" s="9"/>
      <c r="I14" s="11"/>
      <c r="J14" s="7"/>
      <c r="L14" s="7"/>
    </row>
    <row r="15" spans="2:12" x14ac:dyDescent="0.2">
      <c r="B15" s="4"/>
      <c r="C15" s="52">
        <v>11.2</v>
      </c>
      <c r="E15" s="29"/>
      <c r="F15" s="31"/>
      <c r="H15" s="29"/>
      <c r="I15" s="31"/>
    </row>
    <row r="16" spans="2:12" x14ac:dyDescent="0.2">
      <c r="C16" s="53" t="s">
        <v>47</v>
      </c>
      <c r="E16" s="41" t="s">
        <v>50</v>
      </c>
      <c r="F16" s="34" t="s">
        <v>21</v>
      </c>
      <c r="H16" s="41" t="s">
        <v>21</v>
      </c>
      <c r="I16" s="34" t="s">
        <v>21</v>
      </c>
    </row>
    <row r="17" spans="3:12" x14ac:dyDescent="0.2">
      <c r="C17" s="51">
        <v>14.2</v>
      </c>
      <c r="E17" s="29">
        <v>14.2</v>
      </c>
      <c r="F17" s="31">
        <v>14.2</v>
      </c>
      <c r="H17" s="29">
        <v>14.15</v>
      </c>
      <c r="I17" s="31">
        <v>14.15</v>
      </c>
    </row>
    <row r="18" spans="3:12" x14ac:dyDescent="0.2">
      <c r="C18" s="51">
        <v>15.2</v>
      </c>
      <c r="E18" s="29">
        <v>15.2</v>
      </c>
      <c r="F18" s="31">
        <v>15.2</v>
      </c>
      <c r="H18" s="29">
        <v>15.15</v>
      </c>
      <c r="I18" s="31">
        <v>15.15</v>
      </c>
    </row>
    <row r="19" spans="3:12" x14ac:dyDescent="0.2">
      <c r="C19" s="51">
        <v>16.2</v>
      </c>
      <c r="E19" s="29">
        <v>16.2</v>
      </c>
      <c r="F19" s="31">
        <v>16.2</v>
      </c>
      <c r="H19" s="29">
        <v>16.149999999999999</v>
      </c>
      <c r="I19" s="31">
        <v>16.149999999999999</v>
      </c>
    </row>
    <row r="20" spans="3:12" x14ac:dyDescent="0.2">
      <c r="C20" s="51"/>
      <c r="E20" s="29"/>
      <c r="F20" s="31"/>
      <c r="H20" s="29"/>
      <c r="I20" s="31"/>
      <c r="J20" s="5"/>
      <c r="L20" s="5"/>
    </row>
    <row r="21" spans="3:12" x14ac:dyDescent="0.2">
      <c r="C21" s="51"/>
      <c r="E21" s="29"/>
      <c r="F21" s="31"/>
      <c r="H21" s="29"/>
      <c r="I21" s="31"/>
    </row>
    <row r="22" spans="3:12" x14ac:dyDescent="0.2">
      <c r="C22" s="54" t="s">
        <v>14</v>
      </c>
      <c r="E22" s="13" t="s">
        <v>14</v>
      </c>
      <c r="F22" s="15" t="s">
        <v>14</v>
      </c>
      <c r="H22" s="13" t="s">
        <v>14</v>
      </c>
      <c r="I22" s="15" t="s">
        <v>14</v>
      </c>
    </row>
    <row r="23" spans="3:12" x14ac:dyDescent="0.2">
      <c r="C23" s="51">
        <v>0.13</v>
      </c>
      <c r="E23" s="29">
        <v>0.13</v>
      </c>
      <c r="F23" s="31">
        <v>0.18</v>
      </c>
      <c r="H23" s="29">
        <v>0.18</v>
      </c>
      <c r="I23" s="31">
        <v>0.23</v>
      </c>
    </row>
    <row r="24" spans="3:12" x14ac:dyDescent="0.2">
      <c r="C24" s="51"/>
      <c r="E24" s="29"/>
      <c r="F24" s="31"/>
      <c r="H24" s="29"/>
      <c r="I24" s="31"/>
      <c r="J24" s="8"/>
      <c r="L24" s="8"/>
    </row>
    <row r="25" spans="3:12" x14ac:dyDescent="0.2">
      <c r="C25" s="55" t="s">
        <v>15</v>
      </c>
      <c r="E25" s="38" t="s">
        <v>15</v>
      </c>
      <c r="F25" s="40" t="s">
        <v>15</v>
      </c>
      <c r="H25" s="38" t="s">
        <v>15</v>
      </c>
      <c r="I25" s="40" t="s">
        <v>15</v>
      </c>
      <c r="J25" s="2"/>
      <c r="L25" s="2"/>
    </row>
    <row r="26" spans="3:12" x14ac:dyDescent="0.2">
      <c r="C26" s="56">
        <v>1.6</v>
      </c>
      <c r="E26" s="16">
        <v>1.6</v>
      </c>
      <c r="F26" s="18">
        <v>1.2</v>
      </c>
      <c r="G26" s="42"/>
      <c r="H26" s="16">
        <v>0.4</v>
      </c>
      <c r="I26" s="18">
        <v>0.2</v>
      </c>
      <c r="J26" s="2"/>
      <c r="L26" s="2"/>
    </row>
    <row r="27" spans="3:12" x14ac:dyDescent="0.2">
      <c r="C27" s="56">
        <v>4</v>
      </c>
      <c r="E27" s="16">
        <v>3.7</v>
      </c>
      <c r="F27" s="18">
        <v>2.9</v>
      </c>
      <c r="G27" s="42"/>
      <c r="H27" s="16">
        <v>2.2000000000000002</v>
      </c>
      <c r="I27" s="18">
        <v>1.6</v>
      </c>
      <c r="J27" s="2"/>
      <c r="L27" s="2"/>
    </row>
    <row r="28" spans="3:12" x14ac:dyDescent="0.2">
      <c r="C28" s="56">
        <v>33.9</v>
      </c>
      <c r="E28" s="16">
        <v>27.4</v>
      </c>
      <c r="F28" s="18">
        <v>25</v>
      </c>
      <c r="G28" s="42"/>
      <c r="H28" s="16">
        <v>22.3</v>
      </c>
      <c r="I28" s="18">
        <v>20.2</v>
      </c>
      <c r="J28" s="2"/>
      <c r="L28" s="2"/>
    </row>
    <row r="29" spans="3:12" x14ac:dyDescent="0.2">
      <c r="C29" s="57">
        <v>52.6</v>
      </c>
      <c r="E29" s="19">
        <v>42.5</v>
      </c>
      <c r="F29" s="21">
        <v>39.200000000000003</v>
      </c>
      <c r="G29" s="42"/>
      <c r="H29" s="19">
        <v>36.200000000000003</v>
      </c>
      <c r="I29" s="21">
        <v>32.9</v>
      </c>
    </row>
  </sheetData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L28"/>
  <sheetViews>
    <sheetView showGridLines="0" workbookViewId="0"/>
  </sheetViews>
  <sheetFormatPr defaultRowHeight="12.75" x14ac:dyDescent="0.2"/>
  <cols>
    <col min="1" max="27" width="10.7109375" customWidth="1"/>
  </cols>
  <sheetData>
    <row r="1" spans="2:12" x14ac:dyDescent="0.2">
      <c r="B1" t="s">
        <v>0</v>
      </c>
      <c r="D1" s="59" t="s">
        <v>57</v>
      </c>
    </row>
    <row r="2" spans="2:12" x14ac:dyDescent="0.2">
      <c r="B2" t="s">
        <v>22</v>
      </c>
    </row>
    <row r="3" spans="2:12" x14ac:dyDescent="0.2">
      <c r="B3" s="1" t="s">
        <v>55</v>
      </c>
      <c r="H3" s="1"/>
    </row>
    <row r="4" spans="2:12" x14ac:dyDescent="0.2">
      <c r="B4" s="48" t="s">
        <v>46</v>
      </c>
      <c r="H4" s="60" t="s">
        <v>66</v>
      </c>
    </row>
    <row r="5" spans="2:12" x14ac:dyDescent="0.2">
      <c r="H5" s="61" t="s">
        <v>65</v>
      </c>
    </row>
    <row r="6" spans="2:12" x14ac:dyDescent="0.2">
      <c r="C6" t="s">
        <v>24</v>
      </c>
      <c r="J6" s="6"/>
      <c r="L6" s="6"/>
    </row>
    <row r="7" spans="2:12" x14ac:dyDescent="0.2">
      <c r="C7" s="35" t="s">
        <v>16</v>
      </c>
      <c r="D7" s="23" t="s">
        <v>17</v>
      </c>
      <c r="E7" s="23" t="s">
        <v>9</v>
      </c>
      <c r="F7" s="24" t="s">
        <v>18</v>
      </c>
      <c r="H7" s="35" t="s">
        <v>19</v>
      </c>
      <c r="I7" s="24" t="s">
        <v>20</v>
      </c>
      <c r="J7" s="5"/>
      <c r="L7" s="5"/>
    </row>
    <row r="8" spans="2:12" x14ac:dyDescent="0.2">
      <c r="C8" s="46" t="s">
        <v>42</v>
      </c>
      <c r="D8" s="26" t="s">
        <v>40</v>
      </c>
      <c r="E8" s="26" t="s">
        <v>41</v>
      </c>
      <c r="F8" s="47" t="s">
        <v>39</v>
      </c>
      <c r="H8" s="46" t="s">
        <v>40</v>
      </c>
      <c r="I8" s="47" t="s">
        <v>39</v>
      </c>
    </row>
    <row r="9" spans="2:12" x14ac:dyDescent="0.2">
      <c r="C9" s="29"/>
      <c r="D9" s="30"/>
      <c r="E9" s="30"/>
      <c r="F9" s="31"/>
      <c r="H9" s="29"/>
      <c r="I9" s="31"/>
      <c r="J9" s="2"/>
      <c r="L9" s="2"/>
    </row>
    <row r="10" spans="2:12" x14ac:dyDescent="0.2">
      <c r="C10" s="29" t="s">
        <v>12</v>
      </c>
      <c r="D10" s="30" t="s">
        <v>12</v>
      </c>
      <c r="E10" s="30" t="s">
        <v>12</v>
      </c>
      <c r="F10" s="31" t="s">
        <v>12</v>
      </c>
      <c r="H10" s="29" t="s">
        <v>12</v>
      </c>
      <c r="I10" s="31" t="s">
        <v>12</v>
      </c>
    </row>
    <row r="11" spans="2:12" x14ac:dyDescent="0.2">
      <c r="C11" s="29">
        <v>16.100000000000001</v>
      </c>
      <c r="D11" s="30">
        <v>16.100000000000001</v>
      </c>
      <c r="E11" s="30">
        <v>16.100000000000001</v>
      </c>
      <c r="F11" s="31">
        <v>16.100000000000001</v>
      </c>
      <c r="H11" s="29">
        <v>16.100000000000001</v>
      </c>
      <c r="I11" s="31">
        <v>16.100000000000001</v>
      </c>
    </row>
    <row r="12" spans="2:12" x14ac:dyDescent="0.2">
      <c r="C12" s="29">
        <v>15.1</v>
      </c>
      <c r="D12" s="30">
        <v>15.1</v>
      </c>
      <c r="E12" s="30">
        <v>15.1</v>
      </c>
      <c r="F12" s="31">
        <v>15.1</v>
      </c>
      <c r="H12" s="29">
        <v>15.1</v>
      </c>
      <c r="I12" s="31">
        <v>15.1</v>
      </c>
    </row>
    <row r="13" spans="2:12" x14ac:dyDescent="0.2">
      <c r="C13" s="29">
        <v>14.1</v>
      </c>
      <c r="D13" s="30">
        <v>14.1</v>
      </c>
      <c r="E13" s="30">
        <v>14.1</v>
      </c>
      <c r="F13" s="31">
        <v>14.1</v>
      </c>
      <c r="H13" s="29">
        <v>14.1</v>
      </c>
      <c r="I13" s="31">
        <v>14.1</v>
      </c>
    </row>
    <row r="14" spans="2:12" x14ac:dyDescent="0.2">
      <c r="C14" s="29">
        <v>12.1</v>
      </c>
      <c r="D14" s="30">
        <v>12.1</v>
      </c>
      <c r="E14" s="30">
        <v>12.1</v>
      </c>
      <c r="F14" s="31">
        <v>12.1</v>
      </c>
      <c r="H14" s="29"/>
      <c r="I14" s="31"/>
      <c r="J14" s="7"/>
      <c r="L14" s="7"/>
    </row>
    <row r="15" spans="2:12" x14ac:dyDescent="0.2">
      <c r="B15" s="4"/>
      <c r="C15" s="32" t="s">
        <v>13</v>
      </c>
      <c r="D15" s="36" t="s">
        <v>13</v>
      </c>
      <c r="E15" s="36" t="s">
        <v>13</v>
      </c>
      <c r="F15" s="37" t="s">
        <v>13</v>
      </c>
      <c r="H15" s="41" t="s">
        <v>21</v>
      </c>
      <c r="I15" s="34" t="s">
        <v>21</v>
      </c>
    </row>
    <row r="16" spans="2:12" x14ac:dyDescent="0.2">
      <c r="B16" s="3"/>
      <c r="C16" s="29">
        <v>14.15</v>
      </c>
      <c r="D16" s="30">
        <v>14.15</v>
      </c>
      <c r="E16" s="30">
        <v>14.15</v>
      </c>
      <c r="F16" s="31">
        <v>14.15</v>
      </c>
      <c r="H16" s="29">
        <v>14.15</v>
      </c>
      <c r="I16" s="31">
        <v>14.15</v>
      </c>
    </row>
    <row r="17" spans="2:12" x14ac:dyDescent="0.2">
      <c r="B17" s="3"/>
      <c r="C17" s="29">
        <v>15.15</v>
      </c>
      <c r="D17" s="30">
        <v>15.15</v>
      </c>
      <c r="E17" s="30">
        <v>15.15</v>
      </c>
      <c r="F17" s="31">
        <v>15.15</v>
      </c>
      <c r="H17" s="29">
        <v>15.15</v>
      </c>
      <c r="I17" s="31">
        <v>15.15</v>
      </c>
    </row>
    <row r="18" spans="2:12" x14ac:dyDescent="0.2">
      <c r="B18" s="3"/>
      <c r="C18" s="29">
        <v>16.149999999999999</v>
      </c>
      <c r="D18" s="30">
        <v>16.149999999999999</v>
      </c>
      <c r="E18" s="30">
        <v>16.149999999999999</v>
      </c>
      <c r="F18" s="31">
        <v>16.149999999999999</v>
      </c>
      <c r="H18" s="29">
        <v>16.149999999999999</v>
      </c>
      <c r="I18" s="31">
        <v>16.149999999999999</v>
      </c>
    </row>
    <row r="19" spans="2:12" x14ac:dyDescent="0.2">
      <c r="B19" s="3"/>
      <c r="C19" s="29"/>
      <c r="D19" s="30"/>
      <c r="E19" s="30"/>
      <c r="F19" s="31"/>
      <c r="H19" s="29"/>
      <c r="I19" s="31"/>
    </row>
    <row r="20" spans="2:12" x14ac:dyDescent="0.2">
      <c r="C20" s="29"/>
      <c r="D20" s="30"/>
      <c r="E20" s="30"/>
      <c r="F20" s="31"/>
      <c r="H20" s="29"/>
      <c r="I20" s="31"/>
      <c r="J20" s="5"/>
      <c r="L20" s="5"/>
    </row>
    <row r="21" spans="2:12" x14ac:dyDescent="0.2">
      <c r="C21" s="13" t="s">
        <v>14</v>
      </c>
      <c r="D21" s="14" t="s">
        <v>14</v>
      </c>
      <c r="E21" s="14" t="s">
        <v>14</v>
      </c>
      <c r="F21" s="15" t="s">
        <v>14</v>
      </c>
      <c r="H21" s="13" t="s">
        <v>14</v>
      </c>
      <c r="I21" s="15" t="s">
        <v>14</v>
      </c>
    </row>
    <row r="22" spans="2:12" x14ac:dyDescent="0.2">
      <c r="C22" s="29">
        <v>0.17</v>
      </c>
      <c r="D22" s="30">
        <v>0.27</v>
      </c>
      <c r="E22" s="30">
        <v>0.32</v>
      </c>
      <c r="F22" s="31">
        <v>0.37</v>
      </c>
      <c r="H22" s="29">
        <v>0.17</v>
      </c>
      <c r="I22" s="31">
        <v>0.27</v>
      </c>
    </row>
    <row r="23" spans="2:12" x14ac:dyDescent="0.2">
      <c r="C23" s="29"/>
      <c r="D23" s="30"/>
      <c r="E23" s="30"/>
      <c r="F23" s="31"/>
      <c r="H23" s="29"/>
      <c r="I23" s="31"/>
    </row>
    <row r="24" spans="2:12" x14ac:dyDescent="0.2">
      <c r="C24" s="38" t="s">
        <v>15</v>
      </c>
      <c r="D24" s="39" t="s">
        <v>15</v>
      </c>
      <c r="E24" s="39" t="s">
        <v>15</v>
      </c>
      <c r="F24" s="40" t="s">
        <v>15</v>
      </c>
      <c r="H24" s="38" t="s">
        <v>15</v>
      </c>
      <c r="I24" s="40" t="s">
        <v>15</v>
      </c>
      <c r="J24" s="8"/>
      <c r="L24" s="8"/>
    </row>
    <row r="25" spans="2:12" x14ac:dyDescent="0.2">
      <c r="C25" s="16">
        <v>0.5</v>
      </c>
      <c r="D25" s="17">
        <v>0.7</v>
      </c>
      <c r="E25" s="17">
        <v>0</v>
      </c>
      <c r="F25" s="18">
        <v>0.1</v>
      </c>
      <c r="G25" s="42"/>
      <c r="H25" s="16">
        <v>0.6</v>
      </c>
      <c r="I25" s="18">
        <v>0</v>
      </c>
      <c r="J25" s="2"/>
      <c r="L25" s="2"/>
    </row>
    <row r="26" spans="2:12" x14ac:dyDescent="0.2">
      <c r="C26" s="16">
        <v>2.5</v>
      </c>
      <c r="D26" s="17">
        <v>2.2000000000000002</v>
      </c>
      <c r="E26" s="17">
        <v>1.1000000000000001</v>
      </c>
      <c r="F26" s="18">
        <v>0.7</v>
      </c>
      <c r="G26" s="42"/>
      <c r="H26" s="16">
        <v>2.4</v>
      </c>
      <c r="I26" s="18">
        <v>0.9</v>
      </c>
      <c r="J26" s="2"/>
      <c r="L26" s="2"/>
    </row>
    <row r="27" spans="2:12" x14ac:dyDescent="0.2">
      <c r="C27" s="16">
        <v>29.2</v>
      </c>
      <c r="D27" s="17">
        <v>23.4</v>
      </c>
      <c r="E27" s="17">
        <v>19.899999999999999</v>
      </c>
      <c r="F27" s="18">
        <v>18</v>
      </c>
      <c r="G27" s="42"/>
      <c r="H27" s="16">
        <v>25.3</v>
      </c>
      <c r="I27" s="18">
        <v>18.3</v>
      </c>
      <c r="J27" s="2"/>
      <c r="L27" s="2"/>
    </row>
    <row r="28" spans="2:12" x14ac:dyDescent="0.2">
      <c r="C28" s="19">
        <v>46.9</v>
      </c>
      <c r="D28" s="20">
        <v>37.299999999999997</v>
      </c>
      <c r="E28" s="20">
        <v>34</v>
      </c>
      <c r="F28" s="21">
        <v>31.2</v>
      </c>
      <c r="G28" s="42"/>
      <c r="H28" s="19">
        <v>39.799999999999997</v>
      </c>
      <c r="I28" s="21">
        <v>30</v>
      </c>
      <c r="J28" s="2"/>
      <c r="L28" s="2"/>
    </row>
  </sheetData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L28"/>
  <sheetViews>
    <sheetView showGridLines="0" workbookViewId="0"/>
  </sheetViews>
  <sheetFormatPr defaultRowHeight="12.75" x14ac:dyDescent="0.2"/>
  <cols>
    <col min="1" max="19" width="10.7109375" customWidth="1"/>
  </cols>
  <sheetData>
    <row r="1" spans="2:12" x14ac:dyDescent="0.2">
      <c r="B1" t="s">
        <v>0</v>
      </c>
      <c r="D1" s="59" t="s">
        <v>58</v>
      </c>
    </row>
    <row r="2" spans="2:12" x14ac:dyDescent="0.2">
      <c r="B2" t="s">
        <v>22</v>
      </c>
    </row>
    <row r="3" spans="2:12" x14ac:dyDescent="0.2">
      <c r="B3" s="1" t="s">
        <v>7</v>
      </c>
      <c r="H3" s="1"/>
    </row>
    <row r="4" spans="2:12" x14ac:dyDescent="0.2">
      <c r="B4" s="48" t="s">
        <v>45</v>
      </c>
      <c r="G4" s="1" t="s">
        <v>64</v>
      </c>
    </row>
    <row r="6" spans="2:12" x14ac:dyDescent="0.2">
      <c r="C6" s="1" t="s">
        <v>25</v>
      </c>
      <c r="G6" s="1" t="s">
        <v>31</v>
      </c>
      <c r="J6" s="6"/>
      <c r="L6" s="6"/>
    </row>
    <row r="7" spans="2:12" x14ac:dyDescent="0.2">
      <c r="C7" s="35" t="s">
        <v>10</v>
      </c>
      <c r="D7" s="24" t="s">
        <v>60</v>
      </c>
      <c r="G7" s="35" t="s">
        <v>32</v>
      </c>
      <c r="H7" s="24" t="s">
        <v>36</v>
      </c>
      <c r="I7" s="43"/>
      <c r="J7" s="5"/>
      <c r="L7" s="5"/>
    </row>
    <row r="8" spans="2:12" x14ac:dyDescent="0.2">
      <c r="C8" s="25"/>
      <c r="D8" s="28"/>
      <c r="G8" s="44" t="s">
        <v>35</v>
      </c>
      <c r="H8" s="45" t="s">
        <v>38</v>
      </c>
      <c r="I8" s="27"/>
    </row>
    <row r="9" spans="2:12" x14ac:dyDescent="0.2">
      <c r="C9" s="29"/>
      <c r="D9" s="31"/>
      <c r="G9" s="29"/>
      <c r="H9" s="31"/>
      <c r="I9" s="30"/>
      <c r="J9" s="2"/>
      <c r="L9" s="2"/>
    </row>
    <row r="10" spans="2:12" x14ac:dyDescent="0.2">
      <c r="C10" s="29" t="s">
        <v>33</v>
      </c>
      <c r="D10" s="31" t="s">
        <v>12</v>
      </c>
      <c r="G10" s="29" t="s">
        <v>33</v>
      </c>
      <c r="H10" s="31" t="s">
        <v>12</v>
      </c>
      <c r="I10" s="30"/>
    </row>
    <row r="11" spans="2:12" x14ac:dyDescent="0.2">
      <c r="C11" s="29">
        <v>16.100000000000001</v>
      </c>
      <c r="D11" s="31"/>
      <c r="G11" s="29">
        <v>16.100000000000001</v>
      </c>
      <c r="H11" s="37" t="s">
        <v>37</v>
      </c>
      <c r="I11" s="30"/>
    </row>
    <row r="12" spans="2:12" x14ac:dyDescent="0.2">
      <c r="C12" s="29">
        <v>14.1</v>
      </c>
      <c r="D12" s="31">
        <v>11.1</v>
      </c>
      <c r="G12" s="29">
        <v>14.1</v>
      </c>
      <c r="H12" s="31"/>
      <c r="I12" s="30"/>
    </row>
    <row r="13" spans="2:12" x14ac:dyDescent="0.2">
      <c r="C13" s="29">
        <v>12.1</v>
      </c>
      <c r="D13" s="31"/>
      <c r="G13" s="29">
        <v>12.1</v>
      </c>
      <c r="H13" s="31"/>
      <c r="I13" s="30"/>
    </row>
    <row r="14" spans="2:12" x14ac:dyDescent="0.2">
      <c r="C14" s="32" t="s">
        <v>59</v>
      </c>
      <c r="D14" s="31" t="s">
        <v>61</v>
      </c>
      <c r="G14" s="32" t="s">
        <v>34</v>
      </c>
      <c r="H14" s="31"/>
      <c r="I14" s="30"/>
      <c r="J14" s="7"/>
      <c r="L14" s="7"/>
    </row>
    <row r="15" spans="2:12" x14ac:dyDescent="0.2">
      <c r="B15" s="4"/>
      <c r="C15" s="29"/>
      <c r="D15" s="31">
        <v>16.100000000000001</v>
      </c>
      <c r="G15" s="29"/>
      <c r="H15" s="31"/>
      <c r="I15" s="30"/>
    </row>
    <row r="16" spans="2:12" x14ac:dyDescent="0.2">
      <c r="B16" s="3"/>
      <c r="C16" s="29"/>
      <c r="D16" s="31">
        <v>14.1</v>
      </c>
      <c r="G16" s="29"/>
      <c r="H16" s="31"/>
      <c r="I16" s="30"/>
    </row>
    <row r="17" spans="2:12" x14ac:dyDescent="0.2">
      <c r="B17" s="3"/>
      <c r="C17" s="29"/>
      <c r="D17" s="31">
        <v>12.1</v>
      </c>
      <c r="G17" s="29"/>
      <c r="H17" s="31"/>
      <c r="I17" s="30"/>
    </row>
    <row r="18" spans="2:12" x14ac:dyDescent="0.2">
      <c r="B18" s="3"/>
      <c r="C18" s="29"/>
      <c r="D18" s="37" t="s">
        <v>59</v>
      </c>
      <c r="G18" s="32"/>
      <c r="H18" s="34"/>
      <c r="I18" s="33"/>
    </row>
    <row r="19" spans="2:12" x14ac:dyDescent="0.2">
      <c r="B19" s="3"/>
      <c r="C19" s="29"/>
      <c r="D19" s="31"/>
      <c r="G19" s="29"/>
      <c r="H19" s="31"/>
      <c r="I19" s="30"/>
    </row>
    <row r="20" spans="2:12" x14ac:dyDescent="0.2">
      <c r="C20" s="29"/>
      <c r="D20" s="31"/>
      <c r="G20" s="29"/>
      <c r="H20" s="31"/>
      <c r="I20" s="30"/>
      <c r="J20" s="5"/>
      <c r="L20" s="5"/>
    </row>
    <row r="21" spans="2:12" x14ac:dyDescent="0.2">
      <c r="C21" s="38" t="s">
        <v>28</v>
      </c>
      <c r="D21" s="40" t="s">
        <v>28</v>
      </c>
      <c r="G21" s="38" t="s">
        <v>28</v>
      </c>
      <c r="H21" s="40" t="s">
        <v>28</v>
      </c>
      <c r="I21" s="39"/>
    </row>
    <row r="22" spans="2:12" x14ac:dyDescent="0.2">
      <c r="C22" s="16">
        <v>-4.2</v>
      </c>
      <c r="D22" s="18">
        <v>-4.5</v>
      </c>
      <c r="G22" s="16">
        <v>-12</v>
      </c>
      <c r="H22" s="18">
        <v>-11</v>
      </c>
      <c r="I22" s="17"/>
    </row>
    <row r="23" spans="2:12" x14ac:dyDescent="0.2">
      <c r="C23" s="16">
        <v>-22.3</v>
      </c>
      <c r="D23" s="18">
        <v>-19.100000000000001</v>
      </c>
      <c r="G23" s="16">
        <v>-33</v>
      </c>
      <c r="H23" s="18">
        <v>-27</v>
      </c>
      <c r="I23" s="17"/>
    </row>
    <row r="24" spans="2:12" x14ac:dyDescent="0.2">
      <c r="C24" s="19">
        <v>-122.9</v>
      </c>
      <c r="D24" s="21">
        <v>-116.2</v>
      </c>
      <c r="G24" s="19">
        <v>-161</v>
      </c>
      <c r="H24" s="21">
        <v>-131</v>
      </c>
      <c r="I24" s="17"/>
      <c r="J24" s="8"/>
      <c r="L24" s="8"/>
    </row>
    <row r="25" spans="2:12" x14ac:dyDescent="0.2">
      <c r="C25" s="12"/>
      <c r="D25" s="12"/>
      <c r="J25" s="2"/>
      <c r="L25" s="2"/>
    </row>
    <row r="26" spans="2:12" x14ac:dyDescent="0.2">
      <c r="J26" s="2"/>
      <c r="L26" s="2"/>
    </row>
    <row r="27" spans="2:12" x14ac:dyDescent="0.2">
      <c r="E27" t="s">
        <v>62</v>
      </c>
      <c r="J27" s="2"/>
      <c r="L27" s="2"/>
    </row>
    <row r="28" spans="2:12" x14ac:dyDescent="0.2">
      <c r="E28" t="s">
        <v>63</v>
      </c>
      <c r="J28" s="2"/>
      <c r="L28" s="2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L28"/>
  <sheetViews>
    <sheetView showGridLines="0" workbookViewId="0"/>
  </sheetViews>
  <sheetFormatPr defaultRowHeight="12.75" x14ac:dyDescent="0.2"/>
  <cols>
    <col min="1" max="19" width="10.7109375" customWidth="1"/>
  </cols>
  <sheetData>
    <row r="1" spans="2:12" x14ac:dyDescent="0.2">
      <c r="B1" t="s">
        <v>0</v>
      </c>
      <c r="D1" s="59" t="s">
        <v>58</v>
      </c>
    </row>
    <row r="2" spans="2:12" x14ac:dyDescent="0.2">
      <c r="B2" t="s">
        <v>22</v>
      </c>
    </row>
    <row r="3" spans="2:12" x14ac:dyDescent="0.2">
      <c r="B3" s="1" t="s">
        <v>7</v>
      </c>
      <c r="H3" s="1"/>
    </row>
    <row r="4" spans="2:12" x14ac:dyDescent="0.2">
      <c r="B4" s="48" t="s">
        <v>46</v>
      </c>
      <c r="G4" s="1" t="s">
        <v>64</v>
      </c>
    </row>
    <row r="6" spans="2:12" x14ac:dyDescent="0.2">
      <c r="C6" s="1" t="s">
        <v>25</v>
      </c>
      <c r="G6" s="1" t="s">
        <v>31</v>
      </c>
      <c r="J6" s="6"/>
      <c r="L6" s="6"/>
    </row>
    <row r="7" spans="2:12" x14ac:dyDescent="0.2">
      <c r="C7" s="35" t="s">
        <v>16</v>
      </c>
      <c r="D7" s="23" t="s">
        <v>9</v>
      </c>
      <c r="E7" s="24" t="s">
        <v>17</v>
      </c>
      <c r="G7" s="35" t="s">
        <v>32</v>
      </c>
      <c r="H7" s="24" t="s">
        <v>36</v>
      </c>
      <c r="I7" s="43"/>
      <c r="J7" s="5"/>
      <c r="L7" s="5"/>
    </row>
    <row r="8" spans="2:12" x14ac:dyDescent="0.2">
      <c r="C8" s="25"/>
      <c r="D8" s="27"/>
      <c r="E8" s="28"/>
      <c r="G8" s="44" t="s">
        <v>35</v>
      </c>
      <c r="H8" s="45" t="s">
        <v>38</v>
      </c>
      <c r="I8" s="27"/>
    </row>
    <row r="9" spans="2:12" x14ac:dyDescent="0.2">
      <c r="C9" s="29"/>
      <c r="D9" s="30"/>
      <c r="E9" s="31"/>
      <c r="G9" s="29"/>
      <c r="H9" s="31"/>
      <c r="I9" s="30"/>
      <c r="J9" s="2"/>
      <c r="L9" s="2"/>
    </row>
    <row r="10" spans="2:12" x14ac:dyDescent="0.2">
      <c r="C10" s="29" t="s">
        <v>26</v>
      </c>
      <c r="D10" s="30" t="s">
        <v>26</v>
      </c>
      <c r="E10" s="31" t="s">
        <v>26</v>
      </c>
      <c r="G10" s="29" t="s">
        <v>33</v>
      </c>
      <c r="H10" s="31" t="s">
        <v>12</v>
      </c>
      <c r="I10" s="30"/>
    </row>
    <row r="11" spans="2:12" x14ac:dyDescent="0.2">
      <c r="C11" s="29"/>
      <c r="D11" s="30"/>
      <c r="E11" s="31"/>
      <c r="G11" s="29">
        <v>16.100000000000001</v>
      </c>
      <c r="H11" s="37" t="s">
        <v>37</v>
      </c>
      <c r="I11" s="30"/>
    </row>
    <row r="12" spans="2:12" x14ac:dyDescent="0.2">
      <c r="C12" s="29">
        <v>11.1</v>
      </c>
      <c r="D12" s="30">
        <v>11.1</v>
      </c>
      <c r="E12" s="31">
        <v>11.1</v>
      </c>
      <c r="G12" s="29">
        <v>14.1</v>
      </c>
      <c r="H12" s="31"/>
      <c r="I12" s="30"/>
    </row>
    <row r="13" spans="2:12" x14ac:dyDescent="0.2">
      <c r="C13" s="29"/>
      <c r="D13" s="30"/>
      <c r="E13" s="31"/>
      <c r="G13" s="29">
        <v>12.1</v>
      </c>
      <c r="H13" s="31"/>
      <c r="I13" s="30"/>
    </row>
    <row r="14" spans="2:12" x14ac:dyDescent="0.2">
      <c r="C14" s="29">
        <v>16.100000000000001</v>
      </c>
      <c r="D14" s="30">
        <v>16.100000000000001</v>
      </c>
      <c r="E14" s="31">
        <v>16.100000000000001</v>
      </c>
      <c r="G14" s="32" t="s">
        <v>34</v>
      </c>
      <c r="H14" s="31"/>
      <c r="I14" s="30"/>
      <c r="J14" s="7"/>
      <c r="L14" s="7"/>
    </row>
    <row r="15" spans="2:12" x14ac:dyDescent="0.2">
      <c r="B15" s="4"/>
      <c r="C15" s="29">
        <v>14.1</v>
      </c>
      <c r="D15" s="30">
        <v>14.1</v>
      </c>
      <c r="E15" s="31">
        <v>14.1</v>
      </c>
      <c r="G15" s="29"/>
      <c r="H15" s="31"/>
      <c r="I15" s="30"/>
    </row>
    <row r="16" spans="2:12" x14ac:dyDescent="0.2">
      <c r="B16" s="3"/>
      <c r="C16" s="29">
        <v>12.1</v>
      </c>
      <c r="D16" s="30">
        <v>12.1</v>
      </c>
      <c r="E16" s="31">
        <v>12.1</v>
      </c>
      <c r="G16" s="29"/>
      <c r="H16" s="31"/>
      <c r="I16" s="30"/>
    </row>
    <row r="17" spans="2:12" x14ac:dyDescent="0.2">
      <c r="B17" s="3"/>
      <c r="C17" s="29">
        <v>10.1</v>
      </c>
      <c r="D17" s="30">
        <v>10.1</v>
      </c>
      <c r="E17" s="31">
        <v>10.1</v>
      </c>
      <c r="G17" s="29"/>
      <c r="H17" s="31"/>
      <c r="I17" s="30"/>
    </row>
    <row r="18" spans="2:12" x14ac:dyDescent="0.2">
      <c r="B18" s="3"/>
      <c r="C18" s="32" t="s">
        <v>27</v>
      </c>
      <c r="D18" s="33" t="s">
        <v>29</v>
      </c>
      <c r="E18" s="34" t="s">
        <v>30</v>
      </c>
      <c r="G18" s="32"/>
      <c r="H18" s="34"/>
      <c r="I18" s="33"/>
    </row>
    <row r="19" spans="2:12" x14ac:dyDescent="0.2">
      <c r="B19" s="3"/>
      <c r="C19" s="29"/>
      <c r="D19" s="30"/>
      <c r="E19" s="31"/>
      <c r="G19" s="29"/>
      <c r="H19" s="31"/>
      <c r="I19" s="30"/>
    </row>
    <row r="20" spans="2:12" x14ac:dyDescent="0.2">
      <c r="C20" s="29"/>
      <c r="D20" s="30"/>
      <c r="E20" s="31"/>
      <c r="G20" s="29"/>
      <c r="H20" s="31"/>
      <c r="I20" s="30"/>
      <c r="J20" s="5"/>
      <c r="L20" s="5"/>
    </row>
    <row r="21" spans="2:12" x14ac:dyDescent="0.2">
      <c r="C21" s="38" t="s">
        <v>28</v>
      </c>
      <c r="D21" s="39" t="s">
        <v>28</v>
      </c>
      <c r="E21" s="40" t="s">
        <v>28</v>
      </c>
      <c r="G21" s="38" t="s">
        <v>28</v>
      </c>
      <c r="H21" s="40" t="s">
        <v>28</v>
      </c>
      <c r="I21" s="39"/>
    </row>
    <row r="22" spans="2:12" x14ac:dyDescent="0.2">
      <c r="C22" s="16">
        <v>-4.3</v>
      </c>
      <c r="D22" s="17">
        <v>-4.3</v>
      </c>
      <c r="E22" s="18">
        <v>-4.4000000000000004</v>
      </c>
      <c r="G22" s="16">
        <v>-12</v>
      </c>
      <c r="H22" s="18">
        <v>-11</v>
      </c>
      <c r="I22" s="17"/>
    </row>
    <row r="23" spans="2:12" x14ac:dyDescent="0.2">
      <c r="C23" s="16">
        <v>-16.7</v>
      </c>
      <c r="D23" s="17">
        <v>-18.8</v>
      </c>
      <c r="E23" s="18">
        <v>-20.3</v>
      </c>
      <c r="G23" s="16">
        <v>-33</v>
      </c>
      <c r="H23" s="18">
        <v>-27</v>
      </c>
      <c r="I23" s="17"/>
    </row>
    <row r="24" spans="2:12" x14ac:dyDescent="0.2">
      <c r="C24" s="19">
        <v>-117.5</v>
      </c>
      <c r="D24" s="20">
        <v>-132.4</v>
      </c>
      <c r="E24" s="21">
        <v>-152.1</v>
      </c>
      <c r="G24" s="19">
        <v>-161</v>
      </c>
      <c r="H24" s="21">
        <v>-131</v>
      </c>
      <c r="I24" s="17"/>
      <c r="J24" s="8"/>
      <c r="L24" s="8"/>
    </row>
    <row r="25" spans="2:12" x14ac:dyDescent="0.2">
      <c r="C25" s="12"/>
      <c r="D25" s="12"/>
      <c r="E25" s="12"/>
      <c r="J25" s="2"/>
      <c r="L25" s="2"/>
    </row>
    <row r="26" spans="2:12" x14ac:dyDescent="0.2">
      <c r="J26" s="2"/>
      <c r="L26" s="2"/>
    </row>
    <row r="27" spans="2:12" x14ac:dyDescent="0.2">
      <c r="J27" s="2"/>
      <c r="L27" s="2"/>
    </row>
    <row r="28" spans="2:12" x14ac:dyDescent="0.2">
      <c r="J28" s="2"/>
      <c r="L28" s="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M276"/>
  <sheetViews>
    <sheetView showGridLines="0" tabSelected="1" zoomScale="80" zoomScaleNormal="80" workbookViewId="0"/>
  </sheetViews>
  <sheetFormatPr defaultRowHeight="12.75" x14ac:dyDescent="0.2"/>
  <cols>
    <col min="1" max="1" width="12" customWidth="1"/>
    <col min="2" max="2" width="10.85546875" customWidth="1"/>
    <col min="3" max="3" width="11.7109375" customWidth="1"/>
    <col min="4" max="22" width="9.7109375" customWidth="1"/>
    <col min="23" max="34" width="11.7109375" customWidth="1"/>
  </cols>
  <sheetData>
    <row r="1" spans="1:39" ht="13.5" thickBot="1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</row>
    <row r="2" spans="1:39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39" x14ac:dyDescent="0.2">
      <c r="A3" s="185" t="s">
        <v>275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85" t="s">
        <v>274</v>
      </c>
      <c r="T3" s="10"/>
    </row>
    <row r="4" spans="1:39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9" x14ac:dyDescent="0.2">
      <c r="A5" s="88" t="s">
        <v>189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9" ht="15.75" x14ac:dyDescent="0.25">
      <c r="A6" s="88" t="s">
        <v>190</v>
      </c>
      <c r="I6" s="306" t="s">
        <v>273</v>
      </c>
    </row>
    <row r="7" spans="1:39" x14ac:dyDescent="0.2">
      <c r="A7" s="175" t="s">
        <v>192</v>
      </c>
      <c r="B7" s="150" t="s">
        <v>211</v>
      </c>
    </row>
    <row r="8" spans="1:39" x14ac:dyDescent="0.2">
      <c r="A8" s="175"/>
      <c r="B8" s="150" t="s">
        <v>212</v>
      </c>
    </row>
    <row r="9" spans="1:39" x14ac:dyDescent="0.2">
      <c r="B9" s="150" t="s">
        <v>200</v>
      </c>
      <c r="O9" s="94" t="s">
        <v>206</v>
      </c>
    </row>
    <row r="10" spans="1:39" x14ac:dyDescent="0.2">
      <c r="B10" s="150"/>
      <c r="E10" s="94" t="s">
        <v>183</v>
      </c>
      <c r="O10" s="94"/>
    </row>
    <row r="11" spans="1:39" x14ac:dyDescent="0.2">
      <c r="E11" s="94" t="s">
        <v>207</v>
      </c>
    </row>
    <row r="12" spans="1:39" x14ac:dyDescent="0.2">
      <c r="I12" s="160">
        <v>-5.96E-2</v>
      </c>
      <c r="J12" s="161">
        <v>1.3999999999999999E-4</v>
      </c>
      <c r="K12" s="162"/>
      <c r="L12" s="160">
        <v>3.0999999999999999E-3</v>
      </c>
      <c r="M12" s="161">
        <v>8.9999999999999998E-4</v>
      </c>
      <c r="N12" s="162"/>
      <c r="O12" s="160">
        <v>-6.0100000000000001E-2</v>
      </c>
      <c r="P12" s="161">
        <v>-7.3999999999999999E-4</v>
      </c>
      <c r="Q12" s="162"/>
    </row>
    <row r="13" spans="1:39" x14ac:dyDescent="0.2">
      <c r="I13" s="163">
        <v>1.4796</v>
      </c>
      <c r="J13" s="164">
        <v>0.49364000000000002</v>
      </c>
      <c r="K13" s="11"/>
      <c r="L13" s="163">
        <v>0.12909999999999999</v>
      </c>
      <c r="M13" s="164">
        <v>0.26661000000000001</v>
      </c>
      <c r="N13" s="11"/>
      <c r="O13" s="163">
        <v>1.3255999999999999</v>
      </c>
      <c r="P13" s="164">
        <v>0.22553000000000001</v>
      </c>
      <c r="Q13" s="11"/>
    </row>
    <row r="14" spans="1:39" x14ac:dyDescent="0.2">
      <c r="B14" t="s">
        <v>179</v>
      </c>
      <c r="D14" s="3"/>
      <c r="E14" s="3" t="s">
        <v>178</v>
      </c>
      <c r="F14" s="3"/>
      <c r="I14" s="163">
        <v>1.2745</v>
      </c>
      <c r="J14" s="164">
        <v>5.1666699999999999</v>
      </c>
      <c r="K14" s="11"/>
      <c r="L14" s="163">
        <v>-0.10249999999999999</v>
      </c>
      <c r="M14" s="164">
        <v>-2.0276200000000002</v>
      </c>
      <c r="N14" s="11"/>
      <c r="O14" s="163">
        <v>-0.53700000000000003</v>
      </c>
      <c r="P14" s="164">
        <v>5.1661900000000003</v>
      </c>
      <c r="Q14" s="11"/>
      <c r="S14" t="s">
        <v>209</v>
      </c>
      <c r="AM14" t="s">
        <v>210</v>
      </c>
    </row>
    <row r="15" spans="1:39" x14ac:dyDescent="0.2">
      <c r="A15" s="153">
        <v>2052</v>
      </c>
      <c r="B15" s="153">
        <v>2052</v>
      </c>
      <c r="C15" s="153">
        <v>2052</v>
      </c>
      <c r="D15" s="153"/>
      <c r="E15" s="153">
        <v>2052</v>
      </c>
      <c r="F15" s="153">
        <v>2052</v>
      </c>
      <c r="G15" s="153">
        <v>2052</v>
      </c>
      <c r="I15" s="173" t="s">
        <v>166</v>
      </c>
      <c r="J15" s="164"/>
      <c r="K15" s="31" t="s">
        <v>184</v>
      </c>
      <c r="L15" s="173" t="s">
        <v>15</v>
      </c>
      <c r="M15" s="164"/>
      <c r="N15" s="31" t="s">
        <v>184</v>
      </c>
      <c r="O15" s="173" t="s">
        <v>6</v>
      </c>
      <c r="P15" s="164"/>
      <c r="Q15" s="31" t="s">
        <v>184</v>
      </c>
      <c r="S15" s="153"/>
      <c r="T15" s="153">
        <v>2052</v>
      </c>
    </row>
    <row r="16" spans="1:39" x14ac:dyDescent="0.2">
      <c r="A16" s="153" t="s">
        <v>166</v>
      </c>
      <c r="B16" s="154" t="s">
        <v>181</v>
      </c>
      <c r="C16" s="153" t="s">
        <v>182</v>
      </c>
      <c r="D16" s="153" t="s">
        <v>68</v>
      </c>
      <c r="E16" s="153" t="s">
        <v>166</v>
      </c>
      <c r="F16" s="154" t="s">
        <v>181</v>
      </c>
      <c r="G16" s="153" t="s">
        <v>182</v>
      </c>
      <c r="H16" s="62">
        <v>2</v>
      </c>
      <c r="I16" s="163"/>
      <c r="J16" s="164"/>
      <c r="K16" s="31" t="s">
        <v>185</v>
      </c>
      <c r="L16" s="163"/>
      <c r="M16" s="164"/>
      <c r="N16" s="31" t="s">
        <v>186</v>
      </c>
      <c r="O16" s="163"/>
      <c r="P16" s="164"/>
      <c r="Q16" s="31" t="s">
        <v>186</v>
      </c>
      <c r="S16" s="153" t="s">
        <v>68</v>
      </c>
      <c r="T16" s="153" t="s">
        <v>166</v>
      </c>
    </row>
    <row r="17" spans="1:20" x14ac:dyDescent="0.2">
      <c r="A17" s="3">
        <v>3</v>
      </c>
      <c r="B17" s="3">
        <v>0.4</v>
      </c>
      <c r="C17" s="3">
        <v>0.7</v>
      </c>
      <c r="D17" s="153">
        <v>1</v>
      </c>
      <c r="E17" s="62">
        <v>2.8</v>
      </c>
      <c r="F17" s="158">
        <v>0</v>
      </c>
      <c r="G17" s="151">
        <v>0.8</v>
      </c>
      <c r="H17" s="77">
        <f>(F17+G17)+$H$16</f>
        <v>2.8</v>
      </c>
      <c r="I17" s="165">
        <f t="shared" ref="I17:I22" si="0">($I$12*(D17)^2)+($I$13*(D17)^1)+($I$14)</f>
        <v>2.6944999999999997</v>
      </c>
      <c r="J17" s="166">
        <f t="shared" ref="J17:J22" si="1">I17</f>
        <v>2.6944999999999997</v>
      </c>
      <c r="K17" s="31">
        <v>3</v>
      </c>
      <c r="L17" s="177">
        <v>0</v>
      </c>
      <c r="M17" s="166">
        <f t="shared" ref="M17:M22" si="2">L17</f>
        <v>0</v>
      </c>
      <c r="N17" s="31"/>
      <c r="O17" s="165">
        <f t="shared" ref="O17:O22" si="3">($O$12*(D17)^2)+($O$13*(D17)^1)+($O$14)</f>
        <v>0.72849999999999981</v>
      </c>
      <c r="P17" s="166">
        <f t="shared" ref="P17:P22" si="4">O17</f>
        <v>0.72849999999999981</v>
      </c>
      <c r="Q17" s="31"/>
      <c r="R17" s="151">
        <f>M17+P17+2</f>
        <v>2.7284999999999999</v>
      </c>
      <c r="S17" s="153">
        <v>1</v>
      </c>
      <c r="T17" s="3">
        <f t="shared" ref="T17:T31" si="5">A17</f>
        <v>3</v>
      </c>
    </row>
    <row r="18" spans="1:20" x14ac:dyDescent="0.2">
      <c r="A18" s="3">
        <v>3.9</v>
      </c>
      <c r="B18" s="3">
        <v>0.2</v>
      </c>
      <c r="C18" s="3">
        <v>1.2</v>
      </c>
      <c r="D18" s="153">
        <v>2</v>
      </c>
      <c r="E18" s="62">
        <v>3.9</v>
      </c>
      <c r="F18" s="158">
        <v>0.2</v>
      </c>
      <c r="G18" s="151">
        <v>1.8</v>
      </c>
      <c r="H18" s="77">
        <f>(F18+G18)+$H$16</f>
        <v>4</v>
      </c>
      <c r="I18" s="165">
        <f t="shared" si="0"/>
        <v>3.9953000000000003</v>
      </c>
      <c r="J18" s="166">
        <f t="shared" si="1"/>
        <v>3.9953000000000003</v>
      </c>
      <c r="K18" s="31">
        <v>4.0999999999999996</v>
      </c>
      <c r="L18" s="165">
        <f>($L$12*(D18)^2)+($L$13*(D18)^1)+($L$14)</f>
        <v>0.16810000000000003</v>
      </c>
      <c r="M18" s="166">
        <f t="shared" si="2"/>
        <v>0.16810000000000003</v>
      </c>
      <c r="N18" s="31"/>
      <c r="O18" s="165">
        <f t="shared" si="3"/>
        <v>1.8737999999999997</v>
      </c>
      <c r="P18" s="166">
        <f t="shared" si="4"/>
        <v>1.8737999999999997</v>
      </c>
      <c r="Q18" s="31"/>
      <c r="R18" s="151">
        <f t="shared" ref="R18:R31" si="6">M18+P18+2</f>
        <v>4.0419</v>
      </c>
      <c r="S18" s="153">
        <v>2</v>
      </c>
      <c r="T18" s="3">
        <f t="shared" si="5"/>
        <v>3.9</v>
      </c>
    </row>
    <row r="19" spans="1:20" x14ac:dyDescent="0.2">
      <c r="A19" s="141">
        <v>4.9000000000000004</v>
      </c>
      <c r="B19" s="141">
        <v>0.3</v>
      </c>
      <c r="C19" s="141">
        <v>2.1</v>
      </c>
      <c r="D19" s="153">
        <v>3</v>
      </c>
      <c r="E19" s="157">
        <v>5</v>
      </c>
      <c r="F19" s="159">
        <v>0.34</v>
      </c>
      <c r="G19" s="152">
        <v>2.8</v>
      </c>
      <c r="H19" s="77">
        <f>(F19+G19)+$H$16</f>
        <v>5.14</v>
      </c>
      <c r="I19" s="169">
        <f t="shared" si="0"/>
        <v>5.1769000000000007</v>
      </c>
      <c r="J19" s="167">
        <f t="shared" si="1"/>
        <v>5.1769000000000007</v>
      </c>
      <c r="K19" s="170">
        <v>5.0999999999999996</v>
      </c>
      <c r="L19" s="169">
        <f>($L$12*(D19)^2)+($L$13*(D19)^1)+($L$14)</f>
        <v>0.31269999999999998</v>
      </c>
      <c r="M19" s="167">
        <f t="shared" si="2"/>
        <v>0.31269999999999998</v>
      </c>
      <c r="N19" s="170">
        <v>0.5</v>
      </c>
      <c r="O19" s="165">
        <f t="shared" si="3"/>
        <v>2.8988999999999998</v>
      </c>
      <c r="P19" s="167">
        <f t="shared" si="4"/>
        <v>2.8988999999999998</v>
      </c>
      <c r="Q19" s="170">
        <v>2.5</v>
      </c>
      <c r="R19" s="151">
        <f t="shared" si="6"/>
        <v>5.2115999999999998</v>
      </c>
      <c r="S19" s="153">
        <v>3</v>
      </c>
      <c r="T19" s="3">
        <f t="shared" si="5"/>
        <v>4.9000000000000004</v>
      </c>
    </row>
    <row r="20" spans="1:20" x14ac:dyDescent="0.2">
      <c r="A20" s="3">
        <v>5.9</v>
      </c>
      <c r="B20" s="3">
        <v>0.3</v>
      </c>
      <c r="C20" s="3">
        <v>3.1</v>
      </c>
      <c r="D20" s="153">
        <v>4</v>
      </c>
      <c r="E20" s="62">
        <v>6.4</v>
      </c>
      <c r="F20" s="158">
        <v>0.45</v>
      </c>
      <c r="G20" s="151">
        <v>3.9</v>
      </c>
      <c r="H20" s="77">
        <f>(F20+G20)+$H$16</f>
        <v>6.35</v>
      </c>
      <c r="I20" s="165">
        <f t="shared" si="0"/>
        <v>6.2393000000000001</v>
      </c>
      <c r="J20" s="166">
        <f t="shared" si="1"/>
        <v>6.2393000000000001</v>
      </c>
      <c r="K20" s="31">
        <v>6</v>
      </c>
      <c r="L20" s="165">
        <f>($L$12*(D20)^2)+($L$13*(D20)^1)+($L$14)</f>
        <v>0.46349999999999997</v>
      </c>
      <c r="M20" s="166">
        <f t="shared" si="2"/>
        <v>0.46349999999999997</v>
      </c>
      <c r="N20" s="31"/>
      <c r="O20" s="165">
        <f t="shared" si="3"/>
        <v>3.8037999999999998</v>
      </c>
      <c r="P20" s="166">
        <f t="shared" si="4"/>
        <v>3.8037999999999998</v>
      </c>
      <c r="Q20" s="31"/>
      <c r="R20" s="151">
        <f t="shared" si="6"/>
        <v>6.2672999999999996</v>
      </c>
      <c r="S20" s="153">
        <v>4</v>
      </c>
      <c r="T20" s="3">
        <f t="shared" si="5"/>
        <v>5.9</v>
      </c>
    </row>
    <row r="21" spans="1:20" x14ac:dyDescent="0.2">
      <c r="A21" s="3">
        <v>7</v>
      </c>
      <c r="B21" s="3">
        <v>0.5</v>
      </c>
      <c r="C21" s="3">
        <v>4.2</v>
      </c>
      <c r="D21" s="153">
        <v>5</v>
      </c>
      <c r="E21" s="62">
        <v>7.2</v>
      </c>
      <c r="F21" s="158">
        <v>0.6</v>
      </c>
      <c r="G21" s="151">
        <v>4.5999999999999996</v>
      </c>
      <c r="H21" s="77">
        <f t="shared" ref="H21:H31" si="7">(F21+G21)+$H$16</f>
        <v>7.1999999999999993</v>
      </c>
      <c r="I21" s="165">
        <f t="shared" si="0"/>
        <v>7.1824999999999992</v>
      </c>
      <c r="J21" s="166">
        <f t="shared" si="1"/>
        <v>7.1824999999999992</v>
      </c>
      <c r="K21" s="31">
        <v>6.9</v>
      </c>
      <c r="L21" s="165">
        <f>($L$12*(D21)^2)+($L$13*(D21)^1)+($L$14)</f>
        <v>0.62049999999999994</v>
      </c>
      <c r="M21" s="166">
        <f t="shared" si="2"/>
        <v>0.62049999999999994</v>
      </c>
      <c r="N21" s="31"/>
      <c r="O21" s="165">
        <f t="shared" si="3"/>
        <v>4.5884999999999989</v>
      </c>
      <c r="P21" s="166">
        <f t="shared" si="4"/>
        <v>4.5884999999999989</v>
      </c>
      <c r="Q21" s="31"/>
      <c r="R21" s="151">
        <f t="shared" si="6"/>
        <v>7.2089999999999987</v>
      </c>
      <c r="S21" s="153">
        <v>5</v>
      </c>
      <c r="T21" s="3">
        <f t="shared" si="5"/>
        <v>7</v>
      </c>
    </row>
    <row r="22" spans="1:20" x14ac:dyDescent="0.2">
      <c r="A22" s="141">
        <v>10.6</v>
      </c>
      <c r="B22" s="141">
        <v>1.4</v>
      </c>
      <c r="C22" s="141">
        <v>7</v>
      </c>
      <c r="D22" s="153">
        <v>10</v>
      </c>
      <c r="E22" s="157">
        <v>10.1</v>
      </c>
      <c r="F22" s="152">
        <v>1.5</v>
      </c>
      <c r="G22" s="152">
        <v>6.7</v>
      </c>
      <c r="H22" s="77">
        <f t="shared" si="7"/>
        <v>10.199999999999999</v>
      </c>
      <c r="I22" s="169">
        <f t="shared" si="0"/>
        <v>10.110499999999998</v>
      </c>
      <c r="J22" s="167">
        <f t="shared" si="1"/>
        <v>10.110499999999998</v>
      </c>
      <c r="K22" s="170">
        <v>10</v>
      </c>
      <c r="L22" s="169">
        <f>($L$12*(D22)^2)+($L$13*(D22)^1)+($L$14)</f>
        <v>1.4984999999999999</v>
      </c>
      <c r="M22" s="167">
        <f t="shared" si="2"/>
        <v>1.4984999999999999</v>
      </c>
      <c r="N22" s="170">
        <v>1.5</v>
      </c>
      <c r="O22" s="165">
        <f t="shared" si="3"/>
        <v>6.7089999999999987</v>
      </c>
      <c r="P22" s="167">
        <f t="shared" si="4"/>
        <v>6.7089999999999987</v>
      </c>
      <c r="Q22" s="170">
        <v>6.5</v>
      </c>
      <c r="R22" s="151">
        <f t="shared" si="6"/>
        <v>10.2075</v>
      </c>
      <c r="S22" s="153">
        <v>10</v>
      </c>
      <c r="T22" s="3">
        <f t="shared" si="5"/>
        <v>10.6</v>
      </c>
    </row>
    <row r="23" spans="1:20" x14ac:dyDescent="0.2">
      <c r="A23" s="3">
        <v>15</v>
      </c>
      <c r="B23" s="3">
        <v>3</v>
      </c>
      <c r="C23" s="3">
        <v>9.4</v>
      </c>
      <c r="D23" s="153">
        <v>20</v>
      </c>
      <c r="E23" s="62">
        <v>15.1</v>
      </c>
      <c r="F23" s="151">
        <v>3.7</v>
      </c>
      <c r="G23" s="151">
        <v>9.4</v>
      </c>
      <c r="H23" s="77">
        <f t="shared" si="7"/>
        <v>15.100000000000001</v>
      </c>
      <c r="I23" s="165"/>
      <c r="J23" s="166">
        <f t="shared" ref="J23:J31" si="8">($J$12*(D23)^2)+($J$13*(D23)^1)+($J$14)</f>
        <v>15.095469999999999</v>
      </c>
      <c r="K23" s="31">
        <v>15</v>
      </c>
      <c r="L23" s="165"/>
      <c r="M23" s="166">
        <f>($M$12*(D23)^2)+($M$13*(D23)^1)+($M$14)</f>
        <v>3.6645800000000004</v>
      </c>
      <c r="N23" s="31">
        <v>3.5</v>
      </c>
      <c r="O23" s="165"/>
      <c r="P23" s="166">
        <f t="shared" ref="P23:P31" si="9">($P$12*(D23)^2)+($P$13*(D23)^1)+($P$14)</f>
        <v>9.3807900000000011</v>
      </c>
      <c r="Q23" s="31">
        <v>9.6999999999999993</v>
      </c>
      <c r="R23" s="151">
        <f t="shared" si="6"/>
        <v>15.045370000000002</v>
      </c>
      <c r="S23" s="153">
        <v>20</v>
      </c>
      <c r="T23" s="3">
        <f t="shared" si="5"/>
        <v>15</v>
      </c>
    </row>
    <row r="24" spans="1:20" x14ac:dyDescent="0.2">
      <c r="A24" s="3">
        <v>19.2</v>
      </c>
      <c r="B24" s="3">
        <v>5.7</v>
      </c>
      <c r="C24" s="3">
        <v>11.2</v>
      </c>
      <c r="D24" s="153">
        <v>30</v>
      </c>
      <c r="E24" s="62">
        <v>20.100000000000001</v>
      </c>
      <c r="F24" s="151">
        <v>6.8</v>
      </c>
      <c r="G24" s="151">
        <v>11.2</v>
      </c>
      <c r="H24" s="77">
        <f t="shared" si="7"/>
        <v>20</v>
      </c>
      <c r="I24" s="163"/>
      <c r="J24" s="166">
        <f t="shared" si="8"/>
        <v>20.101869999999998</v>
      </c>
      <c r="K24" s="31">
        <v>20</v>
      </c>
      <c r="L24" s="163"/>
      <c r="M24" s="166">
        <f t="shared" ref="M24:M31" si="10">($M$12*(D24)^2)+($M$13*(D24)^1)+($M$14)</f>
        <v>6.7806800000000003</v>
      </c>
      <c r="N24" s="31"/>
      <c r="O24" s="163"/>
      <c r="P24" s="166">
        <f t="shared" si="9"/>
        <v>11.26609</v>
      </c>
      <c r="Q24" s="31"/>
      <c r="R24" s="151">
        <f t="shared" si="6"/>
        <v>20.046770000000002</v>
      </c>
      <c r="S24" s="153">
        <v>30</v>
      </c>
      <c r="T24" s="3">
        <f t="shared" si="5"/>
        <v>19.2</v>
      </c>
    </row>
    <row r="25" spans="1:20" x14ac:dyDescent="0.2">
      <c r="A25" s="3">
        <v>23.9</v>
      </c>
      <c r="B25" s="3">
        <v>8.6999999999999993</v>
      </c>
      <c r="C25" s="3">
        <v>12.8</v>
      </c>
      <c r="D25" s="153">
        <v>40</v>
      </c>
      <c r="E25" s="62">
        <v>25.1</v>
      </c>
      <c r="F25" s="151">
        <v>9.9</v>
      </c>
      <c r="G25" s="151">
        <v>13</v>
      </c>
      <c r="H25" s="77">
        <f t="shared" si="7"/>
        <v>24.9</v>
      </c>
      <c r="I25" s="163"/>
      <c r="J25" s="166">
        <f t="shared" si="8"/>
        <v>25.13627</v>
      </c>
      <c r="K25" s="31">
        <v>25</v>
      </c>
      <c r="L25" s="163"/>
      <c r="M25" s="166">
        <f t="shared" si="10"/>
        <v>10.076779999999999</v>
      </c>
      <c r="N25" s="31"/>
      <c r="O25" s="163"/>
      <c r="P25" s="166">
        <f t="shared" si="9"/>
        <v>13.00339</v>
      </c>
      <c r="Q25" s="31"/>
      <c r="R25" s="151">
        <f t="shared" si="6"/>
        <v>25.080169999999999</v>
      </c>
      <c r="S25" s="153">
        <v>40</v>
      </c>
      <c r="T25" s="3">
        <f t="shared" si="5"/>
        <v>23.9</v>
      </c>
    </row>
    <row r="26" spans="1:20" x14ac:dyDescent="0.2">
      <c r="A26" s="3">
        <v>29</v>
      </c>
      <c r="B26" s="3">
        <v>12.5</v>
      </c>
      <c r="C26" s="3">
        <v>14.2</v>
      </c>
      <c r="D26" s="153">
        <v>50</v>
      </c>
      <c r="E26" s="62">
        <v>30.2</v>
      </c>
      <c r="F26" s="151">
        <v>13.6</v>
      </c>
      <c r="G26" s="151">
        <v>14.7</v>
      </c>
      <c r="H26" s="77">
        <f t="shared" si="7"/>
        <v>30.299999999999997</v>
      </c>
      <c r="I26" s="163"/>
      <c r="J26" s="166">
        <f t="shared" si="8"/>
        <v>30.198670000000003</v>
      </c>
      <c r="K26" s="31">
        <v>30.1</v>
      </c>
      <c r="L26" s="163"/>
      <c r="M26" s="166">
        <f t="shared" si="10"/>
        <v>13.55288</v>
      </c>
      <c r="N26" s="31"/>
      <c r="O26" s="163"/>
      <c r="P26" s="166">
        <f t="shared" si="9"/>
        <v>14.592690000000001</v>
      </c>
      <c r="Q26" s="31"/>
      <c r="R26" s="151">
        <f t="shared" si="6"/>
        <v>30.145569999999999</v>
      </c>
      <c r="S26" s="153">
        <v>50</v>
      </c>
      <c r="T26" s="3">
        <f t="shared" si="5"/>
        <v>29</v>
      </c>
    </row>
    <row r="27" spans="1:20" x14ac:dyDescent="0.2">
      <c r="A27" s="3">
        <v>34.4</v>
      </c>
      <c r="B27" s="3">
        <v>16.600000000000001</v>
      </c>
      <c r="C27" s="3">
        <v>15.5</v>
      </c>
      <c r="D27" s="153">
        <v>60</v>
      </c>
      <c r="E27" s="62">
        <v>35.299999999999997</v>
      </c>
      <c r="F27" s="151">
        <v>17.3</v>
      </c>
      <c r="G27" s="151">
        <v>16</v>
      </c>
      <c r="H27" s="77">
        <f t="shared" si="7"/>
        <v>35.299999999999997</v>
      </c>
      <c r="I27" s="163"/>
      <c r="J27" s="166">
        <f t="shared" si="8"/>
        <v>35.289070000000002</v>
      </c>
      <c r="K27" s="31">
        <v>35.200000000000003</v>
      </c>
      <c r="L27" s="163"/>
      <c r="M27" s="166">
        <f t="shared" si="10"/>
        <v>17.20898</v>
      </c>
      <c r="N27" s="31"/>
      <c r="O27" s="163"/>
      <c r="P27" s="166">
        <f t="shared" si="9"/>
        <v>16.033990000000003</v>
      </c>
      <c r="Q27" s="31"/>
      <c r="R27" s="151">
        <f t="shared" si="6"/>
        <v>35.24297</v>
      </c>
      <c r="S27" s="153">
        <v>60</v>
      </c>
      <c r="T27" s="3">
        <f t="shared" si="5"/>
        <v>34.4</v>
      </c>
    </row>
    <row r="28" spans="1:20" x14ac:dyDescent="0.2">
      <c r="A28" s="141">
        <v>40.1</v>
      </c>
      <c r="B28" s="141">
        <v>21.1</v>
      </c>
      <c r="C28" s="141">
        <v>16.7</v>
      </c>
      <c r="D28" s="153">
        <v>70</v>
      </c>
      <c r="E28" s="157">
        <v>40.4</v>
      </c>
      <c r="F28" s="152">
        <v>21.2</v>
      </c>
      <c r="G28" s="152">
        <v>17.399999999999999</v>
      </c>
      <c r="H28" s="77">
        <f t="shared" si="7"/>
        <v>40.599999999999994</v>
      </c>
      <c r="I28" s="163"/>
      <c r="J28" s="167">
        <f t="shared" si="8"/>
        <v>40.407470000000004</v>
      </c>
      <c r="K28" s="170">
        <v>40.5</v>
      </c>
      <c r="L28" s="163"/>
      <c r="M28" s="167">
        <f t="shared" si="10"/>
        <v>21.045080000000002</v>
      </c>
      <c r="N28" s="170">
        <v>21</v>
      </c>
      <c r="O28" s="163"/>
      <c r="P28" s="167">
        <f t="shared" si="9"/>
        <v>17.327290000000001</v>
      </c>
      <c r="Q28" s="170">
        <v>17</v>
      </c>
      <c r="R28" s="151">
        <f t="shared" si="6"/>
        <v>40.372370000000004</v>
      </c>
      <c r="S28" s="153">
        <v>70</v>
      </c>
      <c r="T28" s="3">
        <f t="shared" si="5"/>
        <v>40.1</v>
      </c>
    </row>
    <row r="29" spans="1:20" x14ac:dyDescent="0.2">
      <c r="A29" s="3">
        <v>45.7</v>
      </c>
      <c r="B29" s="3">
        <v>25.5</v>
      </c>
      <c r="C29" s="3">
        <v>17.899999999999999</v>
      </c>
      <c r="D29" s="153">
        <v>80</v>
      </c>
      <c r="E29" s="62">
        <v>45.5</v>
      </c>
      <c r="F29" s="151">
        <v>24.9</v>
      </c>
      <c r="G29" s="151">
        <v>18.399999999999999</v>
      </c>
      <c r="H29" s="77">
        <f t="shared" si="7"/>
        <v>45.3</v>
      </c>
      <c r="I29" s="163"/>
      <c r="J29" s="166">
        <f t="shared" si="8"/>
        <v>45.553870000000003</v>
      </c>
      <c r="K29" s="31">
        <v>45.8</v>
      </c>
      <c r="L29" s="163"/>
      <c r="M29" s="166">
        <f t="shared" si="10"/>
        <v>25.06118</v>
      </c>
      <c r="N29" s="31"/>
      <c r="O29" s="163"/>
      <c r="P29" s="166">
        <f t="shared" si="9"/>
        <v>18.47259</v>
      </c>
      <c r="Q29" s="31"/>
      <c r="R29" s="151">
        <f t="shared" si="6"/>
        <v>45.533770000000004</v>
      </c>
      <c r="S29" s="153">
        <v>80</v>
      </c>
      <c r="T29" s="3">
        <f t="shared" si="5"/>
        <v>45.7</v>
      </c>
    </row>
    <row r="30" spans="1:20" x14ac:dyDescent="0.2">
      <c r="A30" s="3">
        <v>51.9</v>
      </c>
      <c r="B30" s="3">
        <v>30.1</v>
      </c>
      <c r="C30" s="3">
        <v>18.899999999999999</v>
      </c>
      <c r="D30" s="153">
        <v>90</v>
      </c>
      <c r="E30" s="62">
        <v>50.7</v>
      </c>
      <c r="F30" s="151">
        <v>29.2</v>
      </c>
      <c r="G30" s="151">
        <v>19.399999999999999</v>
      </c>
      <c r="H30" s="77">
        <f t="shared" si="7"/>
        <v>50.599999999999994</v>
      </c>
      <c r="I30" s="163"/>
      <c r="J30" s="166">
        <f t="shared" si="8"/>
        <v>50.728270000000009</v>
      </c>
      <c r="K30" s="31">
        <v>51.2</v>
      </c>
      <c r="L30" s="163"/>
      <c r="M30" s="166">
        <f t="shared" si="10"/>
        <v>29.257280000000002</v>
      </c>
      <c r="N30" s="31"/>
      <c r="O30" s="163"/>
      <c r="P30" s="166">
        <f t="shared" si="9"/>
        <v>19.469889999999999</v>
      </c>
      <c r="Q30" s="31"/>
      <c r="R30" s="151">
        <f t="shared" si="6"/>
        <v>50.727170000000001</v>
      </c>
      <c r="S30" s="153">
        <v>90</v>
      </c>
      <c r="T30" s="3">
        <f t="shared" si="5"/>
        <v>51.9</v>
      </c>
    </row>
    <row r="31" spans="1:20" x14ac:dyDescent="0.2">
      <c r="A31" s="141">
        <v>57.9</v>
      </c>
      <c r="B31" s="141">
        <v>34.799999999999997</v>
      </c>
      <c r="C31" s="141">
        <v>20</v>
      </c>
      <c r="D31" s="153">
        <v>100</v>
      </c>
      <c r="E31" s="157">
        <v>55.9</v>
      </c>
      <c r="F31" s="152">
        <v>33.700000000000003</v>
      </c>
      <c r="G31" s="152">
        <v>20.399999999999999</v>
      </c>
      <c r="H31" s="77">
        <f t="shared" si="7"/>
        <v>56.1</v>
      </c>
      <c r="I31" s="168"/>
      <c r="J31" s="171">
        <f t="shared" si="8"/>
        <v>55.930670000000006</v>
      </c>
      <c r="K31" s="172">
        <v>56.7</v>
      </c>
      <c r="L31" s="168"/>
      <c r="M31" s="171">
        <f t="shared" si="10"/>
        <v>33.633380000000002</v>
      </c>
      <c r="N31" s="172">
        <v>34</v>
      </c>
      <c r="O31" s="168"/>
      <c r="P31" s="171">
        <f t="shared" si="9"/>
        <v>20.319190000000003</v>
      </c>
      <c r="Q31" s="172">
        <v>21</v>
      </c>
      <c r="R31" s="151">
        <f t="shared" si="6"/>
        <v>55.952570000000009</v>
      </c>
      <c r="S31" s="153">
        <v>100</v>
      </c>
      <c r="T31" s="3">
        <f t="shared" si="5"/>
        <v>57.9</v>
      </c>
    </row>
    <row r="32" spans="1:20" x14ac:dyDescent="0.2">
      <c r="F32" s="77"/>
    </row>
    <row r="33" spans="1:20" x14ac:dyDescent="0.2">
      <c r="F33" s="77"/>
      <c r="N33" s="149" t="s">
        <v>208</v>
      </c>
    </row>
    <row r="34" spans="1:20" x14ac:dyDescent="0.2">
      <c r="F34" s="77"/>
    </row>
    <row r="35" spans="1:20" x14ac:dyDescent="0.2">
      <c r="F35" s="77"/>
    </row>
    <row r="36" spans="1:20" x14ac:dyDescent="0.2">
      <c r="F36" s="77"/>
    </row>
    <row r="37" spans="1:20" x14ac:dyDescent="0.2">
      <c r="F37" s="77"/>
    </row>
    <row r="38" spans="1:20" x14ac:dyDescent="0.2">
      <c r="F38" s="77"/>
    </row>
    <row r="39" spans="1:20" x14ac:dyDescent="0.2">
      <c r="F39" s="77"/>
    </row>
    <row r="40" spans="1:20" x14ac:dyDescent="0.2">
      <c r="F40" s="77"/>
    </row>
    <row r="41" spans="1:20" x14ac:dyDescent="0.2">
      <c r="F41" s="77"/>
    </row>
    <row r="42" spans="1:20" x14ac:dyDescent="0.2">
      <c r="F42" s="77"/>
    </row>
    <row r="43" spans="1:20" x14ac:dyDescent="0.2">
      <c r="F43" s="77"/>
    </row>
    <row r="44" spans="1:20" x14ac:dyDescent="0.2">
      <c r="F44" s="77"/>
    </row>
    <row r="45" spans="1:20" x14ac:dyDescent="0.2">
      <c r="F45" s="77"/>
    </row>
    <row r="46" spans="1:20" x14ac:dyDescent="0.2">
      <c r="F46" s="77"/>
    </row>
    <row r="48" spans="1:20" x14ac:dyDescent="0.2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</row>
    <row r="49" spans="1:22" x14ac:dyDescent="0.2">
      <c r="H49" s="150"/>
    </row>
    <row r="50" spans="1:22" x14ac:dyDescent="0.2">
      <c r="A50" s="175" t="s">
        <v>193</v>
      </c>
      <c r="B50" s="150" t="s">
        <v>195</v>
      </c>
      <c r="H50" s="150"/>
    </row>
    <row r="51" spans="1:22" x14ac:dyDescent="0.2">
      <c r="A51" s="176" t="s">
        <v>194</v>
      </c>
      <c r="B51" s="150" t="s">
        <v>199</v>
      </c>
    </row>
    <row r="52" spans="1:22" x14ac:dyDescent="0.2">
      <c r="B52" s="2" t="s">
        <v>214</v>
      </c>
      <c r="C52" s="149" t="s">
        <v>213</v>
      </c>
    </row>
    <row r="53" spans="1:22" x14ac:dyDescent="0.2">
      <c r="B53" s="2" t="s">
        <v>214</v>
      </c>
      <c r="C53" s="149" t="s">
        <v>215</v>
      </c>
    </row>
    <row r="54" spans="1:22" x14ac:dyDescent="0.2">
      <c r="B54" s="150"/>
    </row>
    <row r="55" spans="1:22" x14ac:dyDescent="0.2">
      <c r="B55" s="150"/>
      <c r="C55" s="149" t="s">
        <v>196</v>
      </c>
    </row>
    <row r="56" spans="1:22" x14ac:dyDescent="0.2">
      <c r="B56" s="150"/>
      <c r="C56" s="150" t="s">
        <v>197</v>
      </c>
    </row>
    <row r="57" spans="1:22" x14ac:dyDescent="0.2">
      <c r="B57" s="150"/>
    </row>
    <row r="58" spans="1:22" x14ac:dyDescent="0.2">
      <c r="C58" s="149" t="s">
        <v>198</v>
      </c>
    </row>
    <row r="59" spans="1:22" x14ac:dyDescent="0.2">
      <c r="A59" t="s">
        <v>226</v>
      </c>
      <c r="B59" s="150"/>
    </row>
    <row r="60" spans="1:22" x14ac:dyDescent="0.2">
      <c r="K60" s="203">
        <v>1.1499999999999999</v>
      </c>
    </row>
    <row r="61" spans="1:22" x14ac:dyDescent="0.2">
      <c r="B61" s="156" t="s">
        <v>180</v>
      </c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</row>
    <row r="62" spans="1:22" x14ac:dyDescent="0.2">
      <c r="B62" s="207" t="s">
        <v>224</v>
      </c>
      <c r="C62" s="208"/>
      <c r="D62" s="209">
        <f>D79/$K79</f>
        <v>0.39826487391511078</v>
      </c>
      <c r="E62" s="209">
        <f t="shared" ref="E62:J62" si="11">E79/$K79</f>
        <v>0.45263787870541849</v>
      </c>
      <c r="F62" s="209">
        <f t="shared" si="11"/>
        <v>0.51516683421427245</v>
      </c>
      <c r="G62" s="209">
        <f t="shared" si="11"/>
        <v>0.58707513304945436</v>
      </c>
      <c r="H62" s="209">
        <f t="shared" si="11"/>
        <v>0.66976967670991361</v>
      </c>
      <c r="I62" s="209">
        <f t="shared" si="11"/>
        <v>0.76486840191944172</v>
      </c>
      <c r="J62" s="209">
        <f t="shared" si="11"/>
        <v>0.87423193591039905</v>
      </c>
      <c r="K62" s="208"/>
      <c r="L62" s="209">
        <f>L79/$K79</f>
        <v>1.1446332737030409</v>
      </c>
      <c r="M62" s="209">
        <f t="shared" ref="M62:U62" si="12">M79/$K79</f>
        <v>1.3109615384615383</v>
      </c>
      <c r="N62" s="209">
        <f t="shared" si="12"/>
        <v>1.5022390429338099</v>
      </c>
      <c r="O62" s="209">
        <f t="shared" si="12"/>
        <v>1.7222081730769225</v>
      </c>
      <c r="P62" s="209">
        <f t="shared" si="12"/>
        <v>1.975172672741502</v>
      </c>
      <c r="Q62" s="209">
        <f t="shared" si="12"/>
        <v>2.2660818473557685</v>
      </c>
      <c r="R62" s="209">
        <f t="shared" si="12"/>
        <v>2.6006273981621741</v>
      </c>
      <c r="S62" s="209">
        <f t="shared" si="12"/>
        <v>2.9853547815895412</v>
      </c>
      <c r="T62" s="209">
        <f t="shared" si="12"/>
        <v>3.4277912725310129</v>
      </c>
      <c r="U62" s="209">
        <f t="shared" si="12"/>
        <v>3.9365932371137058</v>
      </c>
      <c r="V62" s="210"/>
    </row>
    <row r="63" spans="1:22" x14ac:dyDescent="0.2">
      <c r="B63" s="205" t="s">
        <v>225</v>
      </c>
      <c r="C63" s="205"/>
      <c r="D63" s="206">
        <f t="shared" ref="D63:J63" si="13">E63/$K60</f>
        <v>0.37593703992309258</v>
      </c>
      <c r="E63" s="206">
        <f t="shared" si="13"/>
        <v>0.43232759591155645</v>
      </c>
      <c r="F63" s="206">
        <f t="shared" si="13"/>
        <v>0.49717673529828987</v>
      </c>
      <c r="G63" s="206">
        <f t="shared" si="13"/>
        <v>0.57175324559303331</v>
      </c>
      <c r="H63" s="206">
        <f t="shared" si="13"/>
        <v>0.65751623243198831</v>
      </c>
      <c r="I63" s="206">
        <f t="shared" si="13"/>
        <v>0.7561436672967865</v>
      </c>
      <c r="J63" s="206">
        <f t="shared" si="13"/>
        <v>0.86956521739130443</v>
      </c>
      <c r="K63" s="204">
        <v>1</v>
      </c>
      <c r="L63" s="206">
        <f>K63*$K60</f>
        <v>1.1499999999999999</v>
      </c>
      <c r="M63" s="206">
        <f t="shared" ref="M63:U63" si="14">L63*$K60</f>
        <v>1.3224999999999998</v>
      </c>
      <c r="N63" s="206">
        <f t="shared" si="14"/>
        <v>1.5208749999999995</v>
      </c>
      <c r="O63" s="206">
        <f t="shared" si="14"/>
        <v>1.7490062499999994</v>
      </c>
      <c r="P63" s="206">
        <f t="shared" si="14"/>
        <v>2.0113571874999994</v>
      </c>
      <c r="Q63" s="206">
        <f t="shared" si="14"/>
        <v>2.3130607656249991</v>
      </c>
      <c r="R63" s="206">
        <f t="shared" si="14"/>
        <v>2.6600198804687487</v>
      </c>
      <c r="S63" s="206">
        <f t="shared" si="14"/>
        <v>3.0590228625390607</v>
      </c>
      <c r="T63" s="206">
        <f t="shared" si="14"/>
        <v>3.5178762919199196</v>
      </c>
      <c r="U63" s="206">
        <f t="shared" si="14"/>
        <v>4.0455577357079076</v>
      </c>
      <c r="V63" s="206"/>
    </row>
    <row r="64" spans="1:22" x14ac:dyDescent="0.2">
      <c r="B64" s="153" t="s">
        <v>68</v>
      </c>
      <c r="C64" s="154" t="s">
        <v>191</v>
      </c>
      <c r="D64" s="154" t="s">
        <v>154</v>
      </c>
      <c r="E64" s="154" t="s">
        <v>153</v>
      </c>
      <c r="F64" s="153" t="s">
        <v>152</v>
      </c>
      <c r="G64" s="153" t="s">
        <v>151</v>
      </c>
      <c r="H64" s="153" t="s">
        <v>69</v>
      </c>
      <c r="I64" s="153" t="s">
        <v>70</v>
      </c>
      <c r="J64" s="153" t="s">
        <v>71</v>
      </c>
      <c r="K64" s="153" t="s">
        <v>72</v>
      </c>
      <c r="L64" s="153" t="s">
        <v>169</v>
      </c>
      <c r="M64" s="153" t="s">
        <v>170</v>
      </c>
      <c r="N64" s="153" t="s">
        <v>171</v>
      </c>
      <c r="O64" s="153" t="s">
        <v>172</v>
      </c>
      <c r="P64" s="153" t="s">
        <v>173</v>
      </c>
      <c r="Q64" s="154" t="s">
        <v>174</v>
      </c>
      <c r="R64" s="154" t="s">
        <v>201</v>
      </c>
      <c r="S64" s="154" t="s">
        <v>202</v>
      </c>
      <c r="T64" s="154" t="s">
        <v>203</v>
      </c>
      <c r="U64" s="154" t="s">
        <v>204</v>
      </c>
      <c r="V64" s="154" t="s">
        <v>205</v>
      </c>
    </row>
    <row r="65" spans="2:22" x14ac:dyDescent="0.2">
      <c r="B65" s="153">
        <v>1</v>
      </c>
      <c r="C65" s="77">
        <f t="shared" ref="C65:J79" si="15">((D65-2)/$K$60)+2</f>
        <v>2.2288312416923173</v>
      </c>
      <c r="D65" s="77">
        <f t="shared" si="15"/>
        <v>2.263155927946165</v>
      </c>
      <c r="E65" s="77">
        <f t="shared" si="15"/>
        <v>2.3026293171380896</v>
      </c>
      <c r="F65" s="77">
        <f t="shared" si="15"/>
        <v>2.3480237147088028</v>
      </c>
      <c r="G65" s="77">
        <f t="shared" si="15"/>
        <v>2.4002272719151234</v>
      </c>
      <c r="H65" s="77">
        <f t="shared" si="15"/>
        <v>2.4602613627023917</v>
      </c>
      <c r="I65" s="77">
        <f t="shared" si="15"/>
        <v>2.5293005671077506</v>
      </c>
      <c r="J65" s="77">
        <f t="shared" si="15"/>
        <v>2.6086956521739131</v>
      </c>
      <c r="K65" s="158">
        <f t="shared" ref="K65:K79" si="16">K171+K190+2</f>
        <v>2.7</v>
      </c>
      <c r="L65" s="77">
        <f t="shared" ref="L65:V65" si="17">((K65-2)*$K$60)+2</f>
        <v>2.8050000000000002</v>
      </c>
      <c r="M65" s="77">
        <f t="shared" si="17"/>
        <v>2.9257499999999999</v>
      </c>
      <c r="N65" s="77">
        <f t="shared" si="17"/>
        <v>3.0646125</v>
      </c>
      <c r="O65" s="77">
        <f t="shared" si="17"/>
        <v>3.224304375</v>
      </c>
      <c r="P65" s="77">
        <f t="shared" si="17"/>
        <v>3.40795003125</v>
      </c>
      <c r="Q65" s="77">
        <f t="shared" si="17"/>
        <v>3.6191425359374998</v>
      </c>
      <c r="R65" s="77">
        <f t="shared" si="17"/>
        <v>3.8620139163281246</v>
      </c>
      <c r="S65" s="77">
        <f t="shared" si="17"/>
        <v>4.1413160037773427</v>
      </c>
      <c r="T65" s="77">
        <f t="shared" si="17"/>
        <v>4.4625134043439445</v>
      </c>
      <c r="U65" s="77">
        <f t="shared" si="17"/>
        <v>4.8318904149955362</v>
      </c>
      <c r="V65" s="77">
        <f t="shared" si="17"/>
        <v>5.2566739772448665</v>
      </c>
    </row>
    <row r="66" spans="2:22" x14ac:dyDescent="0.2">
      <c r="B66" s="153">
        <v>2</v>
      </c>
      <c r="C66" s="77">
        <f t="shared" si="15"/>
        <v>2.6864937250769509</v>
      </c>
      <c r="D66" s="77">
        <f t="shared" si="15"/>
        <v>2.7894677838384938</v>
      </c>
      <c r="E66" s="77">
        <f t="shared" si="15"/>
        <v>2.9078879514142679</v>
      </c>
      <c r="F66" s="77">
        <f t="shared" si="15"/>
        <v>3.0440711441264083</v>
      </c>
      <c r="G66" s="77">
        <f t="shared" si="15"/>
        <v>3.2006818157453698</v>
      </c>
      <c r="H66" s="77">
        <f t="shared" si="15"/>
        <v>3.3807840881071751</v>
      </c>
      <c r="I66" s="77">
        <f t="shared" si="15"/>
        <v>3.5879017013232515</v>
      </c>
      <c r="J66" s="77">
        <f t="shared" si="15"/>
        <v>3.8260869565217392</v>
      </c>
      <c r="K66" s="151">
        <f t="shared" si="16"/>
        <v>4.0999999999999996</v>
      </c>
      <c r="L66" s="77">
        <f t="shared" ref="L66:V66" si="18">((K66-2)*$K$60)+2</f>
        <v>4.4149999999999991</v>
      </c>
      <c r="M66" s="77">
        <f t="shared" si="18"/>
        <v>4.7772499999999987</v>
      </c>
      <c r="N66" s="77">
        <f t="shared" si="18"/>
        <v>5.1938374999999981</v>
      </c>
      <c r="O66" s="77">
        <f t="shared" si="18"/>
        <v>5.6729131249999973</v>
      </c>
      <c r="P66" s="77">
        <f t="shared" si="18"/>
        <v>6.2238500937499968</v>
      </c>
      <c r="Q66" s="77">
        <f t="shared" si="18"/>
        <v>6.8574276078124958</v>
      </c>
      <c r="R66" s="77">
        <f t="shared" si="18"/>
        <v>7.5860417489843694</v>
      </c>
      <c r="S66" s="77">
        <f t="shared" si="18"/>
        <v>8.4239480113320244</v>
      </c>
      <c r="T66" s="77">
        <f t="shared" si="18"/>
        <v>9.3875402130318264</v>
      </c>
      <c r="U66" s="77">
        <f t="shared" si="18"/>
        <v>10.4956712449866</v>
      </c>
      <c r="V66" s="77">
        <f t="shared" si="18"/>
        <v>11.770021931734588</v>
      </c>
    </row>
    <row r="67" spans="2:22" x14ac:dyDescent="0.2">
      <c r="B67" s="153">
        <v>3</v>
      </c>
      <c r="C67" s="142">
        <f t="shared" si="15"/>
        <v>3.0460856763077362</v>
      </c>
      <c r="D67" s="142">
        <f t="shared" si="15"/>
        <v>3.2029985277538966</v>
      </c>
      <c r="E67" s="142">
        <f t="shared" si="15"/>
        <v>3.3834483069169812</v>
      </c>
      <c r="F67" s="142">
        <f t="shared" si="15"/>
        <v>3.5909655529545281</v>
      </c>
      <c r="G67" s="142">
        <f t="shared" si="15"/>
        <v>3.8296103858977069</v>
      </c>
      <c r="H67" s="142">
        <f t="shared" si="15"/>
        <v>4.1040519437823626</v>
      </c>
      <c r="I67" s="142">
        <f t="shared" si="15"/>
        <v>4.4196597353497165</v>
      </c>
      <c r="J67" s="142">
        <f t="shared" si="15"/>
        <v>4.7826086956521738</v>
      </c>
      <c r="K67" s="152">
        <f t="shared" si="16"/>
        <v>5.1999999999999993</v>
      </c>
      <c r="L67" s="142">
        <f t="shared" ref="L67:V67" si="19">((K67-2)*$K$60)+2</f>
        <v>5.6799999999999988</v>
      </c>
      <c r="M67" s="142">
        <f t="shared" si="19"/>
        <v>6.2319999999999984</v>
      </c>
      <c r="N67" s="142">
        <f t="shared" si="19"/>
        <v>6.8667999999999978</v>
      </c>
      <c r="O67" s="142">
        <f t="shared" si="19"/>
        <v>7.5968199999999975</v>
      </c>
      <c r="P67" s="142">
        <f t="shared" si="19"/>
        <v>8.4363429999999973</v>
      </c>
      <c r="Q67" s="142">
        <f t="shared" si="19"/>
        <v>9.401794449999997</v>
      </c>
      <c r="R67" s="142">
        <f t="shared" si="19"/>
        <v>10.512063617499996</v>
      </c>
      <c r="S67" s="142">
        <f t="shared" si="19"/>
        <v>11.788873160124995</v>
      </c>
      <c r="T67" s="142">
        <f t="shared" si="19"/>
        <v>13.257204134143743</v>
      </c>
      <c r="U67" s="142">
        <f t="shared" si="19"/>
        <v>14.945784754265304</v>
      </c>
      <c r="V67" s="142">
        <f t="shared" si="19"/>
        <v>16.887652467405097</v>
      </c>
    </row>
    <row r="68" spans="2:22" x14ac:dyDescent="0.2">
      <c r="B68" s="153">
        <v>4</v>
      </c>
      <c r="C68" s="77">
        <f t="shared" si="15"/>
        <v>3.405677627538521</v>
      </c>
      <c r="D68" s="77">
        <f t="shared" si="15"/>
        <v>3.6165292716692989</v>
      </c>
      <c r="E68" s="77">
        <f t="shared" si="15"/>
        <v>3.8590086624196935</v>
      </c>
      <c r="F68" s="77">
        <f t="shared" si="15"/>
        <v>4.137859961782647</v>
      </c>
      <c r="G68" s="77">
        <f t="shared" si="15"/>
        <v>4.4585389560500435</v>
      </c>
      <c r="H68" s="77">
        <f t="shared" si="15"/>
        <v>4.8273197994575501</v>
      </c>
      <c r="I68" s="77">
        <f t="shared" si="15"/>
        <v>5.2514177693761823</v>
      </c>
      <c r="J68" s="77">
        <f t="shared" si="15"/>
        <v>5.7391304347826093</v>
      </c>
      <c r="K68" s="151">
        <f t="shared" si="16"/>
        <v>6.3</v>
      </c>
      <c r="L68" s="77">
        <f t="shared" ref="L68:V68" si="20">((K68-2)*$K$60)+2</f>
        <v>6.9449999999999994</v>
      </c>
      <c r="M68" s="77">
        <f t="shared" si="20"/>
        <v>7.6867499999999991</v>
      </c>
      <c r="N68" s="77">
        <f t="shared" si="20"/>
        <v>8.5397624999999984</v>
      </c>
      <c r="O68" s="77">
        <f t="shared" si="20"/>
        <v>9.5207268749999976</v>
      </c>
      <c r="P68" s="77">
        <f t="shared" si="20"/>
        <v>10.648835906249996</v>
      </c>
      <c r="Q68" s="77">
        <f t="shared" si="20"/>
        <v>11.946161292187494</v>
      </c>
      <c r="R68" s="77">
        <f t="shared" si="20"/>
        <v>13.438085486015616</v>
      </c>
      <c r="S68" s="77">
        <f t="shared" si="20"/>
        <v>15.153798308917958</v>
      </c>
      <c r="T68" s="77">
        <f t="shared" si="20"/>
        <v>17.126868055255649</v>
      </c>
      <c r="U68" s="77">
        <f t="shared" si="20"/>
        <v>19.395898263543994</v>
      </c>
      <c r="V68" s="77">
        <f t="shared" si="20"/>
        <v>22.005283003075593</v>
      </c>
    </row>
    <row r="69" spans="2:22" x14ac:dyDescent="0.2">
      <c r="B69" s="153">
        <v>5</v>
      </c>
      <c r="C69" s="77">
        <f t="shared" si="15"/>
        <v>3.6998892240000716</v>
      </c>
      <c r="D69" s="77">
        <f t="shared" si="15"/>
        <v>3.9548726076000822</v>
      </c>
      <c r="E69" s="77">
        <f t="shared" si="15"/>
        <v>4.2481034987400941</v>
      </c>
      <c r="F69" s="77">
        <f t="shared" si="15"/>
        <v>4.5853190235511079</v>
      </c>
      <c r="G69" s="77">
        <f t="shared" si="15"/>
        <v>4.9731168770837737</v>
      </c>
      <c r="H69" s="77">
        <f t="shared" si="15"/>
        <v>5.4190844086463388</v>
      </c>
      <c r="I69" s="77">
        <f t="shared" si="15"/>
        <v>5.9319470699432895</v>
      </c>
      <c r="J69" s="77">
        <f t="shared" si="15"/>
        <v>6.5217391304347823</v>
      </c>
      <c r="K69" s="151">
        <f t="shared" si="16"/>
        <v>7.1999999999999993</v>
      </c>
      <c r="L69" s="77">
        <f t="shared" ref="L69:V69" si="21">((K69-2)*$K$60)+2</f>
        <v>7.9799999999999986</v>
      </c>
      <c r="M69" s="77">
        <f t="shared" si="21"/>
        <v>8.8769999999999989</v>
      </c>
      <c r="N69" s="77">
        <f t="shared" si="21"/>
        <v>9.9085499999999982</v>
      </c>
      <c r="O69" s="77">
        <f t="shared" si="21"/>
        <v>11.094832499999997</v>
      </c>
      <c r="P69" s="77">
        <f t="shared" si="21"/>
        <v>12.459057374999995</v>
      </c>
      <c r="Q69" s="77">
        <f t="shared" si="21"/>
        <v>14.027915981249993</v>
      </c>
      <c r="R69" s="77">
        <f t="shared" si="21"/>
        <v>15.832103378437491</v>
      </c>
      <c r="S69" s="77">
        <f t="shared" si="21"/>
        <v>17.906918885203112</v>
      </c>
      <c r="T69" s="77">
        <f t="shared" si="21"/>
        <v>20.292956717983579</v>
      </c>
      <c r="U69" s="77">
        <f t="shared" si="21"/>
        <v>23.036900225681112</v>
      </c>
      <c r="V69" s="77">
        <f t="shared" si="21"/>
        <v>26.192435259533276</v>
      </c>
    </row>
    <row r="70" spans="2:22" x14ac:dyDescent="0.2">
      <c r="B70" s="153">
        <v>10</v>
      </c>
      <c r="C70" s="142">
        <f t="shared" si="15"/>
        <v>4.6805945455385736</v>
      </c>
      <c r="D70" s="142">
        <f t="shared" si="15"/>
        <v>5.0826837273693597</v>
      </c>
      <c r="E70" s="142">
        <f t="shared" si="15"/>
        <v>5.5450862864747634</v>
      </c>
      <c r="F70" s="142">
        <f t="shared" si="15"/>
        <v>6.0768492294459771</v>
      </c>
      <c r="G70" s="142">
        <f t="shared" si="15"/>
        <v>6.6883766138628733</v>
      </c>
      <c r="H70" s="142">
        <f t="shared" si="15"/>
        <v>7.3916331059423035</v>
      </c>
      <c r="I70" s="142">
        <f t="shared" si="15"/>
        <v>8.200378071833649</v>
      </c>
      <c r="J70" s="142">
        <f t="shared" si="15"/>
        <v>9.1304347826086953</v>
      </c>
      <c r="K70" s="152">
        <f t="shared" si="16"/>
        <v>10.199999999999999</v>
      </c>
      <c r="L70" s="142">
        <f t="shared" ref="L70:V70" si="22">((K70-2)*$K$60)+2</f>
        <v>11.429999999999998</v>
      </c>
      <c r="M70" s="142">
        <f t="shared" si="22"/>
        <v>12.844499999999996</v>
      </c>
      <c r="N70" s="142">
        <f t="shared" si="22"/>
        <v>14.471174999999995</v>
      </c>
      <c r="O70" s="142">
        <f t="shared" si="22"/>
        <v>16.341851249999994</v>
      </c>
      <c r="P70" s="142">
        <f t="shared" si="22"/>
        <v>18.493128937499993</v>
      </c>
      <c r="Q70" s="142">
        <f t="shared" si="22"/>
        <v>20.96709827812499</v>
      </c>
      <c r="R70" s="142">
        <f t="shared" si="22"/>
        <v>23.812163019843737</v>
      </c>
      <c r="S70" s="142">
        <f t="shared" si="22"/>
        <v>27.083987472820297</v>
      </c>
      <c r="T70" s="142">
        <f t="shared" si="22"/>
        <v>30.846585593743338</v>
      </c>
      <c r="U70" s="142">
        <f t="shared" si="22"/>
        <v>35.173573432804837</v>
      </c>
      <c r="V70" s="142">
        <f t="shared" si="22"/>
        <v>40.14960944772556</v>
      </c>
    </row>
    <row r="71" spans="2:22" x14ac:dyDescent="0.2">
      <c r="B71" s="153">
        <v>20</v>
      </c>
      <c r="C71" s="77">
        <f t="shared" si="15"/>
        <v>6.2824132373847954</v>
      </c>
      <c r="D71" s="77">
        <f t="shared" si="15"/>
        <v>6.9247752229925146</v>
      </c>
      <c r="E71" s="77">
        <f t="shared" si="15"/>
        <v>7.6634915064413915</v>
      </c>
      <c r="F71" s="77">
        <f t="shared" si="15"/>
        <v>8.5130152324076001</v>
      </c>
      <c r="G71" s="77">
        <f t="shared" si="15"/>
        <v>9.4899675172687381</v>
      </c>
      <c r="H71" s="77">
        <f t="shared" si="15"/>
        <v>10.613462644859048</v>
      </c>
      <c r="I71" s="77">
        <f t="shared" si="15"/>
        <v>11.905482041587904</v>
      </c>
      <c r="J71" s="77">
        <f t="shared" si="15"/>
        <v>13.39130434782609</v>
      </c>
      <c r="K71" s="151">
        <f t="shared" si="16"/>
        <v>15.100000000000001</v>
      </c>
      <c r="L71" s="77">
        <f t="shared" ref="L71:V71" si="23">((K71-2)*$K$60)+2</f>
        <v>17.065000000000001</v>
      </c>
      <c r="M71" s="77">
        <f t="shared" si="23"/>
        <v>19.324750000000002</v>
      </c>
      <c r="N71" s="77">
        <f t="shared" si="23"/>
        <v>21.923462499999999</v>
      </c>
      <c r="O71" s="77">
        <f t="shared" si="23"/>
        <v>24.911981874999999</v>
      </c>
      <c r="P71" s="77">
        <f t="shared" si="23"/>
        <v>28.348779156249996</v>
      </c>
      <c r="Q71" s="77">
        <f t="shared" si="23"/>
        <v>32.301096029687493</v>
      </c>
      <c r="R71" s="77">
        <f t="shared" si="23"/>
        <v>36.846260434140611</v>
      </c>
      <c r="S71" s="77">
        <f t="shared" si="23"/>
        <v>42.073199499261698</v>
      </c>
      <c r="T71" s="77">
        <f t="shared" si="23"/>
        <v>48.084179424150946</v>
      </c>
      <c r="U71" s="77">
        <f t="shared" si="23"/>
        <v>54.996806337773585</v>
      </c>
      <c r="V71" s="77">
        <f t="shared" si="23"/>
        <v>62.946327288439619</v>
      </c>
    </row>
    <row r="72" spans="2:22" x14ac:dyDescent="0.2">
      <c r="B72" s="153">
        <v>30</v>
      </c>
      <c r="C72" s="77">
        <f t="shared" si="15"/>
        <v>7.9169221066156314</v>
      </c>
      <c r="D72" s="77">
        <f t="shared" si="15"/>
        <v>8.8044604226079759</v>
      </c>
      <c r="E72" s="77">
        <f t="shared" si="15"/>
        <v>9.825129485999172</v>
      </c>
      <c r="F72" s="77">
        <f t="shared" si="15"/>
        <v>10.998898908899047</v>
      </c>
      <c r="G72" s="77">
        <f t="shared" si="15"/>
        <v>12.348733745233904</v>
      </c>
      <c r="H72" s="77">
        <f t="shared" si="15"/>
        <v>13.901043807018988</v>
      </c>
      <c r="I72" s="77">
        <f t="shared" si="15"/>
        <v>15.686200378071835</v>
      </c>
      <c r="J72" s="77">
        <f t="shared" si="15"/>
        <v>17.739130434782609</v>
      </c>
      <c r="K72" s="151">
        <f t="shared" si="16"/>
        <v>20.100000000000001</v>
      </c>
      <c r="L72" s="77">
        <f t="shared" ref="L72:V72" si="24">((K72-2)*$K$60)+2</f>
        <v>22.815000000000001</v>
      </c>
      <c r="M72" s="77">
        <f t="shared" si="24"/>
        <v>25.937249999999999</v>
      </c>
      <c r="N72" s="77">
        <f t="shared" si="24"/>
        <v>29.527837499999997</v>
      </c>
      <c r="O72" s="77">
        <f t="shared" si="24"/>
        <v>33.657013124999992</v>
      </c>
      <c r="P72" s="77">
        <f t="shared" si="24"/>
        <v>38.405565093749985</v>
      </c>
      <c r="Q72" s="77">
        <f t="shared" si="24"/>
        <v>43.866399857812482</v>
      </c>
      <c r="R72" s="77">
        <f t="shared" si="24"/>
        <v>50.146359836484351</v>
      </c>
      <c r="S72" s="77">
        <f t="shared" si="24"/>
        <v>57.368313811957002</v>
      </c>
      <c r="T72" s="77">
        <f t="shared" si="24"/>
        <v>65.673560883750554</v>
      </c>
      <c r="U72" s="77">
        <f t="shared" si="24"/>
        <v>75.224595016313131</v>
      </c>
      <c r="V72" s="77">
        <f t="shared" si="24"/>
        <v>86.208284268760096</v>
      </c>
    </row>
    <row r="73" spans="2:22" x14ac:dyDescent="0.2">
      <c r="B73" s="153">
        <v>40</v>
      </c>
      <c r="C73" s="77">
        <f t="shared" si="15"/>
        <v>9.5514309758464702</v>
      </c>
      <c r="D73" s="77">
        <f t="shared" si="15"/>
        <v>10.68414562222344</v>
      </c>
      <c r="E73" s="77">
        <f t="shared" si="15"/>
        <v>11.986767465556955</v>
      </c>
      <c r="F73" s="77">
        <f t="shared" si="15"/>
        <v>13.484782585390498</v>
      </c>
      <c r="G73" s="77">
        <f t="shared" si="15"/>
        <v>15.207499973199072</v>
      </c>
      <c r="H73" s="77">
        <f t="shared" si="15"/>
        <v>17.188624969178932</v>
      </c>
      <c r="I73" s="77">
        <f t="shared" si="15"/>
        <v>19.466918714555767</v>
      </c>
      <c r="J73" s="77">
        <f t="shared" si="15"/>
        <v>22.086956521739133</v>
      </c>
      <c r="K73" s="151">
        <f t="shared" si="16"/>
        <v>25.1</v>
      </c>
      <c r="L73" s="77">
        <f t="shared" ref="L73:V73" si="25">((K73-2)*$K$60)+2</f>
        <v>28.565000000000001</v>
      </c>
      <c r="M73" s="77">
        <f t="shared" si="25"/>
        <v>32.549750000000003</v>
      </c>
      <c r="N73" s="77">
        <f t="shared" si="25"/>
        <v>37.132212500000001</v>
      </c>
      <c r="O73" s="77">
        <f t="shared" si="25"/>
        <v>42.402044374999996</v>
      </c>
      <c r="P73" s="77">
        <f t="shared" si="25"/>
        <v>48.462351031249995</v>
      </c>
      <c r="Q73" s="77">
        <f t="shared" si="25"/>
        <v>55.431703685937492</v>
      </c>
      <c r="R73" s="77">
        <f t="shared" si="25"/>
        <v>63.446459238828112</v>
      </c>
      <c r="S73" s="77">
        <f t="shared" si="25"/>
        <v>72.663428124652327</v>
      </c>
      <c r="T73" s="77">
        <f t="shared" si="25"/>
        <v>83.262942343350176</v>
      </c>
      <c r="U73" s="77">
        <f t="shared" si="25"/>
        <v>95.452383694852699</v>
      </c>
      <c r="V73" s="77">
        <f t="shared" si="25"/>
        <v>109.4702412490806</v>
      </c>
    </row>
    <row r="74" spans="2:22" x14ac:dyDescent="0.2">
      <c r="B74" s="153">
        <v>50</v>
      </c>
      <c r="C74" s="77">
        <f t="shared" si="15"/>
        <v>11.218630022461927</v>
      </c>
      <c r="D74" s="77">
        <f t="shared" si="15"/>
        <v>12.601424525831215</v>
      </c>
      <c r="E74" s="77">
        <f t="shared" si="15"/>
        <v>14.191638204705896</v>
      </c>
      <c r="F74" s="77">
        <f t="shared" si="15"/>
        <v>16.020383935411779</v>
      </c>
      <c r="G74" s="77">
        <f t="shared" si="15"/>
        <v>18.123441525723543</v>
      </c>
      <c r="H74" s="77">
        <f t="shared" si="15"/>
        <v>20.541957754582072</v>
      </c>
      <c r="I74" s="77">
        <f t="shared" si="15"/>
        <v>23.323251417769381</v>
      </c>
      <c r="J74" s="77">
        <f t="shared" si="15"/>
        <v>26.521739130434785</v>
      </c>
      <c r="K74" s="151">
        <f t="shared" si="16"/>
        <v>30.2</v>
      </c>
      <c r="L74" s="77">
        <f t="shared" ref="L74:V74" si="26">((K74-2)*$K$60)+2</f>
        <v>34.43</v>
      </c>
      <c r="M74" s="77">
        <f t="shared" si="26"/>
        <v>39.294499999999999</v>
      </c>
      <c r="N74" s="77">
        <f t="shared" si="26"/>
        <v>44.888674999999999</v>
      </c>
      <c r="O74" s="77">
        <f t="shared" si="26"/>
        <v>51.321976249999999</v>
      </c>
      <c r="P74" s="77">
        <f t="shared" si="26"/>
        <v>58.720272687499993</v>
      </c>
      <c r="Q74" s="77">
        <f t="shared" si="26"/>
        <v>67.228313590624992</v>
      </c>
      <c r="R74" s="77">
        <f t="shared" si="26"/>
        <v>77.01256062921874</v>
      </c>
      <c r="S74" s="77">
        <f t="shared" si="26"/>
        <v>88.264444723601542</v>
      </c>
      <c r="T74" s="77">
        <f t="shared" si="26"/>
        <v>101.20411143214177</v>
      </c>
      <c r="U74" s="77">
        <f t="shared" si="26"/>
        <v>116.08472814696303</v>
      </c>
      <c r="V74" s="77">
        <f t="shared" si="26"/>
        <v>133.19743736900747</v>
      </c>
    </row>
    <row r="75" spans="2:22" x14ac:dyDescent="0.2">
      <c r="B75" s="153">
        <v>60</v>
      </c>
      <c r="C75" s="77">
        <f t="shared" si="15"/>
        <v>12.853138891692764</v>
      </c>
      <c r="D75" s="77">
        <f t="shared" si="15"/>
        <v>14.481109725446677</v>
      </c>
      <c r="E75" s="77">
        <f t="shared" si="15"/>
        <v>16.353276184263677</v>
      </c>
      <c r="F75" s="77">
        <f t="shared" si="15"/>
        <v>18.506267611903226</v>
      </c>
      <c r="G75" s="77">
        <f t="shared" si="15"/>
        <v>20.982207753688709</v>
      </c>
      <c r="H75" s="77">
        <f t="shared" si="15"/>
        <v>23.829538916742013</v>
      </c>
      <c r="I75" s="77">
        <f t="shared" si="15"/>
        <v>27.103969754253313</v>
      </c>
      <c r="J75" s="77">
        <f t="shared" si="15"/>
        <v>30.869565217391308</v>
      </c>
      <c r="K75" s="151">
        <f t="shared" si="16"/>
        <v>35.200000000000003</v>
      </c>
      <c r="L75" s="77">
        <f t="shared" ref="L75:V75" si="27">((K75-2)*$K$60)+2</f>
        <v>40.18</v>
      </c>
      <c r="M75" s="77">
        <f t="shared" si="27"/>
        <v>45.906999999999996</v>
      </c>
      <c r="N75" s="77">
        <f t="shared" si="27"/>
        <v>52.49304999999999</v>
      </c>
      <c r="O75" s="77">
        <f t="shared" si="27"/>
        <v>60.067007499999981</v>
      </c>
      <c r="P75" s="77">
        <f t="shared" si="27"/>
        <v>68.777058624999967</v>
      </c>
      <c r="Q75" s="77">
        <f t="shared" si="27"/>
        <v>78.79361741874996</v>
      </c>
      <c r="R75" s="77">
        <f t="shared" si="27"/>
        <v>90.312660031562444</v>
      </c>
      <c r="S75" s="77">
        <f t="shared" si="27"/>
        <v>103.5595590362968</v>
      </c>
      <c r="T75" s="77">
        <f t="shared" si="27"/>
        <v>118.79349289174131</v>
      </c>
      <c r="U75" s="77">
        <f t="shared" si="27"/>
        <v>136.31251682550248</v>
      </c>
      <c r="V75" s="77">
        <f t="shared" si="27"/>
        <v>156.45939434932785</v>
      </c>
    </row>
    <row r="76" spans="2:22" x14ac:dyDescent="0.2">
      <c r="B76" s="153">
        <v>70</v>
      </c>
      <c r="C76" s="142">
        <f t="shared" si="15"/>
        <v>14.520337938308213</v>
      </c>
      <c r="D76" s="142">
        <f t="shared" si="15"/>
        <v>16.398388629054445</v>
      </c>
      <c r="E76" s="142">
        <f t="shared" si="15"/>
        <v>18.558146923412611</v>
      </c>
      <c r="F76" s="142">
        <f t="shared" si="15"/>
        <v>21.0418689619245</v>
      </c>
      <c r="G76" s="142">
        <f t="shared" si="15"/>
        <v>23.898149306213174</v>
      </c>
      <c r="H76" s="142">
        <f t="shared" si="15"/>
        <v>27.18287170214515</v>
      </c>
      <c r="I76" s="142">
        <f t="shared" si="15"/>
        <v>30.96030245746692</v>
      </c>
      <c r="J76" s="142">
        <f t="shared" si="15"/>
        <v>35.304347826086953</v>
      </c>
      <c r="K76" s="152">
        <f t="shared" si="16"/>
        <v>40.299999999999997</v>
      </c>
      <c r="L76" s="142">
        <f t="shared" ref="L76:V76" si="28">((K76-2)*$K$60)+2</f>
        <v>46.044999999999995</v>
      </c>
      <c r="M76" s="142">
        <f t="shared" si="28"/>
        <v>52.651749999999993</v>
      </c>
      <c r="N76" s="142">
        <f t="shared" si="28"/>
        <v>60.249512499999987</v>
      </c>
      <c r="O76" s="142">
        <f t="shared" si="28"/>
        <v>68.986939374999977</v>
      </c>
      <c r="P76" s="142">
        <f t="shared" si="28"/>
        <v>79.034980281249972</v>
      </c>
      <c r="Q76" s="142">
        <f t="shared" si="28"/>
        <v>90.59022732343746</v>
      </c>
      <c r="R76" s="142">
        <f t="shared" si="28"/>
        <v>103.87876142195307</v>
      </c>
      <c r="S76" s="142">
        <f t="shared" si="28"/>
        <v>119.16057563524602</v>
      </c>
      <c r="T76" s="142">
        <f t="shared" si="28"/>
        <v>136.73466198053291</v>
      </c>
      <c r="U76" s="142">
        <f t="shared" si="28"/>
        <v>156.94486127761283</v>
      </c>
      <c r="V76" s="142">
        <f t="shared" si="28"/>
        <v>180.18659046925475</v>
      </c>
    </row>
    <row r="77" spans="2:22" x14ac:dyDescent="0.2">
      <c r="B77" s="153">
        <v>80</v>
      </c>
      <c r="C77" s="77">
        <f t="shared" si="15"/>
        <v>16.252917339692907</v>
      </c>
      <c r="D77" s="77">
        <f t="shared" si="15"/>
        <v>18.39085494064684</v>
      </c>
      <c r="E77" s="77">
        <f t="shared" si="15"/>
        <v>20.849483181743864</v>
      </c>
      <c r="F77" s="77">
        <f t="shared" si="15"/>
        <v>23.676905659005442</v>
      </c>
      <c r="G77" s="77">
        <f t="shared" si="15"/>
        <v>26.928441507856256</v>
      </c>
      <c r="H77" s="77">
        <f t="shared" si="15"/>
        <v>30.667707734034693</v>
      </c>
      <c r="I77" s="77">
        <f t="shared" si="15"/>
        <v>34.967863894139896</v>
      </c>
      <c r="J77" s="77">
        <f t="shared" si="15"/>
        <v>39.913043478260875</v>
      </c>
      <c r="K77" s="151">
        <f t="shared" si="16"/>
        <v>45.6</v>
      </c>
      <c r="L77" s="77">
        <f t="shared" ref="L77:V77" si="29">((K77-2)*$K$60)+2</f>
        <v>52.14</v>
      </c>
      <c r="M77" s="77">
        <f t="shared" si="29"/>
        <v>59.660999999999994</v>
      </c>
      <c r="N77" s="77">
        <f t="shared" si="29"/>
        <v>68.310149999999993</v>
      </c>
      <c r="O77" s="77">
        <f t="shared" si="29"/>
        <v>78.256672499999979</v>
      </c>
      <c r="P77" s="77">
        <f t="shared" si="29"/>
        <v>89.695173374999968</v>
      </c>
      <c r="Q77" s="77">
        <f t="shared" si="29"/>
        <v>102.84944938124995</v>
      </c>
      <c r="R77" s="77">
        <f t="shared" si="29"/>
        <v>117.97686678843743</v>
      </c>
      <c r="S77" s="77">
        <f t="shared" si="29"/>
        <v>135.37339680670303</v>
      </c>
      <c r="T77" s="77">
        <f t="shared" si="29"/>
        <v>155.37940632770847</v>
      </c>
      <c r="U77" s="77">
        <f t="shared" si="29"/>
        <v>178.38631727686473</v>
      </c>
      <c r="V77" s="77">
        <f t="shared" si="29"/>
        <v>204.84426486839442</v>
      </c>
    </row>
    <row r="78" spans="2:22" x14ac:dyDescent="0.2">
      <c r="B78" s="153">
        <v>90</v>
      </c>
      <c r="C78" s="77">
        <f t="shared" si="15"/>
        <v>17.952806563692974</v>
      </c>
      <c r="D78" s="77">
        <f t="shared" si="15"/>
        <v>20.345727548246916</v>
      </c>
      <c r="E78" s="77">
        <f t="shared" si="15"/>
        <v>23.097586680483953</v>
      </c>
      <c r="F78" s="77">
        <f t="shared" si="15"/>
        <v>26.262224682556546</v>
      </c>
      <c r="G78" s="77">
        <f t="shared" si="15"/>
        <v>29.901558384940024</v>
      </c>
      <c r="H78" s="77">
        <f t="shared" si="15"/>
        <v>34.086792142681027</v>
      </c>
      <c r="I78" s="77">
        <f t="shared" si="15"/>
        <v>38.89981096408318</v>
      </c>
      <c r="J78" s="77">
        <f t="shared" si="15"/>
        <v>44.434782608695656</v>
      </c>
      <c r="K78" s="151">
        <f t="shared" si="16"/>
        <v>50.8</v>
      </c>
      <c r="L78" s="77">
        <f t="shared" ref="L78:V78" si="30">((K78-2)*$K$60)+2</f>
        <v>58.11999999999999</v>
      </c>
      <c r="M78" s="77">
        <f t="shared" si="30"/>
        <v>66.537999999999982</v>
      </c>
      <c r="N78" s="77">
        <f t="shared" si="30"/>
        <v>76.21869999999997</v>
      </c>
      <c r="O78" s="77">
        <f t="shared" si="30"/>
        <v>87.35150499999996</v>
      </c>
      <c r="P78" s="77">
        <f t="shared" si="30"/>
        <v>100.15423074999995</v>
      </c>
      <c r="Q78" s="77">
        <f t="shared" si="30"/>
        <v>114.87736536249994</v>
      </c>
      <c r="R78" s="77">
        <f t="shared" si="30"/>
        <v>131.80897016687493</v>
      </c>
      <c r="S78" s="77">
        <f t="shared" si="30"/>
        <v>151.28031569190617</v>
      </c>
      <c r="T78" s="77">
        <f t="shared" si="30"/>
        <v>173.67236304569207</v>
      </c>
      <c r="U78" s="77">
        <f t="shared" si="30"/>
        <v>199.42321750254587</v>
      </c>
      <c r="V78" s="77">
        <f t="shared" si="30"/>
        <v>229.03670012792773</v>
      </c>
    </row>
    <row r="79" spans="2:22" x14ac:dyDescent="0.2">
      <c r="B79" s="153">
        <v>100</v>
      </c>
      <c r="C79" s="179">
        <f t="shared" si="15"/>
        <v>19.620005610308432</v>
      </c>
      <c r="D79" s="179">
        <f t="shared" si="15"/>
        <v>22.263006451854697</v>
      </c>
      <c r="E79" s="179">
        <f t="shared" si="15"/>
        <v>25.302457419632898</v>
      </c>
      <c r="F79" s="179">
        <f t="shared" si="15"/>
        <v>28.797826032577831</v>
      </c>
      <c r="G79" s="179">
        <f t="shared" si="15"/>
        <v>32.817499937464504</v>
      </c>
      <c r="H79" s="179">
        <f t="shared" si="15"/>
        <v>37.440124928084174</v>
      </c>
      <c r="I79" s="179">
        <f t="shared" si="15"/>
        <v>42.756143667296797</v>
      </c>
      <c r="J79" s="179">
        <f t="shared" si="15"/>
        <v>48.869565217391312</v>
      </c>
      <c r="K79" s="151">
        <f t="shared" si="16"/>
        <v>55.900000000000006</v>
      </c>
      <c r="L79" s="179">
        <f t="shared" ref="L79:V79" si="31">((K79-2)*$K$60)+2</f>
        <v>63.984999999999999</v>
      </c>
      <c r="M79" s="179">
        <f t="shared" si="31"/>
        <v>73.282749999999993</v>
      </c>
      <c r="N79" s="179">
        <f t="shared" si="31"/>
        <v>83.975162499999982</v>
      </c>
      <c r="O79" s="179">
        <f t="shared" si="31"/>
        <v>96.271436874999978</v>
      </c>
      <c r="P79" s="179">
        <f t="shared" si="31"/>
        <v>110.41215240624997</v>
      </c>
      <c r="Q79" s="179">
        <f t="shared" si="31"/>
        <v>126.67397526718746</v>
      </c>
      <c r="R79" s="179">
        <f t="shared" si="31"/>
        <v>145.37507155726556</v>
      </c>
      <c r="S79" s="179">
        <f t="shared" si="31"/>
        <v>166.88133229085537</v>
      </c>
      <c r="T79" s="179">
        <f t="shared" si="31"/>
        <v>191.61353213448365</v>
      </c>
      <c r="U79" s="179">
        <f t="shared" si="31"/>
        <v>220.05556195465618</v>
      </c>
      <c r="V79" s="179">
        <f t="shared" si="31"/>
        <v>252.7638962478546</v>
      </c>
    </row>
    <row r="80" spans="2:22" x14ac:dyDescent="0.2">
      <c r="B80" s="155"/>
      <c r="C80" s="179"/>
      <c r="D80" s="77"/>
      <c r="E80" s="77"/>
      <c r="F80" s="77"/>
      <c r="G80" s="77"/>
      <c r="H80" s="77"/>
      <c r="I80" s="77"/>
      <c r="J80" s="77"/>
      <c r="U80" s="179"/>
      <c r="V80" s="179"/>
    </row>
    <row r="81" spans="1:22" x14ac:dyDescent="0.2">
      <c r="B81" s="211"/>
      <c r="C81" s="212"/>
      <c r="D81" s="213">
        <f t="shared" ref="D81:J81" si="32">($K79*D62)</f>
        <v>22.263006451854697</v>
      </c>
      <c r="E81" s="213">
        <f t="shared" si="32"/>
        <v>25.302457419632898</v>
      </c>
      <c r="F81" s="213">
        <f t="shared" si="32"/>
        <v>28.797826032577834</v>
      </c>
      <c r="G81" s="213">
        <f t="shared" si="32"/>
        <v>32.817499937464504</v>
      </c>
      <c r="H81" s="213">
        <f t="shared" si="32"/>
        <v>37.440124928084174</v>
      </c>
      <c r="I81" s="213">
        <f t="shared" si="32"/>
        <v>42.756143667296797</v>
      </c>
      <c r="J81" s="213">
        <f t="shared" si="32"/>
        <v>48.869565217391312</v>
      </c>
      <c r="K81" s="213"/>
      <c r="L81" s="213">
        <f>($K79*L62)</f>
        <v>63.984999999999992</v>
      </c>
      <c r="M81" s="213">
        <f t="shared" ref="M81:U81" si="33">($K79*M62)</f>
        <v>73.282749999999993</v>
      </c>
      <c r="N81" s="213">
        <f t="shared" si="33"/>
        <v>83.975162499999982</v>
      </c>
      <c r="O81" s="213">
        <f t="shared" si="33"/>
        <v>96.271436874999978</v>
      </c>
      <c r="P81" s="213">
        <f t="shared" si="33"/>
        <v>110.41215240624997</v>
      </c>
      <c r="Q81" s="213">
        <f t="shared" si="33"/>
        <v>126.67397526718747</v>
      </c>
      <c r="R81" s="213">
        <f t="shared" si="33"/>
        <v>145.37507155726556</v>
      </c>
      <c r="S81" s="213">
        <f t="shared" si="33"/>
        <v>166.88133229085537</v>
      </c>
      <c r="T81" s="213">
        <f t="shared" si="33"/>
        <v>191.61353213448365</v>
      </c>
      <c r="U81" s="213">
        <f t="shared" si="33"/>
        <v>220.05556195465618</v>
      </c>
      <c r="V81" s="214"/>
    </row>
    <row r="82" spans="1:22" x14ac:dyDescent="0.2">
      <c r="B82" s="198"/>
      <c r="F82" s="83"/>
      <c r="K82" s="77"/>
      <c r="L82" s="83"/>
      <c r="N82" s="83"/>
      <c r="Q82" s="83"/>
      <c r="R82" s="83"/>
      <c r="S82" s="83"/>
      <c r="T82" s="83"/>
      <c r="U82" s="83"/>
      <c r="V82" s="83"/>
    </row>
    <row r="83" spans="1:22" x14ac:dyDescent="0.2">
      <c r="B83" s="198"/>
      <c r="F83" s="83"/>
      <c r="K83" s="77"/>
      <c r="L83" s="83"/>
      <c r="N83" s="83"/>
      <c r="Q83" s="83"/>
      <c r="R83" s="83"/>
      <c r="S83" s="83"/>
      <c r="T83" s="83"/>
      <c r="U83" s="83"/>
      <c r="V83" s="83"/>
    </row>
    <row r="84" spans="1:22" x14ac:dyDescent="0.2">
      <c r="A84" s="108" t="s">
        <v>158</v>
      </c>
      <c r="B84" s="109"/>
      <c r="C84" s="110">
        <f>C85-(E84-D84)</f>
        <v>13.440458791129126</v>
      </c>
      <c r="D84" s="111">
        <f>((C76+D76)/2)+0.01</f>
        <v>15.469363283681329</v>
      </c>
      <c r="E84" s="111">
        <f>((D76+E76)/2)+0.01</f>
        <v>17.488267776233531</v>
      </c>
      <c r="F84" s="111">
        <f t="shared" ref="F84:V84" si="34">((E76+F76)/2)+0.01</f>
        <v>19.810007942668559</v>
      </c>
      <c r="G84" s="111">
        <f t="shared" si="34"/>
        <v>22.48000913406884</v>
      </c>
      <c r="H84" s="111">
        <f t="shared" si="34"/>
        <v>25.550510504179162</v>
      </c>
      <c r="I84" s="111">
        <f t="shared" si="34"/>
        <v>29.081587079806038</v>
      </c>
      <c r="J84" s="111">
        <f t="shared" si="34"/>
        <v>33.142325141776936</v>
      </c>
      <c r="K84" s="111">
        <f t="shared" si="34"/>
        <v>37.812173913043473</v>
      </c>
      <c r="L84" s="111">
        <f t="shared" si="34"/>
        <v>43.182499999999997</v>
      </c>
      <c r="M84" s="111">
        <f t="shared" si="34"/>
        <v>49.358374999999988</v>
      </c>
      <c r="N84" s="111">
        <f t="shared" si="34"/>
        <v>56.460631249999985</v>
      </c>
      <c r="O84" s="111">
        <f t="shared" si="34"/>
        <v>64.628225937499991</v>
      </c>
      <c r="P84" s="111">
        <f t="shared" si="34"/>
        <v>74.020959828124987</v>
      </c>
      <c r="Q84" s="111">
        <f t="shared" si="34"/>
        <v>84.822603802343721</v>
      </c>
      <c r="R84" s="111">
        <f t="shared" si="34"/>
        <v>97.244494372695272</v>
      </c>
      <c r="S84" s="111">
        <f t="shared" si="34"/>
        <v>111.52966852859954</v>
      </c>
      <c r="T84" s="111">
        <f t="shared" si="34"/>
        <v>127.95761880788946</v>
      </c>
      <c r="U84" s="111">
        <f t="shared" si="34"/>
        <v>146.84976162907287</v>
      </c>
      <c r="V84" s="112">
        <f t="shared" si="34"/>
        <v>168.57572587343378</v>
      </c>
    </row>
    <row r="85" spans="1:22" x14ac:dyDescent="0.2">
      <c r="A85" s="9"/>
      <c r="B85" s="113"/>
      <c r="C85" s="114">
        <f>(C76+D76)/2</f>
        <v>15.459363283681329</v>
      </c>
      <c r="D85" s="114">
        <f>(D76+E76)/2</f>
        <v>17.47826777623353</v>
      </c>
      <c r="E85" s="114">
        <f t="shared" ref="E85:U85" si="35">(E76+F76)/2</f>
        <v>19.800007942668557</v>
      </c>
      <c r="F85" s="114">
        <f t="shared" si="35"/>
        <v>22.470009134068839</v>
      </c>
      <c r="G85" s="114">
        <f t="shared" si="35"/>
        <v>25.54051050417916</v>
      </c>
      <c r="H85" s="114">
        <f t="shared" si="35"/>
        <v>29.071587079806037</v>
      </c>
      <c r="I85" s="114">
        <f t="shared" si="35"/>
        <v>33.132325141776938</v>
      </c>
      <c r="J85" s="114">
        <f t="shared" si="35"/>
        <v>37.802173913043475</v>
      </c>
      <c r="K85" s="114">
        <f t="shared" si="35"/>
        <v>43.172499999999999</v>
      </c>
      <c r="L85" s="114">
        <f t="shared" si="35"/>
        <v>49.34837499999999</v>
      </c>
      <c r="M85" s="114">
        <f t="shared" si="35"/>
        <v>56.450631249999986</v>
      </c>
      <c r="N85" s="114">
        <f t="shared" si="35"/>
        <v>64.618225937499986</v>
      </c>
      <c r="O85" s="114">
        <f t="shared" si="35"/>
        <v>74.010959828124982</v>
      </c>
      <c r="P85" s="114">
        <f t="shared" si="35"/>
        <v>84.812603802343716</v>
      </c>
      <c r="Q85" s="114">
        <f t="shared" si="35"/>
        <v>97.234494372695266</v>
      </c>
      <c r="R85" s="114">
        <f t="shared" si="35"/>
        <v>111.51966852859954</v>
      </c>
      <c r="S85" s="114">
        <f t="shared" si="35"/>
        <v>127.94761880788946</v>
      </c>
      <c r="T85" s="114">
        <f t="shared" si="35"/>
        <v>146.83976162907288</v>
      </c>
      <c r="U85" s="114">
        <f t="shared" si="35"/>
        <v>168.56572587343379</v>
      </c>
      <c r="V85" s="115">
        <f>(U85-T85)+V84</f>
        <v>190.30169011779469</v>
      </c>
    </row>
    <row r="86" spans="1:22" x14ac:dyDescent="0.2">
      <c r="A86" s="9"/>
      <c r="B86" s="113"/>
      <c r="C86" s="181">
        <f>SUM(C84:C85)/2</f>
        <v>14.449911037405228</v>
      </c>
      <c r="D86" s="181">
        <f t="shared" ref="D86:V86" si="36">SUM(D84:D85)/2</f>
        <v>16.473815529957427</v>
      </c>
      <c r="E86" s="181">
        <f t="shared" si="36"/>
        <v>18.644137859451043</v>
      </c>
      <c r="F86" s="181">
        <f t="shared" si="36"/>
        <v>21.140008538368697</v>
      </c>
      <c r="G86" s="181">
        <f t="shared" si="36"/>
        <v>24.010259819124002</v>
      </c>
      <c r="H86" s="181">
        <f t="shared" si="36"/>
        <v>27.311048791992597</v>
      </c>
      <c r="I86" s="181">
        <f t="shared" si="36"/>
        <v>31.106956110791486</v>
      </c>
      <c r="J86" s="181">
        <f t="shared" si="36"/>
        <v>35.472249527410206</v>
      </c>
      <c r="K86" s="181">
        <f t="shared" si="36"/>
        <v>40.49233695652174</v>
      </c>
      <c r="L86" s="181">
        <f t="shared" si="36"/>
        <v>46.26543749999999</v>
      </c>
      <c r="M86" s="181">
        <f t="shared" si="36"/>
        <v>52.904503124999991</v>
      </c>
      <c r="N86" s="181">
        <f t="shared" si="36"/>
        <v>60.539428593749989</v>
      </c>
      <c r="O86" s="181">
        <f t="shared" si="36"/>
        <v>69.319592882812486</v>
      </c>
      <c r="P86" s="181">
        <f t="shared" si="36"/>
        <v>79.416781815234344</v>
      </c>
      <c r="Q86" s="181">
        <f t="shared" si="36"/>
        <v>91.028549087519494</v>
      </c>
      <c r="R86" s="181">
        <f t="shared" si="36"/>
        <v>104.38208145064741</v>
      </c>
      <c r="S86" s="181">
        <f t="shared" si="36"/>
        <v>119.73864366824449</v>
      </c>
      <c r="T86" s="181">
        <f t="shared" si="36"/>
        <v>137.39869021848116</v>
      </c>
      <c r="U86" s="181">
        <f t="shared" si="36"/>
        <v>157.70774375125333</v>
      </c>
      <c r="V86" s="182">
        <f t="shared" si="36"/>
        <v>179.43870799561424</v>
      </c>
    </row>
    <row r="87" spans="1:22" x14ac:dyDescent="0.2">
      <c r="A87" s="9"/>
      <c r="B87" s="113"/>
      <c r="C87" s="183">
        <f>C76</f>
        <v>14.520337938308213</v>
      </c>
      <c r="D87" s="183">
        <f t="shared" ref="D87:V87" si="37">D76</f>
        <v>16.398388629054445</v>
      </c>
      <c r="E87" s="183">
        <f t="shared" si="37"/>
        <v>18.558146923412611</v>
      </c>
      <c r="F87" s="183">
        <f t="shared" si="37"/>
        <v>21.0418689619245</v>
      </c>
      <c r="G87" s="183">
        <f t="shared" si="37"/>
        <v>23.898149306213174</v>
      </c>
      <c r="H87" s="183">
        <f t="shared" si="37"/>
        <v>27.18287170214515</v>
      </c>
      <c r="I87" s="183">
        <f t="shared" si="37"/>
        <v>30.96030245746692</v>
      </c>
      <c r="J87" s="183">
        <f t="shared" si="37"/>
        <v>35.304347826086953</v>
      </c>
      <c r="K87" s="183">
        <f t="shared" si="37"/>
        <v>40.299999999999997</v>
      </c>
      <c r="L87" s="183">
        <f t="shared" si="37"/>
        <v>46.044999999999995</v>
      </c>
      <c r="M87" s="183">
        <f t="shared" si="37"/>
        <v>52.651749999999993</v>
      </c>
      <c r="N87" s="183">
        <f t="shared" si="37"/>
        <v>60.249512499999987</v>
      </c>
      <c r="O87" s="183">
        <f t="shared" si="37"/>
        <v>68.986939374999977</v>
      </c>
      <c r="P87" s="183">
        <f t="shared" si="37"/>
        <v>79.034980281249972</v>
      </c>
      <c r="Q87" s="183">
        <f t="shared" si="37"/>
        <v>90.59022732343746</v>
      </c>
      <c r="R87" s="183">
        <f t="shared" si="37"/>
        <v>103.87876142195307</v>
      </c>
      <c r="S87" s="183">
        <f t="shared" si="37"/>
        <v>119.16057563524602</v>
      </c>
      <c r="T87" s="183">
        <f t="shared" si="37"/>
        <v>136.73466198053291</v>
      </c>
      <c r="U87" s="183">
        <f t="shared" si="37"/>
        <v>156.94486127761283</v>
      </c>
      <c r="V87" s="184">
        <f t="shared" si="37"/>
        <v>180.18659046925475</v>
      </c>
    </row>
    <row r="88" spans="1:22" x14ac:dyDescent="0.2">
      <c r="A88" s="119"/>
      <c r="B88" s="199"/>
      <c r="C88" s="137"/>
      <c r="D88" s="137"/>
      <c r="E88" s="137"/>
      <c r="F88" s="200"/>
      <c r="G88" s="137"/>
      <c r="H88" s="137"/>
      <c r="I88" s="137"/>
      <c r="J88" s="137"/>
      <c r="K88" s="201"/>
      <c r="L88" s="200"/>
      <c r="M88" s="137"/>
      <c r="N88" s="200"/>
      <c r="O88" s="137"/>
      <c r="P88" s="137"/>
      <c r="Q88" s="200"/>
      <c r="R88" s="200"/>
      <c r="S88" s="200"/>
      <c r="T88" s="200"/>
      <c r="U88" s="200"/>
      <c r="V88" s="202"/>
    </row>
    <row r="89" spans="1:22" x14ac:dyDescent="0.2">
      <c r="B89" s="198"/>
      <c r="F89" s="83"/>
      <c r="K89" s="77"/>
      <c r="L89" s="83"/>
      <c r="N89" s="83"/>
      <c r="Q89" s="83"/>
      <c r="R89" s="83"/>
      <c r="S89" s="83"/>
      <c r="T89" s="83"/>
      <c r="U89" s="83"/>
      <c r="V89" s="83"/>
    </row>
    <row r="91" spans="1:22" x14ac:dyDescent="0.2">
      <c r="B91" s="193"/>
      <c r="C91" s="193"/>
      <c r="D91" s="194" t="s">
        <v>154</v>
      </c>
      <c r="E91" s="194" t="s">
        <v>153</v>
      </c>
      <c r="F91" s="195" t="s">
        <v>152</v>
      </c>
      <c r="G91" s="195" t="s">
        <v>151</v>
      </c>
      <c r="H91" s="195" t="s">
        <v>69</v>
      </c>
      <c r="I91" s="195" t="s">
        <v>70</v>
      </c>
      <c r="J91" s="195" t="s">
        <v>71</v>
      </c>
      <c r="K91" s="195" t="s">
        <v>72</v>
      </c>
      <c r="L91" s="195" t="s">
        <v>169</v>
      </c>
      <c r="M91" s="195" t="s">
        <v>170</v>
      </c>
      <c r="N91" s="195" t="s">
        <v>171</v>
      </c>
      <c r="O91" s="195" t="s">
        <v>172</v>
      </c>
      <c r="P91" s="195" t="s">
        <v>173</v>
      </c>
      <c r="Q91" s="193"/>
      <c r="R91" s="193"/>
      <c r="S91" s="193"/>
      <c r="T91" s="193"/>
      <c r="U91" s="193"/>
      <c r="V91" s="193"/>
    </row>
    <row r="92" spans="1:22" x14ac:dyDescent="0.2">
      <c r="B92" s="195" t="s">
        <v>68</v>
      </c>
      <c r="C92" s="196" t="s">
        <v>218</v>
      </c>
      <c r="D92" s="195" t="s">
        <v>218</v>
      </c>
      <c r="E92" s="195" t="s">
        <v>218</v>
      </c>
      <c r="F92" s="195" t="s">
        <v>218</v>
      </c>
      <c r="G92" s="195" t="s">
        <v>218</v>
      </c>
      <c r="H92" s="195" t="s">
        <v>218</v>
      </c>
      <c r="I92" s="195" t="s">
        <v>218</v>
      </c>
      <c r="J92" s="195" t="s">
        <v>218</v>
      </c>
      <c r="K92" s="195" t="s">
        <v>218</v>
      </c>
      <c r="L92" s="195" t="s">
        <v>218</v>
      </c>
      <c r="M92" s="195" t="s">
        <v>218</v>
      </c>
      <c r="N92" s="195" t="s">
        <v>218</v>
      </c>
      <c r="O92" s="195" t="s">
        <v>218</v>
      </c>
      <c r="P92" s="195" t="s">
        <v>218</v>
      </c>
      <c r="Q92" s="196" t="s">
        <v>218</v>
      </c>
      <c r="R92" s="196" t="s">
        <v>218</v>
      </c>
      <c r="S92" s="196" t="s">
        <v>218</v>
      </c>
      <c r="T92" s="196" t="s">
        <v>218</v>
      </c>
      <c r="U92" s="196" t="s">
        <v>218</v>
      </c>
      <c r="V92" s="196" t="s">
        <v>218</v>
      </c>
    </row>
    <row r="93" spans="1:22" x14ac:dyDescent="0.2">
      <c r="B93" s="195">
        <v>1</v>
      </c>
      <c r="C93" s="189">
        <f t="shared" ref="C93:V93" si="38">(C65*2)/$B65</f>
        <v>4.4576624833846346</v>
      </c>
      <c r="D93" s="77">
        <f t="shared" si="38"/>
        <v>4.5263118558923301</v>
      </c>
      <c r="E93" s="77">
        <f t="shared" si="38"/>
        <v>4.6052586342761792</v>
      </c>
      <c r="F93" s="77">
        <f t="shared" si="38"/>
        <v>4.6960474294176056</v>
      </c>
      <c r="G93" s="77">
        <f t="shared" si="38"/>
        <v>4.8004545438302468</v>
      </c>
      <c r="H93" s="77">
        <f t="shared" si="38"/>
        <v>4.9205227254047834</v>
      </c>
      <c r="I93" s="77">
        <f t="shared" si="38"/>
        <v>5.0586011342155013</v>
      </c>
      <c r="J93" s="77">
        <f t="shared" si="38"/>
        <v>5.2173913043478262</v>
      </c>
      <c r="K93" s="151">
        <f t="shared" si="38"/>
        <v>5.4</v>
      </c>
      <c r="L93" s="77">
        <f t="shared" si="38"/>
        <v>5.61</v>
      </c>
      <c r="M93" s="77">
        <f t="shared" si="38"/>
        <v>5.8514999999999997</v>
      </c>
      <c r="N93" s="77">
        <f t="shared" si="38"/>
        <v>6.1292249999999999</v>
      </c>
      <c r="O93" s="77">
        <f t="shared" si="38"/>
        <v>6.44860875</v>
      </c>
      <c r="P93" s="77">
        <f t="shared" si="38"/>
        <v>6.8159000624999999</v>
      </c>
      <c r="Q93" s="189">
        <f t="shared" si="38"/>
        <v>7.2382850718749996</v>
      </c>
      <c r="R93" s="189">
        <f t="shared" si="38"/>
        <v>7.7240278326562493</v>
      </c>
      <c r="S93" s="189">
        <f t="shared" si="38"/>
        <v>8.2826320075546853</v>
      </c>
      <c r="T93" s="189">
        <f t="shared" si="38"/>
        <v>8.925026808687889</v>
      </c>
      <c r="U93" s="189">
        <f t="shared" si="38"/>
        <v>9.6637808299910724</v>
      </c>
      <c r="V93" s="189">
        <f t="shared" si="38"/>
        <v>10.513347954489733</v>
      </c>
    </row>
    <row r="94" spans="1:22" x14ac:dyDescent="0.2">
      <c r="B94" s="195">
        <v>2</v>
      </c>
      <c r="C94" s="189">
        <f t="shared" ref="C94:V94" si="39">(C66*2)/$B66</f>
        <v>2.6864937250769509</v>
      </c>
      <c r="D94" s="77">
        <f t="shared" si="39"/>
        <v>2.7894677838384938</v>
      </c>
      <c r="E94" s="77">
        <f t="shared" si="39"/>
        <v>2.9078879514142679</v>
      </c>
      <c r="F94" s="77">
        <f t="shared" si="39"/>
        <v>3.0440711441264083</v>
      </c>
      <c r="G94" s="77">
        <f t="shared" si="39"/>
        <v>3.2006818157453698</v>
      </c>
      <c r="H94" s="77">
        <f t="shared" si="39"/>
        <v>3.3807840881071751</v>
      </c>
      <c r="I94" s="77">
        <f t="shared" si="39"/>
        <v>3.5879017013232515</v>
      </c>
      <c r="J94" s="77">
        <f t="shared" si="39"/>
        <v>3.8260869565217392</v>
      </c>
      <c r="K94" s="151">
        <f t="shared" si="39"/>
        <v>4.0999999999999996</v>
      </c>
      <c r="L94" s="77">
        <f t="shared" si="39"/>
        <v>4.4149999999999991</v>
      </c>
      <c r="M94" s="77">
        <f t="shared" si="39"/>
        <v>4.7772499999999987</v>
      </c>
      <c r="N94" s="77">
        <f t="shared" si="39"/>
        <v>5.1938374999999981</v>
      </c>
      <c r="O94" s="77">
        <f t="shared" si="39"/>
        <v>5.6729131249999973</v>
      </c>
      <c r="P94" s="77">
        <f t="shared" si="39"/>
        <v>6.2238500937499968</v>
      </c>
      <c r="Q94" s="189">
        <f t="shared" si="39"/>
        <v>6.8574276078124958</v>
      </c>
      <c r="R94" s="189">
        <f t="shared" si="39"/>
        <v>7.5860417489843694</v>
      </c>
      <c r="S94" s="189">
        <f t="shared" si="39"/>
        <v>8.4239480113320244</v>
      </c>
      <c r="T94" s="189">
        <f t="shared" si="39"/>
        <v>9.3875402130318264</v>
      </c>
      <c r="U94" s="189">
        <f t="shared" si="39"/>
        <v>10.4956712449866</v>
      </c>
      <c r="V94" s="189">
        <f t="shared" si="39"/>
        <v>11.770021931734588</v>
      </c>
    </row>
    <row r="95" spans="1:22" x14ac:dyDescent="0.2">
      <c r="B95" s="195">
        <v>3</v>
      </c>
      <c r="C95" s="190">
        <f t="shared" ref="C95:V95" si="40">(C67*2)/$B67</f>
        <v>2.0307237842051573</v>
      </c>
      <c r="D95" s="142">
        <f t="shared" si="40"/>
        <v>2.1353323518359311</v>
      </c>
      <c r="E95" s="142">
        <f t="shared" si="40"/>
        <v>2.2556322046113206</v>
      </c>
      <c r="F95" s="142">
        <f t="shared" si="40"/>
        <v>2.3939770353030188</v>
      </c>
      <c r="G95" s="142">
        <f t="shared" si="40"/>
        <v>2.5530735905984714</v>
      </c>
      <c r="H95" s="142">
        <f t="shared" si="40"/>
        <v>2.7360346291882416</v>
      </c>
      <c r="I95" s="142">
        <f t="shared" si="40"/>
        <v>2.9464398235664775</v>
      </c>
      <c r="J95" s="142">
        <f t="shared" si="40"/>
        <v>3.1884057971014492</v>
      </c>
      <c r="K95" s="152">
        <f t="shared" si="40"/>
        <v>3.4666666666666663</v>
      </c>
      <c r="L95" s="142">
        <f t="shared" si="40"/>
        <v>3.7866666666666657</v>
      </c>
      <c r="M95" s="142">
        <f t="shared" si="40"/>
        <v>4.1546666666666656</v>
      </c>
      <c r="N95" s="142">
        <f t="shared" si="40"/>
        <v>4.5778666666666652</v>
      </c>
      <c r="O95" s="142">
        <f t="shared" si="40"/>
        <v>5.064546666666665</v>
      </c>
      <c r="P95" s="142">
        <f t="shared" si="40"/>
        <v>5.6242286666666645</v>
      </c>
      <c r="Q95" s="190">
        <f t="shared" si="40"/>
        <v>6.267862966666665</v>
      </c>
      <c r="R95" s="190">
        <f t="shared" si="40"/>
        <v>7.008042411666664</v>
      </c>
      <c r="S95" s="190">
        <f t="shared" si="40"/>
        <v>7.8592487734166632</v>
      </c>
      <c r="T95" s="190">
        <f t="shared" si="40"/>
        <v>8.8381360894291614</v>
      </c>
      <c r="U95" s="190">
        <f t="shared" si="40"/>
        <v>9.9638565028435355</v>
      </c>
      <c r="V95" s="190">
        <f t="shared" si="40"/>
        <v>11.258434978270065</v>
      </c>
    </row>
    <row r="96" spans="1:22" x14ac:dyDescent="0.2">
      <c r="B96" s="195">
        <v>4</v>
      </c>
      <c r="C96" s="189">
        <f t="shared" ref="C96:V96" si="41">(C68*2)/$B68</f>
        <v>1.7028388137692605</v>
      </c>
      <c r="D96" s="77">
        <f t="shared" si="41"/>
        <v>1.8082646358346495</v>
      </c>
      <c r="E96" s="77">
        <f t="shared" si="41"/>
        <v>1.9295043312098468</v>
      </c>
      <c r="F96" s="77">
        <f t="shared" si="41"/>
        <v>2.0689299808913235</v>
      </c>
      <c r="G96" s="77">
        <f t="shared" si="41"/>
        <v>2.2292694780250217</v>
      </c>
      <c r="H96" s="77">
        <f t="shared" si="41"/>
        <v>2.413659899728775</v>
      </c>
      <c r="I96" s="77">
        <f t="shared" si="41"/>
        <v>2.6257088846880912</v>
      </c>
      <c r="J96" s="77">
        <f t="shared" si="41"/>
        <v>2.8695652173913047</v>
      </c>
      <c r="K96" s="151">
        <f t="shared" si="41"/>
        <v>3.15</v>
      </c>
      <c r="L96" s="77">
        <f t="shared" si="41"/>
        <v>3.4724999999999997</v>
      </c>
      <c r="M96" s="77">
        <f t="shared" si="41"/>
        <v>3.8433749999999995</v>
      </c>
      <c r="N96" s="77">
        <f t="shared" si="41"/>
        <v>4.2698812499999992</v>
      </c>
      <c r="O96" s="77">
        <f t="shared" si="41"/>
        <v>4.7603634374999988</v>
      </c>
      <c r="P96" s="77">
        <f t="shared" si="41"/>
        <v>5.324417953124998</v>
      </c>
      <c r="Q96" s="189">
        <f t="shared" si="41"/>
        <v>5.9730806460937469</v>
      </c>
      <c r="R96" s="189">
        <f t="shared" si="41"/>
        <v>6.7190427430078081</v>
      </c>
      <c r="S96" s="189">
        <f t="shared" si="41"/>
        <v>7.576899154458979</v>
      </c>
      <c r="T96" s="189">
        <f t="shared" si="41"/>
        <v>8.5634340276278245</v>
      </c>
      <c r="U96" s="189">
        <f t="shared" si="41"/>
        <v>9.6979491317719972</v>
      </c>
      <c r="V96" s="189">
        <f t="shared" si="41"/>
        <v>11.002641501537797</v>
      </c>
    </row>
    <row r="97" spans="2:22" x14ac:dyDescent="0.2">
      <c r="B97" s="195">
        <v>5</v>
      </c>
      <c r="C97" s="189">
        <f t="shared" ref="C97:V97" si="42">(C69*2)/$B69</f>
        <v>1.4799556896000285</v>
      </c>
      <c r="D97" s="77">
        <f t="shared" si="42"/>
        <v>1.5819490430400329</v>
      </c>
      <c r="E97" s="77">
        <f t="shared" si="42"/>
        <v>1.6992413994960376</v>
      </c>
      <c r="F97" s="77">
        <f t="shared" si="42"/>
        <v>1.8341276094204431</v>
      </c>
      <c r="G97" s="77">
        <f t="shared" si="42"/>
        <v>1.9892467508335094</v>
      </c>
      <c r="H97" s="77">
        <f t="shared" si="42"/>
        <v>2.1676337634585354</v>
      </c>
      <c r="I97" s="77">
        <f t="shared" si="42"/>
        <v>2.3727788279773159</v>
      </c>
      <c r="J97" s="77">
        <f t="shared" si="42"/>
        <v>2.6086956521739131</v>
      </c>
      <c r="K97" s="151">
        <f t="shared" si="42"/>
        <v>2.88</v>
      </c>
      <c r="L97" s="77">
        <f t="shared" si="42"/>
        <v>3.1919999999999993</v>
      </c>
      <c r="M97" s="77">
        <f t="shared" si="42"/>
        <v>3.5507999999999997</v>
      </c>
      <c r="N97" s="77">
        <f t="shared" si="42"/>
        <v>3.9634199999999993</v>
      </c>
      <c r="O97" s="77">
        <f t="shared" si="42"/>
        <v>4.4379329999999992</v>
      </c>
      <c r="P97" s="77">
        <f t="shared" si="42"/>
        <v>4.9836229499999982</v>
      </c>
      <c r="Q97" s="189">
        <f t="shared" si="42"/>
        <v>5.6111663924999977</v>
      </c>
      <c r="R97" s="189">
        <f t="shared" si="42"/>
        <v>6.3328413513749968</v>
      </c>
      <c r="S97" s="189">
        <f t="shared" si="42"/>
        <v>7.1627675540812445</v>
      </c>
      <c r="T97" s="189">
        <f t="shared" si="42"/>
        <v>8.1171826871934307</v>
      </c>
      <c r="U97" s="189">
        <f t="shared" si="42"/>
        <v>9.2147600902724456</v>
      </c>
      <c r="V97" s="189">
        <f t="shared" si="42"/>
        <v>10.47697410381331</v>
      </c>
    </row>
    <row r="98" spans="2:22" x14ac:dyDescent="0.2">
      <c r="B98" s="195">
        <v>10</v>
      </c>
      <c r="C98" s="190">
        <f t="shared" ref="C98:V98" si="43">(C70*2)/$B70</f>
        <v>0.93611890910771467</v>
      </c>
      <c r="D98" s="142">
        <f t="shared" si="43"/>
        <v>1.0165367454738719</v>
      </c>
      <c r="E98" s="142">
        <f t="shared" si="43"/>
        <v>1.1090172572949526</v>
      </c>
      <c r="F98" s="142">
        <f t="shared" si="43"/>
        <v>1.2153698458891955</v>
      </c>
      <c r="G98" s="142">
        <f t="shared" si="43"/>
        <v>1.3376753227725746</v>
      </c>
      <c r="H98" s="142">
        <f t="shared" si="43"/>
        <v>1.4783266211884607</v>
      </c>
      <c r="I98" s="142">
        <f t="shared" si="43"/>
        <v>1.6400756143667299</v>
      </c>
      <c r="J98" s="142">
        <f t="shared" si="43"/>
        <v>1.826086956521739</v>
      </c>
      <c r="K98" s="152">
        <f t="shared" si="43"/>
        <v>2.04</v>
      </c>
      <c r="L98" s="142">
        <f t="shared" si="43"/>
        <v>2.2859999999999996</v>
      </c>
      <c r="M98" s="142">
        <f t="shared" si="43"/>
        <v>2.5688999999999993</v>
      </c>
      <c r="N98" s="142">
        <f t="shared" si="43"/>
        <v>2.8942349999999992</v>
      </c>
      <c r="O98" s="142">
        <f t="shared" si="43"/>
        <v>3.2683702499999989</v>
      </c>
      <c r="P98" s="142">
        <f t="shared" si="43"/>
        <v>3.6986257874999984</v>
      </c>
      <c r="Q98" s="190">
        <f t="shared" si="43"/>
        <v>4.1934196556249983</v>
      </c>
      <c r="R98" s="190">
        <f t="shared" si="43"/>
        <v>4.7624326039687475</v>
      </c>
      <c r="S98" s="190">
        <f t="shared" si="43"/>
        <v>5.4167974945640598</v>
      </c>
      <c r="T98" s="190">
        <f t="shared" si="43"/>
        <v>6.1693171187486673</v>
      </c>
      <c r="U98" s="190">
        <f t="shared" si="43"/>
        <v>7.0347146865609673</v>
      </c>
      <c r="V98" s="190">
        <f t="shared" si="43"/>
        <v>8.0299218895451112</v>
      </c>
    </row>
    <row r="99" spans="2:22" x14ac:dyDescent="0.2">
      <c r="B99" s="195">
        <v>20</v>
      </c>
      <c r="C99" s="189">
        <f t="shared" ref="C99:V99" si="44">(C71*2)/$B71</f>
        <v>0.62824132373847952</v>
      </c>
      <c r="D99" s="77">
        <f t="shared" si="44"/>
        <v>0.69247752229925141</v>
      </c>
      <c r="E99" s="77">
        <f t="shared" si="44"/>
        <v>0.76634915064413911</v>
      </c>
      <c r="F99" s="77">
        <f t="shared" si="44"/>
        <v>0.85130152324076003</v>
      </c>
      <c r="G99" s="77">
        <f t="shared" si="44"/>
        <v>0.94899675172687381</v>
      </c>
      <c r="H99" s="77">
        <f t="shared" si="44"/>
        <v>1.0613462644859049</v>
      </c>
      <c r="I99" s="77">
        <f t="shared" si="44"/>
        <v>1.1905482041587905</v>
      </c>
      <c r="J99" s="77">
        <f t="shared" si="44"/>
        <v>1.339130434782609</v>
      </c>
      <c r="K99" s="151">
        <f t="shared" si="44"/>
        <v>1.5100000000000002</v>
      </c>
      <c r="L99" s="77">
        <f t="shared" si="44"/>
        <v>1.7065000000000001</v>
      </c>
      <c r="M99" s="77">
        <f t="shared" si="44"/>
        <v>1.9324750000000002</v>
      </c>
      <c r="N99" s="77">
        <f t="shared" si="44"/>
        <v>2.1923462499999999</v>
      </c>
      <c r="O99" s="77">
        <f t="shared" si="44"/>
        <v>2.4911981874999998</v>
      </c>
      <c r="P99" s="77">
        <f t="shared" si="44"/>
        <v>2.8348779156249995</v>
      </c>
      <c r="Q99" s="189">
        <f t="shared" si="44"/>
        <v>3.2301096029687493</v>
      </c>
      <c r="R99" s="189">
        <f t="shared" si="44"/>
        <v>3.684626043414061</v>
      </c>
      <c r="S99" s="189">
        <f t="shared" si="44"/>
        <v>4.2073199499261698</v>
      </c>
      <c r="T99" s="189">
        <f t="shared" si="44"/>
        <v>4.8084179424150948</v>
      </c>
      <c r="U99" s="189">
        <f t="shared" si="44"/>
        <v>5.4996806337773583</v>
      </c>
      <c r="V99" s="189">
        <f t="shared" si="44"/>
        <v>6.2946327288439621</v>
      </c>
    </row>
    <row r="100" spans="2:22" x14ac:dyDescent="0.2">
      <c r="B100" s="195">
        <v>30</v>
      </c>
      <c r="C100" s="189">
        <f t="shared" ref="C100:V100" si="45">(C72*2)/$B72</f>
        <v>0.52779480710770876</v>
      </c>
      <c r="D100" s="77">
        <f t="shared" si="45"/>
        <v>0.58696402817386506</v>
      </c>
      <c r="E100" s="77">
        <f t="shared" si="45"/>
        <v>0.65500863239994478</v>
      </c>
      <c r="F100" s="77">
        <f t="shared" si="45"/>
        <v>0.73325992725993649</v>
      </c>
      <c r="G100" s="77">
        <f t="shared" si="45"/>
        <v>0.82324891634892694</v>
      </c>
      <c r="H100" s="77">
        <f t="shared" si="45"/>
        <v>0.9267362538012659</v>
      </c>
      <c r="I100" s="77">
        <f t="shared" si="45"/>
        <v>1.0457466918714557</v>
      </c>
      <c r="J100" s="77">
        <f t="shared" si="45"/>
        <v>1.182608695652174</v>
      </c>
      <c r="K100" s="151">
        <f t="shared" si="45"/>
        <v>1.34</v>
      </c>
      <c r="L100" s="77">
        <f t="shared" si="45"/>
        <v>1.5210000000000001</v>
      </c>
      <c r="M100" s="77">
        <f t="shared" si="45"/>
        <v>1.72915</v>
      </c>
      <c r="N100" s="77">
        <f t="shared" si="45"/>
        <v>1.9685224999999997</v>
      </c>
      <c r="O100" s="77">
        <f t="shared" si="45"/>
        <v>2.2438008749999994</v>
      </c>
      <c r="P100" s="77">
        <f t="shared" si="45"/>
        <v>2.5603710062499991</v>
      </c>
      <c r="Q100" s="189">
        <f t="shared" si="45"/>
        <v>2.9244266571874986</v>
      </c>
      <c r="R100" s="189">
        <f t="shared" si="45"/>
        <v>3.3430906557656233</v>
      </c>
      <c r="S100" s="189">
        <f t="shared" si="45"/>
        <v>3.8245542541304669</v>
      </c>
      <c r="T100" s="189">
        <f t="shared" si="45"/>
        <v>4.3782373922500373</v>
      </c>
      <c r="U100" s="189">
        <f t="shared" si="45"/>
        <v>5.014973001087542</v>
      </c>
      <c r="V100" s="189">
        <f t="shared" si="45"/>
        <v>5.7472189512506731</v>
      </c>
    </row>
    <row r="101" spans="2:22" x14ac:dyDescent="0.2">
      <c r="B101" s="195">
        <v>40</v>
      </c>
      <c r="C101" s="189">
        <f t="shared" ref="C101:V101" si="46">(C73*2)/$B73</f>
        <v>0.4775715487923235</v>
      </c>
      <c r="D101" s="77">
        <f t="shared" si="46"/>
        <v>0.53420728111117199</v>
      </c>
      <c r="E101" s="77">
        <f t="shared" si="46"/>
        <v>0.59933837327784778</v>
      </c>
      <c r="F101" s="77">
        <f t="shared" si="46"/>
        <v>0.67423912926952489</v>
      </c>
      <c r="G101" s="77">
        <f t="shared" si="46"/>
        <v>0.76037499865995362</v>
      </c>
      <c r="H101" s="77">
        <f t="shared" si="46"/>
        <v>0.85943124845894658</v>
      </c>
      <c r="I101" s="77">
        <f t="shared" si="46"/>
        <v>0.97334593572778838</v>
      </c>
      <c r="J101" s="77">
        <f t="shared" si="46"/>
        <v>1.1043478260869566</v>
      </c>
      <c r="K101" s="151">
        <f t="shared" si="46"/>
        <v>1.2550000000000001</v>
      </c>
      <c r="L101" s="77">
        <f t="shared" si="46"/>
        <v>1.42825</v>
      </c>
      <c r="M101" s="77">
        <f t="shared" si="46"/>
        <v>1.6274875000000002</v>
      </c>
      <c r="N101" s="77">
        <f t="shared" si="46"/>
        <v>1.8566106250000001</v>
      </c>
      <c r="O101" s="77">
        <f t="shared" si="46"/>
        <v>2.1201022187499996</v>
      </c>
      <c r="P101" s="77">
        <f t="shared" si="46"/>
        <v>2.4231175515624996</v>
      </c>
      <c r="Q101" s="189">
        <f t="shared" si="46"/>
        <v>2.7715851842968746</v>
      </c>
      <c r="R101" s="189">
        <f t="shared" si="46"/>
        <v>3.1723229619414055</v>
      </c>
      <c r="S101" s="189">
        <f t="shared" si="46"/>
        <v>3.6331714062326164</v>
      </c>
      <c r="T101" s="189">
        <f t="shared" si="46"/>
        <v>4.163147117167509</v>
      </c>
      <c r="U101" s="189">
        <f t="shared" si="46"/>
        <v>4.7726191847426351</v>
      </c>
      <c r="V101" s="189">
        <f t="shared" si="46"/>
        <v>5.4735120624540299</v>
      </c>
    </row>
    <row r="102" spans="2:22" x14ac:dyDescent="0.2">
      <c r="B102" s="195">
        <v>50</v>
      </c>
      <c r="C102" s="189">
        <f t="shared" ref="C102:V102" si="47">(C74*2)/$B74</f>
        <v>0.44874520089847708</v>
      </c>
      <c r="D102" s="77">
        <f t="shared" si="47"/>
        <v>0.50405698103324859</v>
      </c>
      <c r="E102" s="77">
        <f t="shared" si="47"/>
        <v>0.56766552818823579</v>
      </c>
      <c r="F102" s="77">
        <f t="shared" si="47"/>
        <v>0.64081535741647111</v>
      </c>
      <c r="G102" s="77">
        <f t="shared" si="47"/>
        <v>0.72493766102894175</v>
      </c>
      <c r="H102" s="77">
        <f t="shared" si="47"/>
        <v>0.82167831018328286</v>
      </c>
      <c r="I102" s="77">
        <f t="shared" si="47"/>
        <v>0.93293005671077522</v>
      </c>
      <c r="J102" s="77">
        <f t="shared" si="47"/>
        <v>1.0608695652173914</v>
      </c>
      <c r="K102" s="151">
        <f t="shared" si="47"/>
        <v>1.208</v>
      </c>
      <c r="L102" s="77">
        <f t="shared" si="47"/>
        <v>1.3772</v>
      </c>
      <c r="M102" s="77">
        <f t="shared" si="47"/>
        <v>1.57178</v>
      </c>
      <c r="N102" s="77">
        <f t="shared" si="47"/>
        <v>1.795547</v>
      </c>
      <c r="O102" s="77">
        <f t="shared" si="47"/>
        <v>2.05287905</v>
      </c>
      <c r="P102" s="77">
        <f t="shared" si="47"/>
        <v>2.3488109074999999</v>
      </c>
      <c r="Q102" s="189">
        <f t="shared" si="47"/>
        <v>2.6891325436249995</v>
      </c>
      <c r="R102" s="189">
        <f t="shared" si="47"/>
        <v>3.0805024251687496</v>
      </c>
      <c r="S102" s="189">
        <f t="shared" si="47"/>
        <v>3.5305777889440617</v>
      </c>
      <c r="T102" s="189">
        <f t="shared" si="47"/>
        <v>4.0481644572856705</v>
      </c>
      <c r="U102" s="189">
        <f t="shared" si="47"/>
        <v>4.6433891258785209</v>
      </c>
      <c r="V102" s="189">
        <f t="shared" si="47"/>
        <v>5.3278974947602986</v>
      </c>
    </row>
    <row r="103" spans="2:22" x14ac:dyDescent="0.2">
      <c r="B103" s="195">
        <v>60</v>
      </c>
      <c r="C103" s="189">
        <f t="shared" ref="C103:V103" si="48">(C75*2)/$B75</f>
        <v>0.42843796305642545</v>
      </c>
      <c r="D103" s="77">
        <f t="shared" si="48"/>
        <v>0.48270365751488925</v>
      </c>
      <c r="E103" s="77">
        <f t="shared" si="48"/>
        <v>0.54510920614212255</v>
      </c>
      <c r="F103" s="77">
        <f t="shared" si="48"/>
        <v>0.61687558706344092</v>
      </c>
      <c r="G103" s="77">
        <f t="shared" si="48"/>
        <v>0.69940692512295699</v>
      </c>
      <c r="H103" s="77">
        <f t="shared" si="48"/>
        <v>0.79431796389140041</v>
      </c>
      <c r="I103" s="77">
        <f t="shared" si="48"/>
        <v>0.9034656584751104</v>
      </c>
      <c r="J103" s="77">
        <f t="shared" si="48"/>
        <v>1.0289855072463769</v>
      </c>
      <c r="K103" s="151">
        <f t="shared" si="48"/>
        <v>1.1733333333333333</v>
      </c>
      <c r="L103" s="77">
        <f t="shared" si="48"/>
        <v>1.3393333333333333</v>
      </c>
      <c r="M103" s="77">
        <f t="shared" si="48"/>
        <v>1.5302333333333331</v>
      </c>
      <c r="N103" s="77">
        <f t="shared" si="48"/>
        <v>1.7497683333333329</v>
      </c>
      <c r="O103" s="77">
        <f t="shared" si="48"/>
        <v>2.0022335833333327</v>
      </c>
      <c r="P103" s="77">
        <f t="shared" si="48"/>
        <v>2.292568620833332</v>
      </c>
      <c r="Q103" s="189">
        <f t="shared" si="48"/>
        <v>2.6264539139583318</v>
      </c>
      <c r="R103" s="189">
        <f t="shared" si="48"/>
        <v>3.0104220010520817</v>
      </c>
      <c r="S103" s="189">
        <f t="shared" si="48"/>
        <v>3.4519853012098936</v>
      </c>
      <c r="T103" s="189">
        <f t="shared" si="48"/>
        <v>3.9597830963913769</v>
      </c>
      <c r="U103" s="189">
        <f t="shared" si="48"/>
        <v>4.543750560850083</v>
      </c>
      <c r="V103" s="189">
        <f t="shared" si="48"/>
        <v>5.2153131449775953</v>
      </c>
    </row>
    <row r="104" spans="2:22" x14ac:dyDescent="0.2">
      <c r="B104" s="195">
        <v>70</v>
      </c>
      <c r="C104" s="190">
        <f t="shared" ref="C104:V104" si="49">(C76*2)/$B76</f>
        <v>0.41486679823737749</v>
      </c>
      <c r="D104" s="142">
        <f t="shared" si="49"/>
        <v>0.46852538940155558</v>
      </c>
      <c r="E104" s="142">
        <f t="shared" si="49"/>
        <v>0.53023276924036034</v>
      </c>
      <c r="F104" s="142">
        <f t="shared" si="49"/>
        <v>0.60119625605498572</v>
      </c>
      <c r="G104" s="142">
        <f t="shared" si="49"/>
        <v>0.68280426589180498</v>
      </c>
      <c r="H104" s="142">
        <f t="shared" si="49"/>
        <v>0.77665347720414712</v>
      </c>
      <c r="I104" s="142">
        <f t="shared" si="49"/>
        <v>0.88458007021334062</v>
      </c>
      <c r="J104" s="142">
        <f t="shared" si="49"/>
        <v>1.008695652173913</v>
      </c>
      <c r="K104" s="152">
        <f t="shared" si="49"/>
        <v>1.1514285714285712</v>
      </c>
      <c r="L104" s="142">
        <f t="shared" si="49"/>
        <v>1.3155714285714284</v>
      </c>
      <c r="M104" s="142">
        <f t="shared" si="49"/>
        <v>1.5043357142857141</v>
      </c>
      <c r="N104" s="142">
        <f t="shared" si="49"/>
        <v>1.7214146428571424</v>
      </c>
      <c r="O104" s="142">
        <f t="shared" si="49"/>
        <v>1.971055410714285</v>
      </c>
      <c r="P104" s="142">
        <f t="shared" si="49"/>
        <v>2.2581422937499993</v>
      </c>
      <c r="Q104" s="190">
        <f t="shared" si="49"/>
        <v>2.5882922092410703</v>
      </c>
      <c r="R104" s="190">
        <f t="shared" si="49"/>
        <v>2.9679646120558019</v>
      </c>
      <c r="S104" s="190">
        <f t="shared" si="49"/>
        <v>3.4045878752927434</v>
      </c>
      <c r="T104" s="190">
        <f t="shared" si="49"/>
        <v>3.906704628015226</v>
      </c>
      <c r="U104" s="190">
        <f t="shared" si="49"/>
        <v>4.4841388936460804</v>
      </c>
      <c r="V104" s="190">
        <f t="shared" si="49"/>
        <v>5.1481882991215642</v>
      </c>
    </row>
    <row r="105" spans="2:22" x14ac:dyDescent="0.2">
      <c r="K105" s="151"/>
    </row>
    <row r="106" spans="2:22" x14ac:dyDescent="0.2">
      <c r="K106" s="151"/>
    </row>
    <row r="107" spans="2:22" x14ac:dyDescent="0.2">
      <c r="B107" s="221">
        <v>0.9</v>
      </c>
      <c r="C107" s="222" t="s">
        <v>219</v>
      </c>
      <c r="D107" s="223"/>
      <c r="E107" s="223"/>
      <c r="F107" s="223"/>
      <c r="G107" s="223"/>
      <c r="H107" s="223"/>
      <c r="I107" s="223"/>
      <c r="J107" s="223"/>
      <c r="K107" s="224"/>
      <c r="L107" s="223"/>
      <c r="M107" s="223"/>
      <c r="N107" s="223"/>
      <c r="O107" s="223"/>
      <c r="P107" s="162"/>
    </row>
    <row r="108" spans="2:22" x14ac:dyDescent="0.2">
      <c r="B108" s="225">
        <v>0.96</v>
      </c>
      <c r="C108" s="10" t="s">
        <v>220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2:22" x14ac:dyDescent="0.2">
      <c r="B109" s="225">
        <v>85</v>
      </c>
      <c r="C109" s="185" t="s">
        <v>221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2:22" x14ac:dyDescent="0.2">
      <c r="B110" s="225"/>
      <c r="C110" s="185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2:22" x14ac:dyDescent="0.2">
      <c r="B111" s="226" t="s">
        <v>233</v>
      </c>
      <c r="C111" s="185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2:22" x14ac:dyDescent="0.2">
      <c r="B112" s="225"/>
      <c r="C112" s="185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2:22" x14ac:dyDescent="0.2">
      <c r="B113" s="9"/>
      <c r="C113" s="10"/>
      <c r="D113" s="227">
        <f>D116/$K116</f>
        <v>0.83820589923932043</v>
      </c>
      <c r="E113" s="227">
        <f t="shared" ref="E113:J113" si="50">E116/$K116</f>
        <v>0.85282567301410717</v>
      </c>
      <c r="F113" s="227">
        <f t="shared" si="50"/>
        <v>0.86963841285511212</v>
      </c>
      <c r="G113" s="227">
        <f t="shared" si="50"/>
        <v>0.88897306367226792</v>
      </c>
      <c r="H113" s="227">
        <f t="shared" si="50"/>
        <v>0.91120791211199692</v>
      </c>
      <c r="I113" s="227">
        <f t="shared" si="50"/>
        <v>0.93677798781768551</v>
      </c>
      <c r="J113" s="227">
        <f t="shared" si="50"/>
        <v>0.96618357487922701</v>
      </c>
      <c r="K113" s="227">
        <v>1</v>
      </c>
      <c r="L113" s="227">
        <f>L116/$K116</f>
        <v>1.0388888888888888</v>
      </c>
      <c r="M113" s="227">
        <f>M116/$K116</f>
        <v>1.0836111111111109</v>
      </c>
      <c r="N113" s="227">
        <f>N116/$K116</f>
        <v>1.1350416666666665</v>
      </c>
      <c r="O113" s="227">
        <f>O116/$K116</f>
        <v>1.1941868055555556</v>
      </c>
      <c r="P113" s="228">
        <f>P116/$K116</f>
        <v>1.2622037152777776</v>
      </c>
    </row>
    <row r="114" spans="2:22" x14ac:dyDescent="0.2">
      <c r="B114" s="229"/>
      <c r="C114" s="230"/>
      <c r="D114" s="231" t="s">
        <v>154</v>
      </c>
      <c r="E114" s="231" t="s">
        <v>153</v>
      </c>
      <c r="F114" s="232" t="s">
        <v>152</v>
      </c>
      <c r="G114" s="232" t="s">
        <v>151</v>
      </c>
      <c r="H114" s="232" t="s">
        <v>69</v>
      </c>
      <c r="I114" s="232" t="s">
        <v>70</v>
      </c>
      <c r="J114" s="232" t="s">
        <v>71</v>
      </c>
      <c r="K114" s="232" t="s">
        <v>72</v>
      </c>
      <c r="L114" s="232" t="s">
        <v>169</v>
      </c>
      <c r="M114" s="232" t="s">
        <v>170</v>
      </c>
      <c r="N114" s="232" t="s">
        <v>171</v>
      </c>
      <c r="O114" s="232" t="s">
        <v>172</v>
      </c>
      <c r="P114" s="233" t="s">
        <v>173</v>
      </c>
      <c r="Q114" s="193"/>
      <c r="R114" s="193"/>
      <c r="S114" s="193"/>
      <c r="T114" s="193"/>
      <c r="U114" s="193"/>
      <c r="V114" s="193"/>
    </row>
    <row r="115" spans="2:22" x14ac:dyDescent="0.2">
      <c r="B115" s="234" t="s">
        <v>68</v>
      </c>
      <c r="C115" s="235" t="s">
        <v>218</v>
      </c>
      <c r="D115" s="232" t="s">
        <v>218</v>
      </c>
      <c r="E115" s="232" t="s">
        <v>218</v>
      </c>
      <c r="F115" s="232" t="s">
        <v>218</v>
      </c>
      <c r="G115" s="232" t="s">
        <v>218</v>
      </c>
      <c r="H115" s="232" t="s">
        <v>218</v>
      </c>
      <c r="I115" s="232" t="s">
        <v>218</v>
      </c>
      <c r="J115" s="232" t="s">
        <v>217</v>
      </c>
      <c r="K115" s="232" t="s">
        <v>217</v>
      </c>
      <c r="L115" s="232" t="s">
        <v>217</v>
      </c>
      <c r="M115" s="232" t="s">
        <v>217</v>
      </c>
      <c r="N115" s="232" t="s">
        <v>217</v>
      </c>
      <c r="O115" s="232" t="s">
        <v>217</v>
      </c>
      <c r="P115" s="233" t="s">
        <v>217</v>
      </c>
      <c r="Q115" s="197" t="s">
        <v>217</v>
      </c>
      <c r="R115" s="197" t="s">
        <v>217</v>
      </c>
      <c r="S115" s="197" t="s">
        <v>217</v>
      </c>
      <c r="T115" s="197" t="s">
        <v>217</v>
      </c>
      <c r="U115" s="197" t="s">
        <v>217</v>
      </c>
      <c r="V115" s="197" t="s">
        <v>217</v>
      </c>
    </row>
    <row r="116" spans="2:22" ht="15" x14ac:dyDescent="0.2">
      <c r="B116" s="234">
        <v>1</v>
      </c>
      <c r="C116" s="217">
        <f t="shared" ref="C116:C127" si="51">SQRT(12*32.2*C93^2/(4*$B$109*($B$108*56)*$B$107^2))</f>
        <v>0.72013537176111364</v>
      </c>
      <c r="D116" s="218">
        <f t="shared" ref="D116:V116" si="52">SQRT(12*32.2*D93^2/(4*$B$109*($B$108*56)*$B$107^2))</f>
        <v>0.73122567785231418</v>
      </c>
      <c r="E116" s="218">
        <f t="shared" si="52"/>
        <v>0.74397952985719451</v>
      </c>
      <c r="F116" s="218">
        <f t="shared" si="52"/>
        <v>0.75864645966280708</v>
      </c>
      <c r="G116" s="218">
        <f t="shared" si="52"/>
        <v>0.77551342893926156</v>
      </c>
      <c r="H116" s="218">
        <f t="shared" si="52"/>
        <v>0.7949104436071841</v>
      </c>
      <c r="I116" s="218">
        <f t="shared" si="52"/>
        <v>0.81721701047529527</v>
      </c>
      <c r="J116" s="218">
        <f>SQRT(12*32.2*J93^2/(4*$B$109*($B$108*56)*$B$107^2))</f>
        <v>0.84286956237362276</v>
      </c>
      <c r="K116" s="216">
        <f>SQRT(12*32.2*K93^2/(4*$B$109*($B$108*56)*$B$107^2))</f>
        <v>0.8723699970566996</v>
      </c>
      <c r="L116" s="218">
        <f t="shared" si="52"/>
        <v>0.90629549694223788</v>
      </c>
      <c r="M116" s="218">
        <f t="shared" si="52"/>
        <v>0.94530982181060685</v>
      </c>
      <c r="N116" s="218">
        <f t="shared" si="52"/>
        <v>0.99017629540923124</v>
      </c>
      <c r="O116" s="218">
        <f t="shared" si="52"/>
        <v>1.0417727400476495</v>
      </c>
      <c r="P116" s="236">
        <f t="shared" si="52"/>
        <v>1.1011086513818302</v>
      </c>
      <c r="Q116" s="187">
        <f t="shared" si="52"/>
        <v>1.1693449494161381</v>
      </c>
      <c r="R116" s="187">
        <f t="shared" si="52"/>
        <v>1.2478166921555922</v>
      </c>
      <c r="S116" s="187">
        <f t="shared" si="52"/>
        <v>1.3380591963059643</v>
      </c>
      <c r="T116" s="187">
        <f t="shared" si="52"/>
        <v>1.4418380760788923</v>
      </c>
      <c r="U116" s="187">
        <f t="shared" si="52"/>
        <v>1.5611837878177597</v>
      </c>
      <c r="V116" s="187">
        <f t="shared" si="52"/>
        <v>1.6984313563174569</v>
      </c>
    </row>
    <row r="117" spans="2:22" ht="15" x14ac:dyDescent="0.2">
      <c r="B117" s="234">
        <v>2</v>
      </c>
      <c r="C117" s="217">
        <f t="shared" si="51"/>
        <v>0.43400305982189286</v>
      </c>
      <c r="D117" s="218">
        <f t="shared" ref="D117:V117" si="53">SQRT(12*32.2*D94^2/(4*$B$109*($B$108*56)*$B$107^2))</f>
        <v>0.4506385189586935</v>
      </c>
      <c r="E117" s="218">
        <f t="shared" si="53"/>
        <v>0.46976929696601427</v>
      </c>
      <c r="F117" s="218">
        <f t="shared" si="53"/>
        <v>0.49176969167443313</v>
      </c>
      <c r="G117" s="218">
        <f t="shared" si="53"/>
        <v>0.5170701455891149</v>
      </c>
      <c r="H117" s="218">
        <f t="shared" si="53"/>
        <v>0.54616566759099872</v>
      </c>
      <c r="I117" s="218">
        <f t="shared" si="53"/>
        <v>0.5796255178931653</v>
      </c>
      <c r="J117" s="218">
        <f t="shared" si="53"/>
        <v>0.61810434574065676</v>
      </c>
      <c r="K117" s="216">
        <f t="shared" si="53"/>
        <v>0.66235499776527185</v>
      </c>
      <c r="L117" s="218">
        <f t="shared" si="53"/>
        <v>0.71324324759357927</v>
      </c>
      <c r="M117" s="218">
        <f t="shared" si="53"/>
        <v>0.77176473489613284</v>
      </c>
      <c r="N117" s="218">
        <f t="shared" si="53"/>
        <v>0.83906444529406932</v>
      </c>
      <c r="O117" s="218">
        <f t="shared" si="53"/>
        <v>0.9164591122516963</v>
      </c>
      <c r="P117" s="236">
        <f t="shared" si="53"/>
        <v>1.0054629792529672</v>
      </c>
      <c r="Q117" s="187">
        <f t="shared" si="53"/>
        <v>1.1078174263044291</v>
      </c>
      <c r="R117" s="187">
        <f t="shared" si="53"/>
        <v>1.22552504041361</v>
      </c>
      <c r="S117" s="187">
        <f t="shared" si="53"/>
        <v>1.3608887966391681</v>
      </c>
      <c r="T117" s="187">
        <f t="shared" si="53"/>
        <v>1.5165571162985598</v>
      </c>
      <c r="U117" s="187">
        <f t="shared" si="53"/>
        <v>1.6955756839068605</v>
      </c>
      <c r="V117" s="187">
        <f t="shared" si="53"/>
        <v>1.901447036656406</v>
      </c>
    </row>
    <row r="118" spans="2:22" ht="15" x14ac:dyDescent="0.2">
      <c r="B118" s="234">
        <v>3</v>
      </c>
      <c r="C118" s="219">
        <f t="shared" si="51"/>
        <v>0.32806342623148571</v>
      </c>
      <c r="D118" s="215">
        <f t="shared" ref="D118:V118" si="54">SQRT(12*32.2*D95^2/(4*$B$109*($B$108*56)*$B$107^2))</f>
        <v>0.34496294027521973</v>
      </c>
      <c r="E118" s="215">
        <f t="shared" si="54"/>
        <v>0.36439738142551381</v>
      </c>
      <c r="F118" s="215">
        <f t="shared" si="54"/>
        <v>0.38674698874835201</v>
      </c>
      <c r="G118" s="215">
        <f t="shared" si="54"/>
        <v>0.4124490371696159</v>
      </c>
      <c r="H118" s="215">
        <f t="shared" si="54"/>
        <v>0.44200639285406934</v>
      </c>
      <c r="I118" s="215">
        <f t="shared" si="54"/>
        <v>0.4759973518911908</v>
      </c>
      <c r="J118" s="215">
        <f t="shared" si="54"/>
        <v>0.51508695478388056</v>
      </c>
      <c r="K118" s="220">
        <f t="shared" si="54"/>
        <v>0.56003999811047367</v>
      </c>
      <c r="L118" s="215">
        <f t="shared" si="54"/>
        <v>0.61173599793605582</v>
      </c>
      <c r="M118" s="215">
        <f t="shared" si="54"/>
        <v>0.67118639773547528</v>
      </c>
      <c r="N118" s="215">
        <f t="shared" si="54"/>
        <v>0.7395543575048078</v>
      </c>
      <c r="O118" s="215">
        <f t="shared" si="54"/>
        <v>0.81817751123954008</v>
      </c>
      <c r="P118" s="237">
        <f t="shared" si="54"/>
        <v>0.90859413803448208</v>
      </c>
      <c r="Q118" s="188">
        <f t="shared" si="54"/>
        <v>1.0125732588486656</v>
      </c>
      <c r="R118" s="188">
        <f t="shared" si="54"/>
        <v>1.1321492477849766</v>
      </c>
      <c r="S118" s="188">
        <f t="shared" si="54"/>
        <v>1.269661635061734</v>
      </c>
      <c r="T118" s="188">
        <f t="shared" si="54"/>
        <v>1.4278008804300051</v>
      </c>
      <c r="U118" s="188">
        <f t="shared" si="54"/>
        <v>1.6096610126035171</v>
      </c>
      <c r="V118" s="188">
        <f t="shared" si="54"/>
        <v>1.8188001646030556</v>
      </c>
    </row>
    <row r="119" spans="2:22" ht="15" x14ac:dyDescent="0.2">
      <c r="B119" s="234">
        <v>4</v>
      </c>
      <c r="C119" s="217">
        <f t="shared" si="51"/>
        <v>0.27509360943628214</v>
      </c>
      <c r="D119" s="218">
        <f t="shared" ref="D119:V119" si="55">SQRT(12*32.2*D96^2/(4*$B$109*($B$108*56)*$B$107^2))</f>
        <v>0.29212515093348279</v>
      </c>
      <c r="E119" s="218">
        <f t="shared" si="55"/>
        <v>0.31171142365526355</v>
      </c>
      <c r="F119" s="218">
        <f t="shared" si="55"/>
        <v>0.33423563728531136</v>
      </c>
      <c r="G119" s="218">
        <f t="shared" si="55"/>
        <v>0.36013848295986634</v>
      </c>
      <c r="H119" s="218">
        <f t="shared" si="55"/>
        <v>0.38992675548560468</v>
      </c>
      <c r="I119" s="218">
        <f t="shared" si="55"/>
        <v>0.42418326889020375</v>
      </c>
      <c r="J119" s="218">
        <f t="shared" si="55"/>
        <v>0.46357825930549251</v>
      </c>
      <c r="K119" s="216">
        <f t="shared" si="55"/>
        <v>0.50888249828307475</v>
      </c>
      <c r="L119" s="218">
        <f t="shared" si="55"/>
        <v>0.56098237310729426</v>
      </c>
      <c r="M119" s="218">
        <f t="shared" si="55"/>
        <v>0.62089722915514678</v>
      </c>
      <c r="N119" s="218">
        <f t="shared" si="55"/>
        <v>0.68979931361017699</v>
      </c>
      <c r="O119" s="218">
        <f t="shared" si="55"/>
        <v>0.76903671073346191</v>
      </c>
      <c r="P119" s="236">
        <f t="shared" si="55"/>
        <v>0.86015971742523945</v>
      </c>
      <c r="Q119" s="187">
        <f t="shared" si="55"/>
        <v>0.96495117512078354</v>
      </c>
      <c r="R119" s="187">
        <f t="shared" si="55"/>
        <v>1.0854613514706593</v>
      </c>
      <c r="S119" s="187">
        <f t="shared" si="55"/>
        <v>1.2240480542730166</v>
      </c>
      <c r="T119" s="187">
        <f t="shared" si="55"/>
        <v>1.3834227624957272</v>
      </c>
      <c r="U119" s="187">
        <f t="shared" si="55"/>
        <v>1.5667036769518443</v>
      </c>
      <c r="V119" s="187">
        <f t="shared" si="55"/>
        <v>1.7774767285763793</v>
      </c>
    </row>
    <row r="120" spans="2:22" ht="15" x14ac:dyDescent="0.2">
      <c r="B120" s="234">
        <v>5</v>
      </c>
      <c r="C120" s="217">
        <f t="shared" si="51"/>
        <v>0.23908684084822643</v>
      </c>
      <c r="D120" s="218">
        <f t="shared" ref="D120:V120" si="56">SQRT(12*32.2*D97^2/(4*$B$109*($B$108*56)*$B$107^2))</f>
        <v>0.25556386704086709</v>
      </c>
      <c r="E120" s="218">
        <f t="shared" si="56"/>
        <v>0.27451244716240375</v>
      </c>
      <c r="F120" s="218">
        <f t="shared" si="56"/>
        <v>0.29630331430217099</v>
      </c>
      <c r="G120" s="218">
        <f t="shared" si="56"/>
        <v>0.3213628115129033</v>
      </c>
      <c r="H120" s="218">
        <f t="shared" si="56"/>
        <v>0.35018123330524542</v>
      </c>
      <c r="I120" s="218">
        <f t="shared" si="56"/>
        <v>0.38332241836643893</v>
      </c>
      <c r="J120" s="218">
        <f t="shared" si="56"/>
        <v>0.42143478118681138</v>
      </c>
      <c r="K120" s="216">
        <f t="shared" si="56"/>
        <v>0.46526399843023974</v>
      </c>
      <c r="L120" s="218">
        <f t="shared" si="56"/>
        <v>0.51566759826018227</v>
      </c>
      <c r="M120" s="218">
        <f t="shared" si="56"/>
        <v>0.57363173806461643</v>
      </c>
      <c r="N120" s="218">
        <f t="shared" si="56"/>
        <v>0.64029049883971545</v>
      </c>
      <c r="O120" s="218">
        <f t="shared" si="56"/>
        <v>0.71694807373107949</v>
      </c>
      <c r="P120" s="236">
        <f t="shared" si="56"/>
        <v>0.80510428485614793</v>
      </c>
      <c r="Q120" s="187">
        <f t="shared" si="56"/>
        <v>0.90648392764997676</v>
      </c>
      <c r="R120" s="187">
        <f t="shared" si="56"/>
        <v>1.02307051686288</v>
      </c>
      <c r="S120" s="187">
        <f t="shared" si="56"/>
        <v>1.1571450944577182</v>
      </c>
      <c r="T120" s="187">
        <f t="shared" si="56"/>
        <v>1.3113308586917827</v>
      </c>
      <c r="U120" s="187">
        <f t="shared" si="56"/>
        <v>1.4886444875609566</v>
      </c>
      <c r="V120" s="187">
        <f t="shared" si="56"/>
        <v>1.6925551607605065</v>
      </c>
    </row>
    <row r="121" spans="2:22" ht="15" x14ac:dyDescent="0.2">
      <c r="B121" s="234">
        <v>10</v>
      </c>
      <c r="C121" s="219">
        <f t="shared" si="51"/>
        <v>0.15123000925611441</v>
      </c>
      <c r="D121" s="215">
        <f t="shared" ref="D121:V121" si="57">SQRT(12*32.2*D98^2/(4*$B$109*($B$108*56)*$B$107^2))</f>
        <v>0.16422151067723492</v>
      </c>
      <c r="E121" s="215">
        <f t="shared" si="57"/>
        <v>0.17916173731152349</v>
      </c>
      <c r="F121" s="215">
        <f t="shared" si="57"/>
        <v>0.19634299794095536</v>
      </c>
      <c r="G121" s="215">
        <f t="shared" si="57"/>
        <v>0.21610144766480197</v>
      </c>
      <c r="H121" s="215">
        <f t="shared" si="57"/>
        <v>0.23882366484722556</v>
      </c>
      <c r="I121" s="215">
        <f t="shared" si="57"/>
        <v>0.26495421460701274</v>
      </c>
      <c r="J121" s="215">
        <f t="shared" si="57"/>
        <v>0.29500434683076793</v>
      </c>
      <c r="K121" s="220">
        <f t="shared" si="57"/>
        <v>0.32956199888808652</v>
      </c>
      <c r="L121" s="215">
        <f t="shared" si="57"/>
        <v>0.36930329875400275</v>
      </c>
      <c r="M121" s="215">
        <f t="shared" si="57"/>
        <v>0.41500579359980649</v>
      </c>
      <c r="N121" s="215">
        <f t="shared" si="57"/>
        <v>0.46756366267248078</v>
      </c>
      <c r="O121" s="215">
        <f t="shared" si="57"/>
        <v>0.52800521210605622</v>
      </c>
      <c r="P121" s="237">
        <f t="shared" si="57"/>
        <v>0.59751299395466795</v>
      </c>
      <c r="Q121" s="188">
        <f t="shared" si="57"/>
        <v>0.67744694308057141</v>
      </c>
      <c r="R121" s="188">
        <f t="shared" si="57"/>
        <v>0.76937098457536046</v>
      </c>
      <c r="S121" s="188">
        <f t="shared" si="57"/>
        <v>0.87508363229436781</v>
      </c>
      <c r="T121" s="188">
        <f t="shared" si="57"/>
        <v>0.99665317717122615</v>
      </c>
      <c r="U121" s="188">
        <f t="shared" si="57"/>
        <v>1.1364581537796135</v>
      </c>
      <c r="V121" s="188">
        <f t="shared" si="57"/>
        <v>1.2972338768792586</v>
      </c>
    </row>
    <row r="122" spans="2:22" ht="15" x14ac:dyDescent="0.2">
      <c r="B122" s="234">
        <v>20</v>
      </c>
      <c r="C122" s="217">
        <f t="shared" si="51"/>
        <v>0.10149238550752489</v>
      </c>
      <c r="D122" s="218">
        <f t="shared" ref="D122:V122" si="58">SQRT(12*32.2*D99^2/(4*$B$109*($B$108*56)*$B$107^2))</f>
        <v>0.1118697433500053</v>
      </c>
      <c r="E122" s="218">
        <f t="shared" si="58"/>
        <v>0.12380370486885775</v>
      </c>
      <c r="F122" s="218">
        <f t="shared" si="58"/>
        <v>0.13752776061553809</v>
      </c>
      <c r="G122" s="218">
        <f t="shared" si="58"/>
        <v>0.15331042472422043</v>
      </c>
      <c r="H122" s="218">
        <f t="shared" si="58"/>
        <v>0.17146048844920517</v>
      </c>
      <c r="I122" s="218">
        <f t="shared" si="58"/>
        <v>0.1923330617329376</v>
      </c>
      <c r="J122" s="218">
        <f t="shared" si="58"/>
        <v>0.2163365210092299</v>
      </c>
      <c r="K122" s="216">
        <f t="shared" si="58"/>
        <v>0.24394049917696603</v>
      </c>
      <c r="L122" s="218">
        <f t="shared" si="58"/>
        <v>0.27568507406986259</v>
      </c>
      <c r="M122" s="218">
        <f t="shared" si="58"/>
        <v>0.31219133519669362</v>
      </c>
      <c r="N122" s="218">
        <f t="shared" si="58"/>
        <v>0.35417353549254932</v>
      </c>
      <c r="O122" s="218">
        <f t="shared" si="58"/>
        <v>0.40245306583278334</v>
      </c>
      <c r="P122" s="236">
        <f t="shared" si="58"/>
        <v>0.45797452572405245</v>
      </c>
      <c r="Q122" s="187">
        <f t="shared" si="58"/>
        <v>0.52182420459901202</v>
      </c>
      <c r="R122" s="187">
        <f t="shared" si="58"/>
        <v>0.59525133530521535</v>
      </c>
      <c r="S122" s="187">
        <f t="shared" si="58"/>
        <v>0.67969253561734932</v>
      </c>
      <c r="T122" s="187">
        <f t="shared" si="58"/>
        <v>0.77679991597630327</v>
      </c>
      <c r="U122" s="187">
        <f t="shared" si="58"/>
        <v>0.8884734033891003</v>
      </c>
      <c r="V122" s="187">
        <f t="shared" si="58"/>
        <v>1.016897913913817</v>
      </c>
    </row>
    <row r="123" spans="2:22" ht="15" x14ac:dyDescent="0.2">
      <c r="B123" s="234">
        <v>30</v>
      </c>
      <c r="C123" s="217">
        <f t="shared" si="51"/>
        <v>8.5265250800572817E-2</v>
      </c>
      <c r="D123" s="218">
        <f t="shared" ref="D123:V123" si="59">SQRT(12*32.2*D100^2/(4*$B$109*($B$108*56)*$B$107^2))</f>
        <v>9.4824038431559843E-2</v>
      </c>
      <c r="E123" s="218">
        <f t="shared" si="59"/>
        <v>0.10581664420719493</v>
      </c>
      <c r="F123" s="218">
        <f t="shared" si="59"/>
        <v>0.11845814084917529</v>
      </c>
      <c r="G123" s="218">
        <f t="shared" si="59"/>
        <v>0.1329958619874527</v>
      </c>
      <c r="H123" s="218">
        <f t="shared" si="59"/>
        <v>0.14971424129647168</v>
      </c>
      <c r="I123" s="218">
        <f t="shared" si="59"/>
        <v>0.16894037750184354</v>
      </c>
      <c r="J123" s="218">
        <f t="shared" si="59"/>
        <v>0.19105043413802117</v>
      </c>
      <c r="K123" s="216">
        <f t="shared" si="59"/>
        <v>0.21647699926962546</v>
      </c>
      <c r="L123" s="218">
        <f t="shared" si="59"/>
        <v>0.24571754917097041</v>
      </c>
      <c r="M123" s="218">
        <f t="shared" si="59"/>
        <v>0.27934418155751706</v>
      </c>
      <c r="N123" s="218">
        <f t="shared" si="59"/>
        <v>0.31801480880204569</v>
      </c>
      <c r="O123" s="218">
        <f t="shared" si="59"/>
        <v>0.36248603013325359</v>
      </c>
      <c r="P123" s="236">
        <f t="shared" si="59"/>
        <v>0.41362793466414272</v>
      </c>
      <c r="Q123" s="187">
        <f t="shared" si="59"/>
        <v>0.47244112487466516</v>
      </c>
      <c r="R123" s="187">
        <f t="shared" si="59"/>
        <v>0.54007629361676601</v>
      </c>
      <c r="S123" s="187">
        <f t="shared" si="59"/>
        <v>0.61785673767018201</v>
      </c>
      <c r="T123" s="187">
        <f t="shared" si="59"/>
        <v>0.70730424833161065</v>
      </c>
      <c r="U123" s="187">
        <f t="shared" si="59"/>
        <v>0.81016888559225309</v>
      </c>
      <c r="V123" s="187">
        <f t="shared" si="59"/>
        <v>0.9284632184419922</v>
      </c>
    </row>
    <row r="124" spans="2:22" ht="15" x14ac:dyDescent="0.2">
      <c r="B124" s="234">
        <v>40</v>
      </c>
      <c r="C124" s="217">
        <f t="shared" si="51"/>
        <v>7.7151683447096803E-2</v>
      </c>
      <c r="D124" s="218">
        <f t="shared" ref="D124:V124" si="60">SQRT(12*32.2*D101^2/(4*$B$109*($B$108*56)*$B$107^2))</f>
        <v>8.6301185972337144E-2</v>
      </c>
      <c r="E124" s="218">
        <f t="shared" si="60"/>
        <v>9.6823113876363553E-2</v>
      </c>
      <c r="F124" s="218">
        <f t="shared" si="60"/>
        <v>0.10892333096599391</v>
      </c>
      <c r="G124" s="218">
        <f t="shared" si="60"/>
        <v>0.12283858061906883</v>
      </c>
      <c r="H124" s="218">
        <f t="shared" si="60"/>
        <v>0.13884111772010496</v>
      </c>
      <c r="I124" s="218">
        <f t="shared" si="60"/>
        <v>0.15724403538629653</v>
      </c>
      <c r="J124" s="218">
        <f t="shared" si="60"/>
        <v>0.17840739070241685</v>
      </c>
      <c r="K124" s="216">
        <f t="shared" si="60"/>
        <v>0.20274524931595519</v>
      </c>
      <c r="L124" s="218">
        <f t="shared" si="60"/>
        <v>0.23073378672152431</v>
      </c>
      <c r="M124" s="218">
        <f t="shared" si="60"/>
        <v>0.26292060473792878</v>
      </c>
      <c r="N124" s="218">
        <f t="shared" si="60"/>
        <v>0.2999354454567939</v>
      </c>
      <c r="O124" s="218">
        <f t="shared" si="60"/>
        <v>0.34250251228348877</v>
      </c>
      <c r="P124" s="236">
        <f t="shared" si="60"/>
        <v>0.39145463913418793</v>
      </c>
      <c r="Q124" s="187">
        <f t="shared" si="60"/>
        <v>0.44774958501249196</v>
      </c>
      <c r="R124" s="187">
        <f t="shared" si="60"/>
        <v>0.51248877277254146</v>
      </c>
      <c r="S124" s="187">
        <f t="shared" si="60"/>
        <v>0.58693883869659869</v>
      </c>
      <c r="T124" s="187">
        <f t="shared" si="60"/>
        <v>0.67255641450926418</v>
      </c>
      <c r="U124" s="187">
        <f t="shared" si="60"/>
        <v>0.77101662669382975</v>
      </c>
      <c r="V124" s="187">
        <f t="shared" si="60"/>
        <v>0.88424587070607985</v>
      </c>
    </row>
    <row r="125" spans="2:22" ht="15" x14ac:dyDescent="0.2">
      <c r="B125" s="234">
        <v>50</v>
      </c>
      <c r="C125" s="217">
        <f t="shared" si="51"/>
        <v>7.2494786960557875E-2</v>
      </c>
      <c r="D125" s="218">
        <f t="shared" ref="D125:V125" si="61">SQRT(12*32.2*D102^2/(4*$B$109*($B$108*56)*$B$107^2))</f>
        <v>8.1430405011182205E-2</v>
      </c>
      <c r="E125" s="218">
        <f t="shared" si="61"/>
        <v>9.1706365769400194E-2</v>
      </c>
      <c r="F125" s="218">
        <f t="shared" si="61"/>
        <v>0.10352372064135089</v>
      </c>
      <c r="G125" s="218">
        <f t="shared" si="61"/>
        <v>0.11711367874409419</v>
      </c>
      <c r="H125" s="218">
        <f t="shared" si="61"/>
        <v>0.13274213056224896</v>
      </c>
      <c r="I125" s="218">
        <f t="shared" si="61"/>
        <v>0.15071485015312694</v>
      </c>
      <c r="J125" s="218">
        <f t="shared" si="61"/>
        <v>0.17138347768263665</v>
      </c>
      <c r="K125" s="216">
        <f t="shared" si="61"/>
        <v>0.19515239934157277</v>
      </c>
      <c r="L125" s="218">
        <f t="shared" si="61"/>
        <v>0.22248665924934935</v>
      </c>
      <c r="M125" s="218">
        <f t="shared" si="61"/>
        <v>0.25392105814329247</v>
      </c>
      <c r="N125" s="218">
        <f t="shared" si="61"/>
        <v>0.29007061687132696</v>
      </c>
      <c r="O125" s="218">
        <f t="shared" si="61"/>
        <v>0.33164260940856671</v>
      </c>
      <c r="P125" s="236">
        <f t="shared" si="61"/>
        <v>0.37945040082639236</v>
      </c>
      <c r="Q125" s="187">
        <f t="shared" si="61"/>
        <v>0.43442936095689183</v>
      </c>
      <c r="R125" s="187">
        <f t="shared" si="61"/>
        <v>0.49765516510696628</v>
      </c>
      <c r="S125" s="187">
        <f t="shared" si="61"/>
        <v>0.57036483987955178</v>
      </c>
      <c r="T125" s="187">
        <f t="shared" si="61"/>
        <v>0.65398096586802512</v>
      </c>
      <c r="U125" s="187">
        <f t="shared" si="61"/>
        <v>0.75013951075476959</v>
      </c>
      <c r="V125" s="187">
        <f t="shared" si="61"/>
        <v>0.86072183737452568</v>
      </c>
    </row>
    <row r="126" spans="2:22" ht="15" x14ac:dyDescent="0.2">
      <c r="B126" s="234">
        <v>60</v>
      </c>
      <c r="C126" s="217">
        <f t="shared" si="51"/>
        <v>6.9214152698243006E-2</v>
      </c>
      <c r="D126" s="218">
        <f t="shared" ref="D126:V126" si="62">SQRT(12*32.2*D103^2/(4*$B$109*($B$108*56)*$B$107^2))</f>
        <v>7.7980775608430017E-2</v>
      </c>
      <c r="E126" s="218">
        <f t="shared" si="62"/>
        <v>8.806239195514505E-2</v>
      </c>
      <c r="F126" s="218">
        <f t="shared" si="62"/>
        <v>9.9656250753867359E-2</v>
      </c>
      <c r="G126" s="218">
        <f t="shared" si="62"/>
        <v>0.11298918837239802</v>
      </c>
      <c r="H126" s="218">
        <f t="shared" si="62"/>
        <v>0.12832206663370824</v>
      </c>
      <c r="I126" s="218">
        <f t="shared" si="62"/>
        <v>0.14595487663421502</v>
      </c>
      <c r="J126" s="218">
        <f t="shared" si="62"/>
        <v>0.16623260813479784</v>
      </c>
      <c r="K126" s="216">
        <f t="shared" si="62"/>
        <v>0.18955199936046807</v>
      </c>
      <c r="L126" s="218">
        <f t="shared" si="62"/>
        <v>0.2163692992699888</v>
      </c>
      <c r="M126" s="218">
        <f t="shared" si="62"/>
        <v>0.24720919416593767</v>
      </c>
      <c r="N126" s="218">
        <f t="shared" si="62"/>
        <v>0.28267507329627883</v>
      </c>
      <c r="O126" s="218">
        <f t="shared" si="62"/>
        <v>0.32346083429617123</v>
      </c>
      <c r="P126" s="236">
        <f t="shared" si="62"/>
        <v>0.37036445944604734</v>
      </c>
      <c r="Q126" s="187">
        <f t="shared" si="62"/>
        <v>0.42430362836840496</v>
      </c>
      <c r="R126" s="187">
        <f t="shared" si="62"/>
        <v>0.48633367262911631</v>
      </c>
      <c r="S126" s="187">
        <f t="shared" si="62"/>
        <v>0.5576682235289343</v>
      </c>
      <c r="T126" s="187">
        <f t="shared" si="62"/>
        <v>0.63970295706372482</v>
      </c>
      <c r="U126" s="187">
        <f t="shared" si="62"/>
        <v>0.73404290062873412</v>
      </c>
      <c r="V126" s="187">
        <f t="shared" si="62"/>
        <v>0.84253383572849472</v>
      </c>
    </row>
    <row r="127" spans="2:22" ht="15" x14ac:dyDescent="0.2">
      <c r="B127" s="238">
        <v>70</v>
      </c>
      <c r="C127" s="239">
        <f t="shared" si="51"/>
        <v>6.7021731029122844E-2</v>
      </c>
      <c r="D127" s="240">
        <f t="shared" ref="D127:V127" si="63">SQRT(12*32.2*D104^2/(4*$B$109*($B$108*56)*$B$107^2))</f>
        <v>7.5690276402448894E-2</v>
      </c>
      <c r="E127" s="240">
        <f t="shared" si="63"/>
        <v>8.5659103581773852E-2</v>
      </c>
      <c r="F127" s="240">
        <f t="shared" si="63"/>
        <v>9.7123254837997539E-2</v>
      </c>
      <c r="G127" s="240">
        <f t="shared" si="63"/>
        <v>0.11030702878265479</v>
      </c>
      <c r="H127" s="240">
        <f t="shared" si="63"/>
        <v>0.12546836881901061</v>
      </c>
      <c r="I127" s="240">
        <f t="shared" si="63"/>
        <v>0.14290390986081983</v>
      </c>
      <c r="J127" s="240">
        <f t="shared" si="63"/>
        <v>0.1629547820589004</v>
      </c>
      <c r="K127" s="241">
        <f t="shared" si="63"/>
        <v>0.18601328508669307</v>
      </c>
      <c r="L127" s="240">
        <f t="shared" si="63"/>
        <v>0.21253056356865463</v>
      </c>
      <c r="M127" s="240">
        <f t="shared" si="63"/>
        <v>0.24302543382291047</v>
      </c>
      <c r="N127" s="240">
        <f t="shared" si="63"/>
        <v>0.27809453461530459</v>
      </c>
      <c r="O127" s="240">
        <f t="shared" si="63"/>
        <v>0.31842400052655789</v>
      </c>
      <c r="P127" s="242">
        <f t="shared" si="63"/>
        <v>0.36480288632449925</v>
      </c>
      <c r="Q127" s="188">
        <f t="shared" si="63"/>
        <v>0.41813860499213162</v>
      </c>
      <c r="R127" s="188">
        <f t="shared" si="63"/>
        <v>0.47947468145990896</v>
      </c>
      <c r="S127" s="188">
        <f t="shared" si="63"/>
        <v>0.55001116939785288</v>
      </c>
      <c r="T127" s="188">
        <f t="shared" si="63"/>
        <v>0.63112813052648842</v>
      </c>
      <c r="U127" s="188">
        <f t="shared" si="63"/>
        <v>0.72441263582441917</v>
      </c>
      <c r="V127" s="188">
        <f t="shared" si="63"/>
        <v>0.83168981691703958</v>
      </c>
    </row>
    <row r="128" spans="2:22" ht="15" x14ac:dyDescent="0.2">
      <c r="D128" s="77"/>
      <c r="E128" s="77"/>
      <c r="F128" s="77"/>
      <c r="G128" s="77"/>
      <c r="H128" s="77"/>
      <c r="I128" s="77"/>
      <c r="J128" s="77"/>
      <c r="K128" s="186"/>
    </row>
    <row r="129" spans="2:20" ht="15" x14ac:dyDescent="0.2">
      <c r="D129" s="77"/>
      <c r="E129" s="77"/>
      <c r="F129" s="77"/>
      <c r="G129" s="77"/>
      <c r="H129" s="77"/>
      <c r="I129" s="77"/>
      <c r="J129" s="77"/>
      <c r="K129" s="186"/>
    </row>
    <row r="130" spans="2:20" x14ac:dyDescent="0.2">
      <c r="B130" t="s">
        <v>223</v>
      </c>
    </row>
    <row r="131" spans="2:20" x14ac:dyDescent="0.2">
      <c r="B131" s="195" t="s">
        <v>68</v>
      </c>
      <c r="C131" s="197" t="s">
        <v>222</v>
      </c>
      <c r="D131" s="195" t="s">
        <v>222</v>
      </c>
      <c r="E131" s="195" t="s">
        <v>222</v>
      </c>
      <c r="F131" s="195" t="s">
        <v>222</v>
      </c>
      <c r="G131" s="195" t="s">
        <v>222</v>
      </c>
      <c r="H131" s="195" t="s">
        <v>222</v>
      </c>
      <c r="I131" s="195" t="s">
        <v>222</v>
      </c>
      <c r="J131" s="195" t="s">
        <v>222</v>
      </c>
      <c r="K131" s="195" t="s">
        <v>222</v>
      </c>
      <c r="L131" s="195" t="s">
        <v>222</v>
      </c>
      <c r="M131" s="195" t="s">
        <v>222</v>
      </c>
      <c r="N131" s="195" t="s">
        <v>222</v>
      </c>
      <c r="O131" s="195" t="s">
        <v>222</v>
      </c>
      <c r="P131" s="195" t="s">
        <v>222</v>
      </c>
      <c r="R131" s="191"/>
      <c r="S131" s="191"/>
      <c r="T131" s="191"/>
    </row>
    <row r="132" spans="2:20" ht="15" x14ac:dyDescent="0.2">
      <c r="B132" s="195">
        <v>1</v>
      </c>
      <c r="C132" s="187">
        <f>SQRT(12*32.2*C108^2/(4*$B$109*($B$108*56)*$B$107^2))</f>
        <v>0</v>
      </c>
      <c r="D132" s="191">
        <f t="shared" ref="D132:J143" si="64">D116/$K116</f>
        <v>0.83820589923932043</v>
      </c>
      <c r="E132" s="191">
        <f t="shared" si="64"/>
        <v>0.85282567301410717</v>
      </c>
      <c r="F132" s="191">
        <f t="shared" si="64"/>
        <v>0.86963841285511212</v>
      </c>
      <c r="G132" s="191">
        <f t="shared" si="64"/>
        <v>0.88897306367226792</v>
      </c>
      <c r="H132" s="191">
        <f t="shared" si="64"/>
        <v>0.91120791211199692</v>
      </c>
      <c r="I132" s="191">
        <f t="shared" si="64"/>
        <v>0.93677798781768551</v>
      </c>
      <c r="J132" s="191">
        <f t="shared" si="64"/>
        <v>0.96618357487922701</v>
      </c>
      <c r="K132" s="192">
        <v>1</v>
      </c>
      <c r="L132" s="191">
        <f t="shared" ref="L132:P143" si="65">L116/$K116</f>
        <v>1.0388888888888888</v>
      </c>
      <c r="M132" s="191">
        <f t="shared" si="65"/>
        <v>1.0836111111111109</v>
      </c>
      <c r="N132" s="191">
        <f t="shared" si="65"/>
        <v>1.1350416666666665</v>
      </c>
      <c r="O132" s="191">
        <f t="shared" si="65"/>
        <v>1.1941868055555556</v>
      </c>
      <c r="P132" s="191">
        <f t="shared" si="65"/>
        <v>1.2622037152777776</v>
      </c>
      <c r="R132" s="191"/>
      <c r="S132" s="191"/>
      <c r="T132" s="191"/>
    </row>
    <row r="133" spans="2:20" ht="15" x14ac:dyDescent="0.2">
      <c r="B133" s="195">
        <v>2</v>
      </c>
      <c r="C133" s="187">
        <f>SQRT(12*32.2*C109^2/(4*$B$109*($B$108*56)*$B$107^2))</f>
        <v>0</v>
      </c>
      <c r="D133" s="191">
        <f t="shared" si="64"/>
        <v>0.68035799605816927</v>
      </c>
      <c r="E133" s="191">
        <f t="shared" si="64"/>
        <v>0.70924096375957757</v>
      </c>
      <c r="F133" s="191">
        <f t="shared" si="64"/>
        <v>0.74245637661619723</v>
      </c>
      <c r="G133" s="191">
        <f t="shared" si="64"/>
        <v>0.78065410140130986</v>
      </c>
      <c r="H133" s="191">
        <f t="shared" si="64"/>
        <v>0.82458148490418914</v>
      </c>
      <c r="I133" s="191">
        <f t="shared" si="64"/>
        <v>0.87509797593250049</v>
      </c>
      <c r="J133" s="191">
        <f t="shared" si="64"/>
        <v>0.9331919406150585</v>
      </c>
      <c r="K133" s="192">
        <v>1</v>
      </c>
      <c r="L133" s="191">
        <f t="shared" si="65"/>
        <v>1.0768292682926828</v>
      </c>
      <c r="M133" s="191">
        <f t="shared" si="65"/>
        <v>1.1651829268292682</v>
      </c>
      <c r="N133" s="191">
        <f t="shared" si="65"/>
        <v>1.2667896341463412</v>
      </c>
      <c r="O133" s="191">
        <f t="shared" si="65"/>
        <v>1.3836373475609751</v>
      </c>
      <c r="P133" s="191">
        <f t="shared" si="65"/>
        <v>1.5180122179878039</v>
      </c>
      <c r="R133" s="191"/>
      <c r="S133" s="191"/>
      <c r="T133" s="191"/>
    </row>
    <row r="134" spans="2:20" ht="15" x14ac:dyDescent="0.2">
      <c r="B134" s="195">
        <v>3</v>
      </c>
      <c r="C134" s="188">
        <f t="shared" ref="C134:C143" si="66">SQRT(12*32.2*C111^2/(4*$B$109*($B$108*56)*$B$107^2))</f>
        <v>0</v>
      </c>
      <c r="D134" s="191">
        <f t="shared" si="64"/>
        <v>0.61596125533728796</v>
      </c>
      <c r="E134" s="191">
        <f t="shared" si="64"/>
        <v>0.65066313594557346</v>
      </c>
      <c r="F134" s="191">
        <f t="shared" si="64"/>
        <v>0.69057029864510167</v>
      </c>
      <c r="G134" s="191">
        <f t="shared" si="64"/>
        <v>0.73646353574955925</v>
      </c>
      <c r="H134" s="191">
        <f t="shared" si="64"/>
        <v>0.78924075841968522</v>
      </c>
      <c r="I134" s="191">
        <f t="shared" si="64"/>
        <v>0.84993456449033022</v>
      </c>
      <c r="J134" s="191">
        <f t="shared" si="64"/>
        <v>0.91973244147157207</v>
      </c>
      <c r="K134" s="192">
        <v>1</v>
      </c>
      <c r="L134" s="191">
        <f t="shared" si="65"/>
        <v>1.0923076923076922</v>
      </c>
      <c r="M134" s="191">
        <f t="shared" si="65"/>
        <v>1.1984615384615382</v>
      </c>
      <c r="N134" s="191">
        <f t="shared" si="65"/>
        <v>1.3205384615384614</v>
      </c>
      <c r="O134" s="191">
        <f t="shared" si="65"/>
        <v>1.4609269230769231</v>
      </c>
      <c r="P134" s="191">
        <f t="shared" si="65"/>
        <v>1.6223736538461535</v>
      </c>
      <c r="R134" s="191"/>
      <c r="S134" s="191"/>
      <c r="T134" s="191"/>
    </row>
    <row r="135" spans="2:20" ht="15" x14ac:dyDescent="0.2">
      <c r="B135" s="195">
        <v>4</v>
      </c>
      <c r="C135" s="187">
        <f t="shared" si="66"/>
        <v>0</v>
      </c>
      <c r="D135" s="191">
        <f t="shared" si="64"/>
        <v>0.57405226534433318</v>
      </c>
      <c r="E135" s="191">
        <f t="shared" si="64"/>
        <v>0.61254105752693555</v>
      </c>
      <c r="F135" s="191">
        <f t="shared" si="64"/>
        <v>0.65680316853692811</v>
      </c>
      <c r="G135" s="191">
        <f t="shared" si="64"/>
        <v>0.70770459619841952</v>
      </c>
      <c r="H135" s="191">
        <f t="shared" si="64"/>
        <v>0.76624123800913491</v>
      </c>
      <c r="I135" s="191">
        <f t="shared" si="64"/>
        <v>0.83355837609145755</v>
      </c>
      <c r="J135" s="191">
        <f t="shared" si="64"/>
        <v>0.91097308488612838</v>
      </c>
      <c r="K135" s="192">
        <v>1</v>
      </c>
      <c r="L135" s="191">
        <f t="shared" si="65"/>
        <v>1.1023809523809522</v>
      </c>
      <c r="M135" s="191">
        <f t="shared" si="65"/>
        <v>1.2201190476190475</v>
      </c>
      <c r="N135" s="191">
        <f t="shared" si="65"/>
        <v>1.3555178571428568</v>
      </c>
      <c r="O135" s="191">
        <f t="shared" si="65"/>
        <v>1.5112264880952377</v>
      </c>
      <c r="P135" s="191">
        <f t="shared" si="65"/>
        <v>1.6902914136904756</v>
      </c>
      <c r="R135" s="191"/>
      <c r="S135" s="191"/>
      <c r="T135" s="191"/>
    </row>
    <row r="136" spans="2:20" ht="15" x14ac:dyDescent="0.2">
      <c r="B136" s="195">
        <v>5</v>
      </c>
      <c r="C136" s="187">
        <f t="shared" si="66"/>
        <v>0</v>
      </c>
      <c r="D136" s="191">
        <f t="shared" si="64"/>
        <v>0.54928786216667813</v>
      </c>
      <c r="E136" s="191">
        <f t="shared" si="64"/>
        <v>0.59001437482501307</v>
      </c>
      <c r="F136" s="191">
        <f t="shared" si="64"/>
        <v>0.63684986438209834</v>
      </c>
      <c r="G136" s="191">
        <f t="shared" si="64"/>
        <v>0.69071067737274638</v>
      </c>
      <c r="H136" s="191">
        <f t="shared" si="64"/>
        <v>0.7526506123119916</v>
      </c>
      <c r="I136" s="191">
        <f t="shared" si="64"/>
        <v>0.82388153749212367</v>
      </c>
      <c r="J136" s="191">
        <f t="shared" si="64"/>
        <v>0.90579710144927539</v>
      </c>
      <c r="K136" s="192">
        <v>1</v>
      </c>
      <c r="L136" s="191">
        <f t="shared" si="65"/>
        <v>1.1083333333333332</v>
      </c>
      <c r="M136" s="191">
        <f t="shared" si="65"/>
        <v>1.2329166666666667</v>
      </c>
      <c r="N136" s="191">
        <f t="shared" si="65"/>
        <v>1.3761874999999997</v>
      </c>
      <c r="O136" s="191">
        <f t="shared" si="65"/>
        <v>1.5409489583333331</v>
      </c>
      <c r="P136" s="191">
        <f t="shared" si="65"/>
        <v>1.7304246354166661</v>
      </c>
      <c r="R136" s="191"/>
      <c r="S136" s="191"/>
      <c r="T136" s="191"/>
    </row>
    <row r="137" spans="2:20" ht="15" x14ac:dyDescent="0.2">
      <c r="B137" s="195">
        <v>10</v>
      </c>
      <c r="C137" s="188">
        <f t="shared" si="66"/>
        <v>0</v>
      </c>
      <c r="D137" s="191">
        <f t="shared" si="64"/>
        <v>0.49830232621268228</v>
      </c>
      <c r="E137" s="191">
        <f t="shared" si="64"/>
        <v>0.5436359104387023</v>
      </c>
      <c r="F137" s="191">
        <f t="shared" si="64"/>
        <v>0.59576953229862528</v>
      </c>
      <c r="G137" s="191">
        <f t="shared" si="64"/>
        <v>0.6557231974375366</v>
      </c>
      <c r="H137" s="191">
        <f t="shared" si="64"/>
        <v>0.72466991234728462</v>
      </c>
      <c r="I137" s="191">
        <f t="shared" si="64"/>
        <v>0.80395863449349492</v>
      </c>
      <c r="J137" s="191">
        <f t="shared" si="64"/>
        <v>0.89514066496163669</v>
      </c>
      <c r="K137" s="192">
        <v>1</v>
      </c>
      <c r="L137" s="191">
        <f t="shared" si="65"/>
        <v>1.1205882352941174</v>
      </c>
      <c r="M137" s="191">
        <f t="shared" si="65"/>
        <v>1.2592647058823527</v>
      </c>
      <c r="N137" s="191">
        <f t="shared" si="65"/>
        <v>1.4187426470588231</v>
      </c>
      <c r="O137" s="191">
        <f t="shared" si="65"/>
        <v>1.6021422794117641</v>
      </c>
      <c r="P137" s="191">
        <f t="shared" si="65"/>
        <v>1.8130518566176463</v>
      </c>
      <c r="R137" s="191"/>
      <c r="S137" s="191"/>
      <c r="T137" s="191"/>
    </row>
    <row r="138" spans="2:20" ht="15" x14ac:dyDescent="0.2">
      <c r="B138" s="195">
        <v>20</v>
      </c>
      <c r="C138" s="187">
        <f t="shared" si="66"/>
        <v>0</v>
      </c>
      <c r="D138" s="191">
        <f t="shared" si="64"/>
        <v>0.4585943856286433</v>
      </c>
      <c r="E138" s="191">
        <f t="shared" si="64"/>
        <v>0.50751599380406553</v>
      </c>
      <c r="F138" s="191">
        <f t="shared" si="64"/>
        <v>0.56377584320580121</v>
      </c>
      <c r="G138" s="191">
        <f t="shared" si="64"/>
        <v>0.62847467001779711</v>
      </c>
      <c r="H138" s="191">
        <f t="shared" si="64"/>
        <v>0.70287832085159252</v>
      </c>
      <c r="I138" s="191">
        <f t="shared" si="64"/>
        <v>0.78844251931045717</v>
      </c>
      <c r="J138" s="191">
        <f t="shared" si="64"/>
        <v>0.88684134753815158</v>
      </c>
      <c r="K138" s="192">
        <v>1</v>
      </c>
      <c r="L138" s="191">
        <f t="shared" si="65"/>
        <v>1.1301324503311259</v>
      </c>
      <c r="M138" s="191">
        <f t="shared" si="65"/>
        <v>1.2797847682119203</v>
      </c>
      <c r="N138" s="191">
        <f t="shared" si="65"/>
        <v>1.4518849337748343</v>
      </c>
      <c r="O138" s="191">
        <f t="shared" si="65"/>
        <v>1.6498001241721849</v>
      </c>
      <c r="P138" s="191">
        <f t="shared" si="65"/>
        <v>1.8774025931291383</v>
      </c>
      <c r="R138" s="191"/>
      <c r="S138" s="191"/>
      <c r="T138" s="191"/>
    </row>
    <row r="139" spans="2:20" ht="15" x14ac:dyDescent="0.2">
      <c r="B139" s="195">
        <v>30</v>
      </c>
      <c r="C139" s="187">
        <f t="shared" si="66"/>
        <v>0.11633786891549407</v>
      </c>
      <c r="D139" s="191">
        <f t="shared" si="64"/>
        <v>0.43803285684616788</v>
      </c>
      <c r="E139" s="191">
        <f t="shared" si="64"/>
        <v>0.4888124122387647</v>
      </c>
      <c r="F139" s="191">
        <f t="shared" si="64"/>
        <v>0.5472089009402511</v>
      </c>
      <c r="G139" s="191">
        <f t="shared" si="64"/>
        <v>0.61436486294696036</v>
      </c>
      <c r="H139" s="191">
        <f t="shared" si="64"/>
        <v>0.6915942192546759</v>
      </c>
      <c r="I139" s="191">
        <f t="shared" si="64"/>
        <v>0.78040797900854897</v>
      </c>
      <c r="J139" s="191">
        <f t="shared" si="64"/>
        <v>0.88254380272550292</v>
      </c>
      <c r="K139" s="192">
        <v>1</v>
      </c>
      <c r="L139" s="191">
        <f t="shared" si="65"/>
        <v>1.1350746268656717</v>
      </c>
      <c r="M139" s="191">
        <f t="shared" si="65"/>
        <v>1.290410447761194</v>
      </c>
      <c r="N139" s="191">
        <f t="shared" si="65"/>
        <v>1.4690466417910446</v>
      </c>
      <c r="O139" s="191">
        <f t="shared" si="65"/>
        <v>1.6744782649253727</v>
      </c>
      <c r="P139" s="191">
        <f t="shared" si="65"/>
        <v>1.9107246315298501</v>
      </c>
      <c r="R139" s="191"/>
      <c r="S139" s="191"/>
      <c r="T139" s="191"/>
    </row>
    <row r="140" spans="2:20" ht="15" x14ac:dyDescent="0.2">
      <c r="B140" s="195">
        <v>40</v>
      </c>
      <c r="C140" s="187">
        <f t="shared" si="66"/>
        <v>7.0113194077670971E-2</v>
      </c>
      <c r="D140" s="191">
        <f t="shared" si="64"/>
        <v>0.425663172200137</v>
      </c>
      <c r="E140" s="191">
        <f t="shared" si="64"/>
        <v>0.47756045679509779</v>
      </c>
      <c r="F140" s="191">
        <f t="shared" si="64"/>
        <v>0.53724233407930266</v>
      </c>
      <c r="G140" s="191">
        <f t="shared" si="64"/>
        <v>0.60587649295613832</v>
      </c>
      <c r="H140" s="191">
        <f t="shared" si="64"/>
        <v>0.68480577566449918</v>
      </c>
      <c r="I140" s="191">
        <f t="shared" si="64"/>
        <v>0.77557445077911413</v>
      </c>
      <c r="J140" s="191">
        <f t="shared" si="64"/>
        <v>0.87995842716092154</v>
      </c>
      <c r="K140" s="192">
        <v>1</v>
      </c>
      <c r="L140" s="191">
        <f t="shared" si="65"/>
        <v>1.1380478087649402</v>
      </c>
      <c r="M140" s="191">
        <f t="shared" si="65"/>
        <v>1.2968027888446214</v>
      </c>
      <c r="N140" s="191">
        <f t="shared" si="65"/>
        <v>1.4793710159362548</v>
      </c>
      <c r="O140" s="191">
        <f t="shared" si="65"/>
        <v>1.6893244770916329</v>
      </c>
      <c r="P140" s="191">
        <f t="shared" si="65"/>
        <v>1.9307709574203182</v>
      </c>
      <c r="R140" s="191"/>
      <c r="S140" s="191"/>
      <c r="T140" s="191"/>
    </row>
    <row r="141" spans="2:20" ht="15" x14ac:dyDescent="0.2">
      <c r="B141" s="195">
        <v>50</v>
      </c>
      <c r="C141" s="187">
        <f t="shared" si="66"/>
        <v>5.2998646328883695E-2</v>
      </c>
      <c r="D141" s="191">
        <f t="shared" si="64"/>
        <v>0.41726571277586805</v>
      </c>
      <c r="E141" s="191">
        <f t="shared" si="64"/>
        <v>0.4699217948578111</v>
      </c>
      <c r="F141" s="191">
        <f t="shared" si="64"/>
        <v>0.53047628925204571</v>
      </c>
      <c r="G141" s="191">
        <f t="shared" si="64"/>
        <v>0.60011395780541543</v>
      </c>
      <c r="H141" s="191">
        <f t="shared" si="64"/>
        <v>0.68019727664179053</v>
      </c>
      <c r="I141" s="191">
        <f t="shared" si="64"/>
        <v>0.77229309330362184</v>
      </c>
      <c r="J141" s="191">
        <f t="shared" si="64"/>
        <v>0.87820328246472812</v>
      </c>
      <c r="K141" s="192">
        <v>1</v>
      </c>
      <c r="L141" s="191">
        <f t="shared" si="65"/>
        <v>1.1400662251655629</v>
      </c>
      <c r="M141" s="191">
        <f t="shared" si="65"/>
        <v>1.3011423841059604</v>
      </c>
      <c r="N141" s="191">
        <f t="shared" si="65"/>
        <v>1.4863799668874171</v>
      </c>
      <c r="O141" s="191">
        <f t="shared" si="65"/>
        <v>1.6994031870860928</v>
      </c>
      <c r="P141" s="191">
        <f t="shared" si="65"/>
        <v>1.9443798903145697</v>
      </c>
      <c r="R141" s="191"/>
      <c r="S141" s="191"/>
      <c r="T141" s="191"/>
    </row>
    <row r="142" spans="2:20" ht="15" x14ac:dyDescent="0.2">
      <c r="B142" s="195">
        <v>60</v>
      </c>
      <c r="C142" s="187">
        <f t="shared" si="66"/>
        <v>4.4441372454490057E-2</v>
      </c>
      <c r="D142" s="191">
        <f t="shared" si="64"/>
        <v>0.41139516265473514</v>
      </c>
      <c r="E142" s="191">
        <f t="shared" si="64"/>
        <v>0.46458170978021801</v>
      </c>
      <c r="F142" s="191">
        <f t="shared" si="64"/>
        <v>0.52574623897452344</v>
      </c>
      <c r="G142" s="191">
        <f t="shared" si="64"/>
        <v>0.59608544754797466</v>
      </c>
      <c r="H142" s="191">
        <f t="shared" si="64"/>
        <v>0.67697553740744343</v>
      </c>
      <c r="I142" s="191">
        <f t="shared" si="64"/>
        <v>0.76999914074583264</v>
      </c>
      <c r="J142" s="191">
        <f t="shared" si="64"/>
        <v>0.87697628458498023</v>
      </c>
      <c r="K142" s="192">
        <v>1</v>
      </c>
      <c r="L142" s="191">
        <f t="shared" si="65"/>
        <v>1.1414772727272726</v>
      </c>
      <c r="M142" s="191">
        <f t="shared" si="65"/>
        <v>1.3041761363636362</v>
      </c>
      <c r="N142" s="191">
        <f t="shared" si="65"/>
        <v>1.4912798295454541</v>
      </c>
      <c r="O142" s="191">
        <f t="shared" si="65"/>
        <v>1.7064490767045448</v>
      </c>
      <c r="P142" s="191">
        <f t="shared" si="65"/>
        <v>1.9538937109374988</v>
      </c>
      <c r="R142" s="191"/>
      <c r="S142" s="191"/>
      <c r="T142" s="191"/>
    </row>
    <row r="143" spans="2:20" ht="15" x14ac:dyDescent="0.2">
      <c r="B143" s="195">
        <v>70</v>
      </c>
      <c r="C143" s="188">
        <f t="shared" si="66"/>
        <v>3.8624479008715351E-2</v>
      </c>
      <c r="D143" s="191">
        <f t="shared" si="64"/>
        <v>0.40690790642815</v>
      </c>
      <c r="E143" s="191">
        <f t="shared" si="64"/>
        <v>0.46049992365788123</v>
      </c>
      <c r="F143" s="191">
        <f t="shared" si="64"/>
        <v>0.522130743472072</v>
      </c>
      <c r="G143" s="191">
        <f t="shared" si="64"/>
        <v>0.59300618625839152</v>
      </c>
      <c r="H143" s="191">
        <f t="shared" si="64"/>
        <v>0.67451294546265883</v>
      </c>
      <c r="I143" s="191">
        <f t="shared" si="64"/>
        <v>0.7682457185475664</v>
      </c>
      <c r="J143" s="191">
        <f t="shared" si="64"/>
        <v>0.8760384075952099</v>
      </c>
      <c r="K143" s="192">
        <v>1</v>
      </c>
      <c r="L143" s="191">
        <f t="shared" si="65"/>
        <v>1.1425558312655086</v>
      </c>
      <c r="M143" s="191">
        <f t="shared" si="65"/>
        <v>1.3064950372208437</v>
      </c>
      <c r="N143" s="191">
        <f t="shared" si="65"/>
        <v>1.4950251240694785</v>
      </c>
      <c r="O143" s="191">
        <f t="shared" si="65"/>
        <v>1.711834723945409</v>
      </c>
      <c r="P143" s="191">
        <f t="shared" si="65"/>
        <v>1.9611657638027293</v>
      </c>
    </row>
    <row r="148" spans="2:5" x14ac:dyDescent="0.2">
      <c r="B148" s="153" t="s">
        <v>68</v>
      </c>
      <c r="E148" s="107" t="s">
        <v>216</v>
      </c>
    </row>
    <row r="149" spans="2:5" x14ac:dyDescent="0.2">
      <c r="B149" s="153">
        <v>1</v>
      </c>
      <c r="E149" s="3">
        <v>0.872</v>
      </c>
    </row>
    <row r="150" spans="2:5" x14ac:dyDescent="0.2">
      <c r="B150" s="153">
        <v>2</v>
      </c>
      <c r="E150" s="3">
        <v>0.66200000000000003</v>
      </c>
    </row>
    <row r="151" spans="2:5" x14ac:dyDescent="0.2">
      <c r="B151" s="153">
        <v>3</v>
      </c>
      <c r="E151" s="3">
        <v>0.56000000000000005</v>
      </c>
    </row>
    <row r="152" spans="2:5" x14ac:dyDescent="0.2">
      <c r="B152" s="153">
        <v>4</v>
      </c>
      <c r="E152" s="3">
        <v>0.50900000000000001</v>
      </c>
    </row>
    <row r="153" spans="2:5" x14ac:dyDescent="0.2">
      <c r="B153" s="153">
        <v>5</v>
      </c>
      <c r="E153" s="3">
        <v>0.46500000000000002</v>
      </c>
    </row>
    <row r="154" spans="2:5" x14ac:dyDescent="0.2">
      <c r="B154" s="153">
        <v>10</v>
      </c>
      <c r="E154" s="3">
        <v>0.33</v>
      </c>
    </row>
    <row r="155" spans="2:5" x14ac:dyDescent="0.2">
      <c r="B155" s="153">
        <v>20</v>
      </c>
      <c r="E155" s="3">
        <v>0.24399999999999999</v>
      </c>
    </row>
    <row r="156" spans="2:5" x14ac:dyDescent="0.2">
      <c r="B156" s="153">
        <v>30</v>
      </c>
      <c r="E156" s="3">
        <v>0.216</v>
      </c>
    </row>
    <row r="157" spans="2:5" x14ac:dyDescent="0.2">
      <c r="B157" s="153">
        <v>40</v>
      </c>
      <c r="E157" s="3">
        <v>0.20599999999999999</v>
      </c>
    </row>
    <row r="158" spans="2:5" x14ac:dyDescent="0.2">
      <c r="B158" s="153">
        <v>50</v>
      </c>
      <c r="E158" s="3">
        <v>0.19500000000000001</v>
      </c>
    </row>
    <row r="159" spans="2:5" x14ac:dyDescent="0.2">
      <c r="B159" s="153">
        <v>60</v>
      </c>
      <c r="E159" s="3">
        <v>0.19</v>
      </c>
    </row>
    <row r="160" spans="2:5" x14ac:dyDescent="0.2">
      <c r="B160" s="153">
        <v>70</v>
      </c>
      <c r="E160" s="3">
        <v>0.186</v>
      </c>
    </row>
    <row r="162" spans="1:22" x14ac:dyDescent="0.2">
      <c r="E162" s="178">
        <v>0.8723699970566996</v>
      </c>
      <c r="F162" s="178">
        <v>0.66235499776527185</v>
      </c>
      <c r="G162" s="178">
        <v>0.56003999811047389</v>
      </c>
      <c r="H162" s="178">
        <v>0.50888249828307475</v>
      </c>
      <c r="I162" s="178">
        <v>0.46526399843023974</v>
      </c>
      <c r="J162" s="178">
        <v>0.32956199888808652</v>
      </c>
      <c r="K162" s="178">
        <v>0.243940499176966</v>
      </c>
      <c r="L162" s="178">
        <v>0.21647699926962546</v>
      </c>
      <c r="M162" s="178">
        <v>0.20274524931595519</v>
      </c>
      <c r="N162" s="178">
        <v>0.19515239934157277</v>
      </c>
      <c r="O162" s="178">
        <v>0.18955199936046807</v>
      </c>
      <c r="P162" s="178">
        <v>0.18601328508669307</v>
      </c>
    </row>
    <row r="163" spans="1:22" x14ac:dyDescent="0.2"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</row>
    <row r="164" spans="1:22" x14ac:dyDescent="0.2"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</row>
    <row r="165" spans="1:22" x14ac:dyDescent="0.2">
      <c r="A165" s="88" t="s">
        <v>227</v>
      </c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</row>
    <row r="166" spans="1:22" x14ac:dyDescent="0.2"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</row>
    <row r="167" spans="1:22" x14ac:dyDescent="0.2"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</row>
    <row r="169" spans="1:22" x14ac:dyDescent="0.2">
      <c r="B169" s="156" t="s">
        <v>187</v>
      </c>
      <c r="C169" s="156"/>
      <c r="D169" s="156"/>
      <c r="E169" s="155"/>
      <c r="F169" s="155"/>
      <c r="G169" s="155"/>
      <c r="H169" s="155"/>
      <c r="I169" s="155"/>
      <c r="K169" s="62">
        <v>1.1499999999999999</v>
      </c>
    </row>
    <row r="170" spans="1:22" x14ac:dyDescent="0.2">
      <c r="B170" s="153" t="s">
        <v>68</v>
      </c>
      <c r="C170" s="154" t="s">
        <v>191</v>
      </c>
      <c r="D170" s="154" t="s">
        <v>154</v>
      </c>
      <c r="E170" s="154" t="s">
        <v>153</v>
      </c>
      <c r="F170" s="153" t="s">
        <v>152</v>
      </c>
      <c r="G170" s="153" t="s">
        <v>151</v>
      </c>
      <c r="H170" s="153" t="s">
        <v>69</v>
      </c>
      <c r="I170" s="153" t="s">
        <v>70</v>
      </c>
      <c r="J170" s="153" t="s">
        <v>71</v>
      </c>
      <c r="K170" s="153" t="s">
        <v>72</v>
      </c>
      <c r="L170" s="153" t="s">
        <v>169</v>
      </c>
      <c r="M170" s="153" t="s">
        <v>170</v>
      </c>
      <c r="N170" s="153" t="s">
        <v>171</v>
      </c>
      <c r="O170" s="153" t="s">
        <v>172</v>
      </c>
      <c r="P170" s="153" t="s">
        <v>173</v>
      </c>
      <c r="Q170" s="154" t="s">
        <v>174</v>
      </c>
      <c r="R170" s="154" t="s">
        <v>201</v>
      </c>
      <c r="S170" s="154" t="s">
        <v>202</v>
      </c>
      <c r="T170" s="154" t="s">
        <v>203</v>
      </c>
      <c r="U170" s="154" t="s">
        <v>204</v>
      </c>
      <c r="V170" s="154" t="s">
        <v>205</v>
      </c>
    </row>
    <row r="171" spans="1:22" x14ac:dyDescent="0.2">
      <c r="B171" s="153">
        <v>1</v>
      </c>
      <c r="C171" s="77">
        <f t="shared" ref="C171:J185" si="67">((D171)/$K$60)</f>
        <v>0</v>
      </c>
      <c r="D171" s="77">
        <f t="shared" si="67"/>
        <v>0</v>
      </c>
      <c r="E171" s="77">
        <f t="shared" si="67"/>
        <v>0</v>
      </c>
      <c r="F171" s="77">
        <f t="shared" si="67"/>
        <v>0</v>
      </c>
      <c r="G171" s="77">
        <f t="shared" si="67"/>
        <v>0</v>
      </c>
      <c r="H171" s="77">
        <f t="shared" si="67"/>
        <v>0</v>
      </c>
      <c r="I171" s="77">
        <f t="shared" si="67"/>
        <v>0</v>
      </c>
      <c r="J171" s="77">
        <f t="shared" si="67"/>
        <v>0</v>
      </c>
      <c r="K171" s="151">
        <f t="shared" ref="K171:K185" si="68">ROUND(M17,1)</f>
        <v>0</v>
      </c>
      <c r="L171" s="77">
        <f t="shared" ref="L171:V171" si="69">((K171)*$K$60)</f>
        <v>0</v>
      </c>
      <c r="M171" s="77">
        <f t="shared" si="69"/>
        <v>0</v>
      </c>
      <c r="N171" s="77">
        <f t="shared" si="69"/>
        <v>0</v>
      </c>
      <c r="O171" s="77">
        <f t="shared" si="69"/>
        <v>0</v>
      </c>
      <c r="P171" s="77">
        <f t="shared" si="69"/>
        <v>0</v>
      </c>
      <c r="Q171" s="77">
        <f t="shared" si="69"/>
        <v>0</v>
      </c>
      <c r="R171" s="77">
        <f t="shared" si="69"/>
        <v>0</v>
      </c>
      <c r="S171" s="77">
        <f t="shared" si="69"/>
        <v>0</v>
      </c>
      <c r="T171" s="77">
        <f t="shared" si="69"/>
        <v>0</v>
      </c>
      <c r="U171" s="77">
        <f t="shared" si="69"/>
        <v>0</v>
      </c>
      <c r="V171" s="77">
        <f t="shared" si="69"/>
        <v>0</v>
      </c>
    </row>
    <row r="172" spans="1:22" x14ac:dyDescent="0.2">
      <c r="B172" s="153">
        <v>2</v>
      </c>
      <c r="C172" s="77">
        <f t="shared" si="67"/>
        <v>6.5380354769233512E-2</v>
      </c>
      <c r="D172" s="77">
        <f t="shared" si="67"/>
        <v>7.5187407984618537E-2</v>
      </c>
      <c r="E172" s="77">
        <f t="shared" si="67"/>
        <v>8.646551918231131E-2</v>
      </c>
      <c r="F172" s="77">
        <f t="shared" si="67"/>
        <v>9.9435347059657994E-2</v>
      </c>
      <c r="G172" s="77">
        <f t="shared" si="67"/>
        <v>0.11435064911860668</v>
      </c>
      <c r="H172" s="77">
        <f t="shared" si="67"/>
        <v>0.13150324648639766</v>
      </c>
      <c r="I172" s="77">
        <f t="shared" si="67"/>
        <v>0.15122873345935731</v>
      </c>
      <c r="J172" s="77">
        <f t="shared" si="67"/>
        <v>0.17391304347826089</v>
      </c>
      <c r="K172" s="151">
        <f t="shared" si="68"/>
        <v>0.2</v>
      </c>
      <c r="L172" s="77">
        <f t="shared" ref="L172:V172" si="70">((K172)*$K$60)</f>
        <v>0.22999999999999998</v>
      </c>
      <c r="M172" s="77">
        <f t="shared" si="70"/>
        <v>0.26449999999999996</v>
      </c>
      <c r="N172" s="77">
        <f t="shared" si="70"/>
        <v>0.30417499999999992</v>
      </c>
      <c r="O172" s="77">
        <f t="shared" si="70"/>
        <v>0.3498012499999999</v>
      </c>
      <c r="P172" s="77">
        <f t="shared" si="70"/>
        <v>0.40227143749999983</v>
      </c>
      <c r="Q172" s="77">
        <f t="shared" si="70"/>
        <v>0.46261215312499976</v>
      </c>
      <c r="R172" s="77">
        <f t="shared" si="70"/>
        <v>0.53200397609374972</v>
      </c>
      <c r="S172" s="77">
        <f t="shared" si="70"/>
        <v>0.61180457250781217</v>
      </c>
      <c r="T172" s="77">
        <f t="shared" si="70"/>
        <v>0.70357525838398394</v>
      </c>
      <c r="U172" s="77">
        <f t="shared" si="70"/>
        <v>0.80911154714158151</v>
      </c>
      <c r="V172" s="77">
        <f t="shared" si="70"/>
        <v>0.93047827921281867</v>
      </c>
    </row>
    <row r="173" spans="1:22" x14ac:dyDescent="0.2">
      <c r="B173" s="153">
        <v>3</v>
      </c>
      <c r="C173" s="142">
        <f t="shared" si="67"/>
        <v>9.8070532153850254E-2</v>
      </c>
      <c r="D173" s="142">
        <f t="shared" si="67"/>
        <v>0.11278111197692778</v>
      </c>
      <c r="E173" s="142">
        <f t="shared" si="67"/>
        <v>0.12969827877346693</v>
      </c>
      <c r="F173" s="142">
        <f t="shared" si="67"/>
        <v>0.14915302058948696</v>
      </c>
      <c r="G173" s="142">
        <f t="shared" si="67"/>
        <v>0.17152597367790998</v>
      </c>
      <c r="H173" s="142">
        <f t="shared" si="67"/>
        <v>0.19725486972959647</v>
      </c>
      <c r="I173" s="142">
        <f t="shared" si="67"/>
        <v>0.22684310018903592</v>
      </c>
      <c r="J173" s="142">
        <f t="shared" si="67"/>
        <v>0.2608695652173913</v>
      </c>
      <c r="K173" s="152">
        <f t="shared" si="68"/>
        <v>0.3</v>
      </c>
      <c r="L173" s="142">
        <f t="shared" ref="L173:V173" si="71">((K173)*$K$60)</f>
        <v>0.34499999999999997</v>
      </c>
      <c r="M173" s="142">
        <f t="shared" si="71"/>
        <v>0.39674999999999994</v>
      </c>
      <c r="N173" s="142">
        <f t="shared" si="71"/>
        <v>0.4562624999999999</v>
      </c>
      <c r="O173" s="142">
        <f t="shared" si="71"/>
        <v>0.52470187499999987</v>
      </c>
      <c r="P173" s="142">
        <f t="shared" si="71"/>
        <v>0.60340715624999985</v>
      </c>
      <c r="Q173" s="142">
        <f t="shared" si="71"/>
        <v>0.69391822968749983</v>
      </c>
      <c r="R173" s="142">
        <f t="shared" si="71"/>
        <v>0.79800596414062475</v>
      </c>
      <c r="S173" s="142">
        <f t="shared" si="71"/>
        <v>0.91770685876171842</v>
      </c>
      <c r="T173" s="142">
        <f t="shared" si="71"/>
        <v>1.0553628875759762</v>
      </c>
      <c r="U173" s="142">
        <f t="shared" si="71"/>
        <v>1.2136673207123725</v>
      </c>
      <c r="V173" s="142">
        <f t="shared" si="71"/>
        <v>1.3957174188192283</v>
      </c>
    </row>
    <row r="174" spans="1:22" x14ac:dyDescent="0.2">
      <c r="B174" s="153">
        <v>4</v>
      </c>
      <c r="C174" s="77">
        <f t="shared" si="67"/>
        <v>0.16345088692308374</v>
      </c>
      <c r="D174" s="77">
        <f t="shared" si="67"/>
        <v>0.18796851996154629</v>
      </c>
      <c r="E174" s="77">
        <f t="shared" si="67"/>
        <v>0.21616379795577823</v>
      </c>
      <c r="F174" s="77">
        <f t="shared" si="67"/>
        <v>0.24858836764914494</v>
      </c>
      <c r="G174" s="77">
        <f t="shared" si="67"/>
        <v>0.28587662279651666</v>
      </c>
      <c r="H174" s="77">
        <f t="shared" si="67"/>
        <v>0.32875811621599416</v>
      </c>
      <c r="I174" s="77">
        <f t="shared" si="67"/>
        <v>0.37807183364839325</v>
      </c>
      <c r="J174" s="77">
        <f t="shared" si="67"/>
        <v>0.43478260869565222</v>
      </c>
      <c r="K174" s="151">
        <f t="shared" si="68"/>
        <v>0.5</v>
      </c>
      <c r="L174" s="77">
        <f t="shared" ref="L174:V174" si="72">((K174)*$K$60)</f>
        <v>0.57499999999999996</v>
      </c>
      <c r="M174" s="77">
        <f t="shared" si="72"/>
        <v>0.66124999999999989</v>
      </c>
      <c r="N174" s="77">
        <f t="shared" si="72"/>
        <v>0.76043749999999977</v>
      </c>
      <c r="O174" s="77">
        <f t="shared" si="72"/>
        <v>0.87450312499999971</v>
      </c>
      <c r="P174" s="77">
        <f t="shared" si="72"/>
        <v>1.0056785937499997</v>
      </c>
      <c r="Q174" s="77">
        <f t="shared" si="72"/>
        <v>1.1565303828124995</v>
      </c>
      <c r="R174" s="77">
        <f t="shared" si="72"/>
        <v>1.3300099402343744</v>
      </c>
      <c r="S174" s="77">
        <f t="shared" si="72"/>
        <v>1.5295114312695304</v>
      </c>
      <c r="T174" s="77">
        <f t="shared" si="72"/>
        <v>1.7589381459599598</v>
      </c>
      <c r="U174" s="77">
        <f t="shared" si="72"/>
        <v>2.0227788678539538</v>
      </c>
      <c r="V174" s="77">
        <f t="shared" si="72"/>
        <v>2.3261956980320466</v>
      </c>
    </row>
    <row r="175" spans="1:22" x14ac:dyDescent="0.2">
      <c r="B175" s="153">
        <v>5</v>
      </c>
      <c r="C175" s="77">
        <f t="shared" si="67"/>
        <v>0.19614106430770051</v>
      </c>
      <c r="D175" s="77">
        <f t="shared" si="67"/>
        <v>0.22556222395385556</v>
      </c>
      <c r="E175" s="77">
        <f t="shared" si="67"/>
        <v>0.25939655754693386</v>
      </c>
      <c r="F175" s="77">
        <f t="shared" si="67"/>
        <v>0.29830604117897391</v>
      </c>
      <c r="G175" s="77">
        <f t="shared" si="67"/>
        <v>0.34305194735581995</v>
      </c>
      <c r="H175" s="77">
        <f t="shared" si="67"/>
        <v>0.39450973945919293</v>
      </c>
      <c r="I175" s="77">
        <f t="shared" si="67"/>
        <v>0.45368620037807184</v>
      </c>
      <c r="J175" s="77">
        <f t="shared" si="67"/>
        <v>0.52173913043478259</v>
      </c>
      <c r="K175" s="151">
        <f t="shared" si="68"/>
        <v>0.6</v>
      </c>
      <c r="L175" s="77">
        <f t="shared" ref="L175:V175" si="73">((K175)*$K$60)</f>
        <v>0.69</v>
      </c>
      <c r="M175" s="77">
        <f t="shared" si="73"/>
        <v>0.79349999999999987</v>
      </c>
      <c r="N175" s="77">
        <f t="shared" si="73"/>
        <v>0.91252499999999981</v>
      </c>
      <c r="O175" s="77">
        <f t="shared" si="73"/>
        <v>1.0494037499999997</v>
      </c>
      <c r="P175" s="77">
        <f t="shared" si="73"/>
        <v>1.2068143124999997</v>
      </c>
      <c r="Q175" s="77">
        <f t="shared" si="73"/>
        <v>1.3878364593749997</v>
      </c>
      <c r="R175" s="77">
        <f t="shared" si="73"/>
        <v>1.5960119282812495</v>
      </c>
      <c r="S175" s="77">
        <f t="shared" si="73"/>
        <v>1.8354137175234368</v>
      </c>
      <c r="T175" s="77">
        <f t="shared" si="73"/>
        <v>2.1107257751519524</v>
      </c>
      <c r="U175" s="77">
        <f t="shared" si="73"/>
        <v>2.427334641424745</v>
      </c>
      <c r="V175" s="77">
        <f t="shared" si="73"/>
        <v>2.7914348376384566</v>
      </c>
    </row>
    <row r="176" spans="1:22" x14ac:dyDescent="0.2">
      <c r="B176" s="153">
        <v>10</v>
      </c>
      <c r="C176" s="142">
        <f t="shared" si="67"/>
        <v>0.49035266076925121</v>
      </c>
      <c r="D176" s="142">
        <f t="shared" si="67"/>
        <v>0.56390555988463886</v>
      </c>
      <c r="E176" s="142">
        <f t="shared" si="67"/>
        <v>0.64849139386733468</v>
      </c>
      <c r="F176" s="142">
        <f t="shared" si="67"/>
        <v>0.74576510294743481</v>
      </c>
      <c r="G176" s="142">
        <f t="shared" si="67"/>
        <v>0.85762986838955002</v>
      </c>
      <c r="H176" s="142">
        <f t="shared" si="67"/>
        <v>0.98627434864798247</v>
      </c>
      <c r="I176" s="142">
        <f t="shared" si="67"/>
        <v>1.1342155009451798</v>
      </c>
      <c r="J176" s="142">
        <f t="shared" si="67"/>
        <v>1.3043478260869565</v>
      </c>
      <c r="K176" s="152">
        <f t="shared" si="68"/>
        <v>1.5</v>
      </c>
      <c r="L176" s="142">
        <f t="shared" ref="L176:V176" si="74">((K176)*$K$60)</f>
        <v>1.7249999999999999</v>
      </c>
      <c r="M176" s="142">
        <f t="shared" si="74"/>
        <v>1.9837499999999997</v>
      </c>
      <c r="N176" s="142">
        <f t="shared" si="74"/>
        <v>2.2813124999999994</v>
      </c>
      <c r="O176" s="142">
        <f t="shared" si="74"/>
        <v>2.6235093749999989</v>
      </c>
      <c r="P176" s="142">
        <f t="shared" si="74"/>
        <v>3.0170357812499984</v>
      </c>
      <c r="Q176" s="142">
        <f t="shared" si="74"/>
        <v>3.4695911484374977</v>
      </c>
      <c r="R176" s="142">
        <f t="shared" si="74"/>
        <v>3.9900298207031222</v>
      </c>
      <c r="S176" s="142">
        <f t="shared" si="74"/>
        <v>4.58853429380859</v>
      </c>
      <c r="T176" s="142">
        <f t="shared" si="74"/>
        <v>5.276814437879878</v>
      </c>
      <c r="U176" s="142">
        <f t="shared" si="74"/>
        <v>6.0683366035618596</v>
      </c>
      <c r="V176" s="142">
        <f t="shared" si="74"/>
        <v>6.9785870940961381</v>
      </c>
    </row>
    <row r="177" spans="2:22" x14ac:dyDescent="0.2">
      <c r="B177" s="153">
        <v>20</v>
      </c>
      <c r="C177" s="77">
        <f t="shared" si="67"/>
        <v>1.2095365632308199</v>
      </c>
      <c r="D177" s="77">
        <f t="shared" si="67"/>
        <v>1.3909670477154428</v>
      </c>
      <c r="E177" s="77">
        <f t="shared" si="67"/>
        <v>1.599612104872759</v>
      </c>
      <c r="F177" s="77">
        <f t="shared" si="67"/>
        <v>1.8395539206036726</v>
      </c>
      <c r="G177" s="77">
        <f t="shared" si="67"/>
        <v>2.1154870086942235</v>
      </c>
      <c r="H177" s="77">
        <f t="shared" si="67"/>
        <v>2.4328100599983569</v>
      </c>
      <c r="I177" s="77">
        <f t="shared" si="67"/>
        <v>2.7977315689981102</v>
      </c>
      <c r="J177" s="77">
        <f t="shared" si="67"/>
        <v>3.2173913043478266</v>
      </c>
      <c r="K177" s="151">
        <f t="shared" si="68"/>
        <v>3.7</v>
      </c>
      <c r="L177" s="77">
        <f t="shared" ref="L177:V177" si="75">((K177)*$K$60)</f>
        <v>4.2549999999999999</v>
      </c>
      <c r="M177" s="77">
        <f t="shared" si="75"/>
        <v>4.8932499999999992</v>
      </c>
      <c r="N177" s="77">
        <f t="shared" si="75"/>
        <v>5.6272374999999988</v>
      </c>
      <c r="O177" s="77">
        <f t="shared" si="75"/>
        <v>6.4713231249999978</v>
      </c>
      <c r="P177" s="77">
        <f t="shared" si="75"/>
        <v>7.4420215937499972</v>
      </c>
      <c r="Q177" s="77">
        <f t="shared" si="75"/>
        <v>8.5583248328124952</v>
      </c>
      <c r="R177" s="77">
        <f t="shared" si="75"/>
        <v>9.8420735577343681</v>
      </c>
      <c r="S177" s="77">
        <f t="shared" si="75"/>
        <v>11.318384591394523</v>
      </c>
      <c r="T177" s="77">
        <f t="shared" si="75"/>
        <v>13.016142280103701</v>
      </c>
      <c r="U177" s="77">
        <f t="shared" si="75"/>
        <v>14.968563622119255</v>
      </c>
      <c r="V177" s="77">
        <f t="shared" si="75"/>
        <v>17.213848165437142</v>
      </c>
    </row>
    <row r="178" spans="2:22" x14ac:dyDescent="0.2">
      <c r="B178" s="153">
        <v>30</v>
      </c>
      <c r="C178" s="77">
        <f t="shared" si="67"/>
        <v>2.2229320621539399</v>
      </c>
      <c r="D178" s="77">
        <f t="shared" si="67"/>
        <v>2.5563718714770305</v>
      </c>
      <c r="E178" s="77">
        <f t="shared" si="67"/>
        <v>2.9398276521985847</v>
      </c>
      <c r="F178" s="77">
        <f t="shared" si="67"/>
        <v>3.3808018000283719</v>
      </c>
      <c r="G178" s="77">
        <f t="shared" si="67"/>
        <v>3.8879220700326274</v>
      </c>
      <c r="H178" s="77">
        <f t="shared" si="67"/>
        <v>4.471110380537521</v>
      </c>
      <c r="I178" s="77">
        <f t="shared" si="67"/>
        <v>5.1417769376181486</v>
      </c>
      <c r="J178" s="77">
        <f t="shared" si="67"/>
        <v>5.9130434782608701</v>
      </c>
      <c r="K178" s="151">
        <f t="shared" si="68"/>
        <v>6.8</v>
      </c>
      <c r="L178" s="77">
        <f t="shared" ref="L178:V178" si="76">((K178)*$K$60)</f>
        <v>7.8199999999999994</v>
      </c>
      <c r="M178" s="77">
        <f t="shared" si="76"/>
        <v>8.9929999999999986</v>
      </c>
      <c r="N178" s="77">
        <f t="shared" si="76"/>
        <v>10.341949999999997</v>
      </c>
      <c r="O178" s="77">
        <f t="shared" si="76"/>
        <v>11.893242499999996</v>
      </c>
      <c r="P178" s="77">
        <f t="shared" si="76"/>
        <v>13.677228874999994</v>
      </c>
      <c r="Q178" s="77">
        <f t="shared" si="76"/>
        <v>15.728813206249992</v>
      </c>
      <c r="R178" s="77">
        <f t="shared" si="76"/>
        <v>18.08813518718749</v>
      </c>
      <c r="S178" s="77">
        <f t="shared" si="76"/>
        <v>20.801355465265612</v>
      </c>
      <c r="T178" s="77">
        <f t="shared" si="76"/>
        <v>23.921558785055453</v>
      </c>
      <c r="U178" s="77">
        <f t="shared" si="76"/>
        <v>27.509792602813768</v>
      </c>
      <c r="V178" s="77">
        <f t="shared" si="76"/>
        <v>31.636261493235832</v>
      </c>
    </row>
    <row r="179" spans="2:22" x14ac:dyDescent="0.2">
      <c r="B179" s="153">
        <v>40</v>
      </c>
      <c r="C179" s="77">
        <f t="shared" si="67"/>
        <v>3.3017079158462916</v>
      </c>
      <c r="D179" s="77">
        <f t="shared" si="67"/>
        <v>3.7969641032232349</v>
      </c>
      <c r="E179" s="77">
        <f t="shared" si="67"/>
        <v>4.3665087187067195</v>
      </c>
      <c r="F179" s="77">
        <f t="shared" si="67"/>
        <v>5.0214850265127273</v>
      </c>
      <c r="G179" s="77">
        <f t="shared" si="67"/>
        <v>5.7747077804896358</v>
      </c>
      <c r="H179" s="77">
        <f t="shared" si="67"/>
        <v>6.6409139475630807</v>
      </c>
      <c r="I179" s="77">
        <f t="shared" si="67"/>
        <v>7.6370510396975426</v>
      </c>
      <c r="J179" s="77">
        <f t="shared" si="67"/>
        <v>8.7826086956521738</v>
      </c>
      <c r="K179" s="151">
        <f t="shared" si="68"/>
        <v>10.1</v>
      </c>
      <c r="L179" s="77">
        <f t="shared" ref="L179:V179" si="77">((K179)*$K$60)</f>
        <v>11.614999999999998</v>
      </c>
      <c r="M179" s="77">
        <f t="shared" si="77"/>
        <v>13.357249999999997</v>
      </c>
      <c r="N179" s="77">
        <f t="shared" si="77"/>
        <v>15.360837499999995</v>
      </c>
      <c r="O179" s="77">
        <f t="shared" si="77"/>
        <v>17.664963124999993</v>
      </c>
      <c r="P179" s="77">
        <f t="shared" si="77"/>
        <v>20.31470759374999</v>
      </c>
      <c r="Q179" s="77">
        <f t="shared" si="77"/>
        <v>23.361913732812486</v>
      </c>
      <c r="R179" s="77">
        <f t="shared" si="77"/>
        <v>26.866200792734357</v>
      </c>
      <c r="S179" s="77">
        <f t="shared" si="77"/>
        <v>30.896130911644509</v>
      </c>
      <c r="T179" s="77">
        <f t="shared" si="77"/>
        <v>35.530550548391183</v>
      </c>
      <c r="U179" s="77">
        <f t="shared" si="77"/>
        <v>40.860133130649857</v>
      </c>
      <c r="V179" s="77">
        <f t="shared" si="77"/>
        <v>46.989153100247329</v>
      </c>
    </row>
    <row r="180" spans="2:22" x14ac:dyDescent="0.2">
      <c r="B180" s="153">
        <v>50</v>
      </c>
      <c r="C180" s="77">
        <f t="shared" si="67"/>
        <v>4.4458641243078798</v>
      </c>
      <c r="D180" s="77">
        <f t="shared" si="67"/>
        <v>5.112743742954061</v>
      </c>
      <c r="E180" s="77">
        <f t="shared" si="67"/>
        <v>5.8796553043971693</v>
      </c>
      <c r="F180" s="77">
        <f t="shared" si="67"/>
        <v>6.7616036000567439</v>
      </c>
      <c r="G180" s="77">
        <f t="shared" si="67"/>
        <v>7.7758441400652547</v>
      </c>
      <c r="H180" s="77">
        <f t="shared" si="67"/>
        <v>8.9422207610750419</v>
      </c>
      <c r="I180" s="77">
        <f t="shared" si="67"/>
        <v>10.283553875236297</v>
      </c>
      <c r="J180" s="77">
        <f t="shared" si="67"/>
        <v>11.82608695652174</v>
      </c>
      <c r="K180" s="151">
        <f t="shared" si="68"/>
        <v>13.6</v>
      </c>
      <c r="L180" s="77">
        <f t="shared" ref="L180:V180" si="78">((K180)*$K$60)</f>
        <v>15.639999999999999</v>
      </c>
      <c r="M180" s="77">
        <f t="shared" si="78"/>
        <v>17.985999999999997</v>
      </c>
      <c r="N180" s="77">
        <f t="shared" si="78"/>
        <v>20.683899999999994</v>
      </c>
      <c r="O180" s="77">
        <f t="shared" si="78"/>
        <v>23.786484999999992</v>
      </c>
      <c r="P180" s="77">
        <f t="shared" si="78"/>
        <v>27.354457749999987</v>
      </c>
      <c r="Q180" s="77">
        <f t="shared" si="78"/>
        <v>31.457626412499984</v>
      </c>
      <c r="R180" s="77">
        <f t="shared" si="78"/>
        <v>36.17627037437498</v>
      </c>
      <c r="S180" s="77">
        <f t="shared" si="78"/>
        <v>41.602710930531224</v>
      </c>
      <c r="T180" s="77">
        <f t="shared" si="78"/>
        <v>47.843117570110905</v>
      </c>
      <c r="U180" s="77">
        <f t="shared" si="78"/>
        <v>55.019585205627536</v>
      </c>
      <c r="V180" s="77">
        <f t="shared" si="78"/>
        <v>63.272522986471664</v>
      </c>
    </row>
    <row r="181" spans="2:22" x14ac:dyDescent="0.2">
      <c r="B181" s="153">
        <v>60</v>
      </c>
      <c r="C181" s="77">
        <f t="shared" si="67"/>
        <v>5.6227105101540813</v>
      </c>
      <c r="D181" s="77">
        <f t="shared" si="67"/>
        <v>6.4661170866771931</v>
      </c>
      <c r="E181" s="77">
        <f t="shared" si="67"/>
        <v>7.4360346496787715</v>
      </c>
      <c r="F181" s="77">
        <f t="shared" si="67"/>
        <v>8.5514398471305864</v>
      </c>
      <c r="G181" s="77">
        <f t="shared" si="67"/>
        <v>9.8341558242001739</v>
      </c>
      <c r="H181" s="77">
        <f t="shared" si="67"/>
        <v>11.309279197830199</v>
      </c>
      <c r="I181" s="77">
        <f t="shared" si="67"/>
        <v>13.005671077504728</v>
      </c>
      <c r="J181" s="77">
        <f t="shared" si="67"/>
        <v>14.956521739130435</v>
      </c>
      <c r="K181" s="151">
        <f t="shared" si="68"/>
        <v>17.2</v>
      </c>
      <c r="L181" s="77">
        <f t="shared" ref="L181:V181" si="79">((K181)*$K$60)</f>
        <v>19.779999999999998</v>
      </c>
      <c r="M181" s="77">
        <f t="shared" si="79"/>
        <v>22.746999999999996</v>
      </c>
      <c r="N181" s="77">
        <f t="shared" si="79"/>
        <v>26.159049999999993</v>
      </c>
      <c r="O181" s="77">
        <f t="shared" si="79"/>
        <v>30.08290749999999</v>
      </c>
      <c r="P181" s="77">
        <f t="shared" si="79"/>
        <v>34.595343624999984</v>
      </c>
      <c r="Q181" s="77">
        <f t="shared" si="79"/>
        <v>39.784645168749975</v>
      </c>
      <c r="R181" s="77">
        <f t="shared" si="79"/>
        <v>45.752341944062465</v>
      </c>
      <c r="S181" s="77">
        <f t="shared" si="79"/>
        <v>52.615193235671832</v>
      </c>
      <c r="T181" s="77">
        <f t="shared" si="79"/>
        <v>60.507472221022603</v>
      </c>
      <c r="U181" s="77">
        <f t="shared" si="79"/>
        <v>69.583593054175992</v>
      </c>
      <c r="V181" s="77">
        <f t="shared" si="79"/>
        <v>80.021132012302388</v>
      </c>
    </row>
    <row r="182" spans="2:22" x14ac:dyDescent="0.2">
      <c r="B182" s="153">
        <v>70</v>
      </c>
      <c r="C182" s="142">
        <f t="shared" si="67"/>
        <v>6.8649372507695192</v>
      </c>
      <c r="D182" s="142">
        <f t="shared" si="67"/>
        <v>7.894677838384947</v>
      </c>
      <c r="E182" s="142">
        <f t="shared" si="67"/>
        <v>9.0788795141426881</v>
      </c>
      <c r="F182" s="142">
        <f t="shared" si="67"/>
        <v>10.44071144126409</v>
      </c>
      <c r="G182" s="142">
        <f t="shared" si="67"/>
        <v>12.006818157453703</v>
      </c>
      <c r="H182" s="142">
        <f t="shared" si="67"/>
        <v>13.807840881071757</v>
      </c>
      <c r="I182" s="142">
        <f t="shared" si="67"/>
        <v>15.879017013232518</v>
      </c>
      <c r="J182" s="142">
        <f t="shared" si="67"/>
        <v>18.260869565217394</v>
      </c>
      <c r="K182" s="152">
        <f t="shared" si="68"/>
        <v>21</v>
      </c>
      <c r="L182" s="142">
        <f t="shared" ref="L182:V182" si="80">((K182)*$K$60)</f>
        <v>24.15</v>
      </c>
      <c r="M182" s="142">
        <f t="shared" si="80"/>
        <v>27.772499999999997</v>
      </c>
      <c r="N182" s="142">
        <f t="shared" si="80"/>
        <v>31.938374999999994</v>
      </c>
      <c r="O182" s="142">
        <f t="shared" si="80"/>
        <v>36.729131249999988</v>
      </c>
      <c r="P182" s="142">
        <f t="shared" si="80"/>
        <v>42.238500937499985</v>
      </c>
      <c r="Q182" s="142">
        <f t="shared" si="80"/>
        <v>48.574276078124981</v>
      </c>
      <c r="R182" s="142">
        <f t="shared" si="80"/>
        <v>55.860417489843726</v>
      </c>
      <c r="S182" s="142">
        <f t="shared" si="80"/>
        <v>64.239480113320283</v>
      </c>
      <c r="T182" s="142">
        <f t="shared" si="80"/>
        <v>73.875402130318321</v>
      </c>
      <c r="U182" s="142">
        <f t="shared" si="80"/>
        <v>84.95671244986606</v>
      </c>
      <c r="V182" s="142">
        <f t="shared" si="80"/>
        <v>97.700219317345969</v>
      </c>
    </row>
    <row r="183" spans="2:22" x14ac:dyDescent="0.2">
      <c r="B183" s="153">
        <v>80</v>
      </c>
      <c r="C183" s="77">
        <f t="shared" si="67"/>
        <v>8.2052345235388078</v>
      </c>
      <c r="D183" s="77">
        <f t="shared" si="67"/>
        <v>9.4360197020696273</v>
      </c>
      <c r="E183" s="77">
        <f t="shared" si="67"/>
        <v>10.85142265738007</v>
      </c>
      <c r="F183" s="77">
        <f t="shared" si="67"/>
        <v>12.479136055987079</v>
      </c>
      <c r="G183" s="77">
        <f t="shared" si="67"/>
        <v>14.35100646438514</v>
      </c>
      <c r="H183" s="77">
        <f t="shared" si="67"/>
        <v>16.503657434042911</v>
      </c>
      <c r="I183" s="77">
        <f t="shared" si="67"/>
        <v>18.979206049149344</v>
      </c>
      <c r="J183" s="77">
        <f t="shared" si="67"/>
        <v>21.826086956521742</v>
      </c>
      <c r="K183" s="151">
        <f t="shared" si="68"/>
        <v>25.1</v>
      </c>
      <c r="L183" s="77">
        <f t="shared" ref="L183:V183" si="81">((K183)*$K$60)</f>
        <v>28.864999999999998</v>
      </c>
      <c r="M183" s="77">
        <f t="shared" si="81"/>
        <v>33.194749999999999</v>
      </c>
      <c r="N183" s="77">
        <f t="shared" si="81"/>
        <v>38.173962499999995</v>
      </c>
      <c r="O183" s="77">
        <f t="shared" si="81"/>
        <v>43.90005687499999</v>
      </c>
      <c r="P183" s="77">
        <f t="shared" si="81"/>
        <v>50.485065406249987</v>
      </c>
      <c r="Q183" s="77">
        <f t="shared" si="81"/>
        <v>58.057825217187478</v>
      </c>
      <c r="R183" s="77">
        <f t="shared" si="81"/>
        <v>66.766498999765588</v>
      </c>
      <c r="S183" s="77">
        <f t="shared" si="81"/>
        <v>76.781473849730418</v>
      </c>
      <c r="T183" s="77">
        <f t="shared" si="81"/>
        <v>88.29869492718997</v>
      </c>
      <c r="U183" s="77">
        <f t="shared" si="81"/>
        <v>101.54349916626846</v>
      </c>
      <c r="V183" s="77">
        <f t="shared" si="81"/>
        <v>116.77502404120872</v>
      </c>
    </row>
    <row r="184" spans="2:22" x14ac:dyDescent="0.2">
      <c r="B184" s="153">
        <v>90</v>
      </c>
      <c r="C184" s="77">
        <f t="shared" si="67"/>
        <v>9.5782219736927097</v>
      </c>
      <c r="D184" s="77">
        <f t="shared" si="67"/>
        <v>11.014955269746615</v>
      </c>
      <c r="E184" s="77">
        <f t="shared" si="67"/>
        <v>12.667198560208606</v>
      </c>
      <c r="F184" s="77">
        <f t="shared" si="67"/>
        <v>14.567278344239895</v>
      </c>
      <c r="G184" s="77">
        <f t="shared" si="67"/>
        <v>16.752370095875879</v>
      </c>
      <c r="H184" s="77">
        <f t="shared" si="67"/>
        <v>19.265225610257257</v>
      </c>
      <c r="I184" s="77">
        <f t="shared" si="67"/>
        <v>22.155009451795845</v>
      </c>
      <c r="J184" s="77">
        <f t="shared" si="67"/>
        <v>25.478260869565219</v>
      </c>
      <c r="K184" s="151">
        <f t="shared" si="68"/>
        <v>29.3</v>
      </c>
      <c r="L184" s="77">
        <f t="shared" ref="L184:V184" si="82">((K184)*$K$60)</f>
        <v>33.695</v>
      </c>
      <c r="M184" s="77">
        <f t="shared" si="82"/>
        <v>38.749249999999996</v>
      </c>
      <c r="N184" s="77">
        <f t="shared" si="82"/>
        <v>44.561637499999989</v>
      </c>
      <c r="O184" s="77">
        <f t="shared" si="82"/>
        <v>51.245883124999985</v>
      </c>
      <c r="P184" s="77">
        <f t="shared" si="82"/>
        <v>58.932765593749977</v>
      </c>
      <c r="Q184" s="77">
        <f t="shared" si="82"/>
        <v>67.772680432812464</v>
      </c>
      <c r="R184" s="77">
        <f t="shared" si="82"/>
        <v>77.93858249773433</v>
      </c>
      <c r="S184" s="77">
        <f t="shared" si="82"/>
        <v>89.629369872394477</v>
      </c>
      <c r="T184" s="77">
        <f t="shared" si="82"/>
        <v>103.07377535325364</v>
      </c>
      <c r="U184" s="77">
        <f t="shared" si="82"/>
        <v>118.53484165624167</v>
      </c>
      <c r="V184" s="77">
        <f t="shared" si="82"/>
        <v>136.3150679046779</v>
      </c>
    </row>
    <row r="185" spans="2:22" x14ac:dyDescent="0.2">
      <c r="B185" s="153">
        <v>100</v>
      </c>
      <c r="C185" s="179">
        <f t="shared" si="67"/>
        <v>10.983899601231231</v>
      </c>
      <c r="D185" s="179">
        <f t="shared" si="67"/>
        <v>12.631484541415915</v>
      </c>
      <c r="E185" s="179">
        <f t="shared" si="67"/>
        <v>14.526207222628301</v>
      </c>
      <c r="F185" s="179">
        <f t="shared" si="67"/>
        <v>16.705138306022544</v>
      </c>
      <c r="G185" s="179">
        <f t="shared" si="67"/>
        <v>19.210909051925924</v>
      </c>
      <c r="H185" s="179">
        <f t="shared" si="67"/>
        <v>22.092545409714809</v>
      </c>
      <c r="I185" s="179">
        <f t="shared" si="67"/>
        <v>25.406427221172027</v>
      </c>
      <c r="J185" s="179">
        <f t="shared" si="67"/>
        <v>29.217391304347828</v>
      </c>
      <c r="K185" s="180">
        <f t="shared" si="68"/>
        <v>33.6</v>
      </c>
      <c r="L185" s="179">
        <f t="shared" ref="L185:V185" si="83">((K185)*$K$60)</f>
        <v>38.64</v>
      </c>
      <c r="M185" s="179">
        <f t="shared" si="83"/>
        <v>44.436</v>
      </c>
      <c r="N185" s="179">
        <f t="shared" si="83"/>
        <v>51.101399999999998</v>
      </c>
      <c r="O185" s="179">
        <f t="shared" si="83"/>
        <v>58.766609999999993</v>
      </c>
      <c r="P185" s="179">
        <f t="shared" si="83"/>
        <v>67.581601499999991</v>
      </c>
      <c r="Q185" s="179">
        <f t="shared" si="83"/>
        <v>77.71884172499999</v>
      </c>
      <c r="R185" s="179">
        <f t="shared" si="83"/>
        <v>89.376667983749982</v>
      </c>
      <c r="S185" s="179">
        <f t="shared" si="83"/>
        <v>102.78316818131248</v>
      </c>
      <c r="T185" s="179">
        <f t="shared" si="83"/>
        <v>118.20064340850934</v>
      </c>
      <c r="U185" s="179">
        <f t="shared" si="83"/>
        <v>135.93073991978574</v>
      </c>
      <c r="V185" s="179">
        <f t="shared" si="83"/>
        <v>156.32035090775358</v>
      </c>
    </row>
    <row r="188" spans="2:22" x14ac:dyDescent="0.2">
      <c r="B188" s="156" t="s">
        <v>188</v>
      </c>
      <c r="C188" s="156"/>
      <c r="D188" s="156"/>
      <c r="E188" s="155"/>
      <c r="F188" s="155"/>
      <c r="G188" s="155"/>
      <c r="H188" s="155"/>
      <c r="I188" s="155"/>
      <c r="K188" s="62">
        <v>1.1499999999999999</v>
      </c>
    </row>
    <row r="189" spans="2:22" x14ac:dyDescent="0.2">
      <c r="B189" s="153" t="s">
        <v>68</v>
      </c>
      <c r="C189" s="154" t="s">
        <v>191</v>
      </c>
      <c r="D189" s="154" t="s">
        <v>154</v>
      </c>
      <c r="E189" s="154" t="s">
        <v>153</v>
      </c>
      <c r="F189" s="153" t="s">
        <v>152</v>
      </c>
      <c r="G189" s="153" t="s">
        <v>151</v>
      </c>
      <c r="H189" s="153" t="s">
        <v>69</v>
      </c>
      <c r="I189" s="153" t="s">
        <v>70</v>
      </c>
      <c r="J189" s="153" t="s">
        <v>71</v>
      </c>
      <c r="K189" s="153" t="s">
        <v>72</v>
      </c>
      <c r="L189" s="153" t="s">
        <v>169</v>
      </c>
      <c r="M189" s="153" t="s">
        <v>170</v>
      </c>
      <c r="N189" s="153" t="s">
        <v>171</v>
      </c>
      <c r="O189" s="153" t="s">
        <v>172</v>
      </c>
      <c r="P189" s="153" t="s">
        <v>173</v>
      </c>
      <c r="Q189" s="154" t="s">
        <v>174</v>
      </c>
      <c r="R189" s="154" t="s">
        <v>201</v>
      </c>
      <c r="S189" s="154" t="s">
        <v>202</v>
      </c>
      <c r="T189" s="154" t="s">
        <v>203</v>
      </c>
      <c r="U189" s="154" t="s">
        <v>204</v>
      </c>
      <c r="V189" s="154" t="s">
        <v>205</v>
      </c>
    </row>
    <row r="190" spans="2:22" x14ac:dyDescent="0.2">
      <c r="B190" s="153">
        <v>1</v>
      </c>
      <c r="C190" s="77">
        <f t="shared" ref="C190:J204" si="84">((D190)/$K$60)</f>
        <v>0.22883124169231725</v>
      </c>
      <c r="D190" s="77">
        <f t="shared" si="84"/>
        <v>0.26315592794616482</v>
      </c>
      <c r="E190" s="77">
        <f t="shared" si="84"/>
        <v>0.30262931713808955</v>
      </c>
      <c r="F190" s="77">
        <f t="shared" si="84"/>
        <v>0.34802371470880294</v>
      </c>
      <c r="G190" s="77">
        <f t="shared" si="84"/>
        <v>0.40022727191512336</v>
      </c>
      <c r="H190" s="77">
        <f t="shared" si="84"/>
        <v>0.46026136270239182</v>
      </c>
      <c r="I190" s="77">
        <f t="shared" si="84"/>
        <v>0.52930056710775053</v>
      </c>
      <c r="J190" s="77">
        <f t="shared" si="84"/>
        <v>0.60869565217391308</v>
      </c>
      <c r="K190" s="151">
        <f t="shared" ref="K190:K204" si="85">ROUND(P17,1)</f>
        <v>0.7</v>
      </c>
      <c r="L190" s="77">
        <f t="shared" ref="L190:V190" si="86">((K190)*$K$60)</f>
        <v>0.80499999999999994</v>
      </c>
      <c r="M190" s="77">
        <f t="shared" si="86"/>
        <v>0.92574999999999985</v>
      </c>
      <c r="N190" s="77">
        <f t="shared" si="86"/>
        <v>1.0646124999999997</v>
      </c>
      <c r="O190" s="77">
        <f t="shared" si="86"/>
        <v>1.2243043749999996</v>
      </c>
      <c r="P190" s="77">
        <f t="shared" si="86"/>
        <v>1.4079500312499993</v>
      </c>
      <c r="Q190" s="77">
        <f t="shared" si="86"/>
        <v>1.6191425359374991</v>
      </c>
      <c r="R190" s="77">
        <f t="shared" si="86"/>
        <v>1.862013916328124</v>
      </c>
      <c r="S190" s="77">
        <f t="shared" si="86"/>
        <v>2.1413160037773422</v>
      </c>
      <c r="T190" s="77">
        <f t="shared" si="86"/>
        <v>2.4625134043439432</v>
      </c>
      <c r="U190" s="77">
        <f t="shared" si="86"/>
        <v>2.8318904149955344</v>
      </c>
      <c r="V190" s="77">
        <f t="shared" si="86"/>
        <v>3.2566739772448643</v>
      </c>
    </row>
    <row r="191" spans="2:22" x14ac:dyDescent="0.2">
      <c r="B191" s="153">
        <v>2</v>
      </c>
      <c r="C191" s="77">
        <f t="shared" si="84"/>
        <v>0.62111337030771829</v>
      </c>
      <c r="D191" s="77">
        <f t="shared" si="84"/>
        <v>0.71428037585387594</v>
      </c>
      <c r="E191" s="77">
        <f t="shared" si="84"/>
        <v>0.82142243223195721</v>
      </c>
      <c r="F191" s="77">
        <f t="shared" si="84"/>
        <v>0.94463579706675072</v>
      </c>
      <c r="G191" s="77">
        <f t="shared" si="84"/>
        <v>1.0863311666267632</v>
      </c>
      <c r="H191" s="77">
        <f t="shared" si="84"/>
        <v>1.2492808416207777</v>
      </c>
      <c r="I191" s="77">
        <f t="shared" si="84"/>
        <v>1.4366729678638943</v>
      </c>
      <c r="J191" s="77">
        <f t="shared" si="84"/>
        <v>1.6521739130434783</v>
      </c>
      <c r="K191" s="151">
        <f t="shared" si="85"/>
        <v>1.9</v>
      </c>
      <c r="L191" s="77">
        <f t="shared" ref="L191:V191" si="87">((K191)*$K$60)</f>
        <v>2.1849999999999996</v>
      </c>
      <c r="M191" s="77">
        <f t="shared" si="87"/>
        <v>2.5127499999999992</v>
      </c>
      <c r="N191" s="77">
        <f t="shared" si="87"/>
        <v>2.8896624999999987</v>
      </c>
      <c r="O191" s="77">
        <f t="shared" si="87"/>
        <v>3.3231118749999982</v>
      </c>
      <c r="P191" s="77">
        <f t="shared" si="87"/>
        <v>3.8215786562499976</v>
      </c>
      <c r="Q191" s="77">
        <f t="shared" si="87"/>
        <v>4.3948154546874969</v>
      </c>
      <c r="R191" s="77">
        <f t="shared" si="87"/>
        <v>5.0540377728906209</v>
      </c>
      <c r="S191" s="77">
        <f t="shared" si="87"/>
        <v>5.8121434388242132</v>
      </c>
      <c r="T191" s="77">
        <f t="shared" si="87"/>
        <v>6.6839649546478448</v>
      </c>
      <c r="U191" s="77">
        <f t="shared" si="87"/>
        <v>7.6865596978450208</v>
      </c>
      <c r="V191" s="77">
        <f t="shared" si="87"/>
        <v>8.8395436525217725</v>
      </c>
    </row>
    <row r="192" spans="2:22" x14ac:dyDescent="0.2">
      <c r="B192" s="153">
        <v>3</v>
      </c>
      <c r="C192" s="142">
        <f t="shared" si="84"/>
        <v>0.94801514415388566</v>
      </c>
      <c r="D192" s="142">
        <f t="shared" si="84"/>
        <v>1.0902174157769684</v>
      </c>
      <c r="E192" s="142">
        <f t="shared" si="84"/>
        <v>1.2537500281435134</v>
      </c>
      <c r="F192" s="142">
        <f t="shared" si="84"/>
        <v>1.4418125323650404</v>
      </c>
      <c r="G192" s="142">
        <f t="shared" si="84"/>
        <v>1.6580844122197964</v>
      </c>
      <c r="H192" s="142">
        <f t="shared" si="84"/>
        <v>1.9067970740527658</v>
      </c>
      <c r="I192" s="142">
        <f t="shared" si="84"/>
        <v>2.1928166351606806</v>
      </c>
      <c r="J192" s="142">
        <f t="shared" si="84"/>
        <v>2.5217391304347827</v>
      </c>
      <c r="K192" s="152">
        <f t="shared" si="85"/>
        <v>2.9</v>
      </c>
      <c r="L192" s="142">
        <f t="shared" ref="L192:V192" si="88">((K192)*$K$60)</f>
        <v>3.3349999999999995</v>
      </c>
      <c r="M192" s="142">
        <f t="shared" si="88"/>
        <v>3.8352499999999989</v>
      </c>
      <c r="N192" s="142">
        <f t="shared" si="88"/>
        <v>4.4105374999999984</v>
      </c>
      <c r="O192" s="142">
        <f t="shared" si="88"/>
        <v>5.0721181249999976</v>
      </c>
      <c r="P192" s="142">
        <f t="shared" si="88"/>
        <v>5.832935843749997</v>
      </c>
      <c r="Q192" s="142">
        <f t="shared" si="88"/>
        <v>6.707876220312496</v>
      </c>
      <c r="R192" s="142">
        <f t="shared" si="88"/>
        <v>7.7140576533593697</v>
      </c>
      <c r="S192" s="142">
        <f t="shared" si="88"/>
        <v>8.8711663013632744</v>
      </c>
      <c r="T192" s="142">
        <f t="shared" si="88"/>
        <v>10.201841246567765</v>
      </c>
      <c r="U192" s="142">
        <f t="shared" si="88"/>
        <v>11.732117433552929</v>
      </c>
      <c r="V192" s="142">
        <f t="shared" si="88"/>
        <v>13.491935048585868</v>
      </c>
    </row>
    <row r="193" spans="1:22" x14ac:dyDescent="0.2">
      <c r="B193" s="153">
        <v>4</v>
      </c>
      <c r="C193" s="77">
        <f t="shared" si="84"/>
        <v>1.2422267406154366</v>
      </c>
      <c r="D193" s="77">
        <f t="shared" si="84"/>
        <v>1.4285607517077519</v>
      </c>
      <c r="E193" s="77">
        <f t="shared" si="84"/>
        <v>1.6428448644639144</v>
      </c>
      <c r="F193" s="77">
        <f t="shared" si="84"/>
        <v>1.8892715941335014</v>
      </c>
      <c r="G193" s="77">
        <f t="shared" si="84"/>
        <v>2.1726623332535264</v>
      </c>
      <c r="H193" s="77">
        <f t="shared" si="84"/>
        <v>2.4985616832415554</v>
      </c>
      <c r="I193" s="77">
        <f t="shared" si="84"/>
        <v>2.8733459357277886</v>
      </c>
      <c r="J193" s="77">
        <f t="shared" si="84"/>
        <v>3.3043478260869565</v>
      </c>
      <c r="K193" s="151">
        <f t="shared" si="85"/>
        <v>3.8</v>
      </c>
      <c r="L193" s="77">
        <f t="shared" ref="L193:V193" si="89">((K193)*$K$60)</f>
        <v>4.3699999999999992</v>
      </c>
      <c r="M193" s="77">
        <f t="shared" si="89"/>
        <v>5.0254999999999983</v>
      </c>
      <c r="N193" s="77">
        <f t="shared" si="89"/>
        <v>5.7793249999999974</v>
      </c>
      <c r="O193" s="77">
        <f t="shared" si="89"/>
        <v>6.6462237499999963</v>
      </c>
      <c r="P193" s="77">
        <f t="shared" si="89"/>
        <v>7.6431573124999952</v>
      </c>
      <c r="Q193" s="77">
        <f t="shared" si="89"/>
        <v>8.7896309093749938</v>
      </c>
      <c r="R193" s="77">
        <f t="shared" si="89"/>
        <v>10.108075545781242</v>
      </c>
      <c r="S193" s="77">
        <f t="shared" si="89"/>
        <v>11.624286877648426</v>
      </c>
      <c r="T193" s="77">
        <f t="shared" si="89"/>
        <v>13.36792990929569</v>
      </c>
      <c r="U193" s="77">
        <f t="shared" si="89"/>
        <v>15.373119395690042</v>
      </c>
      <c r="V193" s="77">
        <f t="shared" si="89"/>
        <v>17.679087305043545</v>
      </c>
    </row>
    <row r="194" spans="1:22" x14ac:dyDescent="0.2">
      <c r="B194" s="153">
        <v>5</v>
      </c>
      <c r="C194" s="77">
        <f t="shared" si="84"/>
        <v>1.5037481596923703</v>
      </c>
      <c r="D194" s="77">
        <f t="shared" si="84"/>
        <v>1.7293103836462258</v>
      </c>
      <c r="E194" s="77">
        <f t="shared" si="84"/>
        <v>1.9887069411931595</v>
      </c>
      <c r="F194" s="77">
        <f t="shared" si="84"/>
        <v>2.2870129823721332</v>
      </c>
      <c r="G194" s="77">
        <f t="shared" si="84"/>
        <v>2.6300649297279532</v>
      </c>
      <c r="H194" s="77">
        <f t="shared" si="84"/>
        <v>3.024574669187146</v>
      </c>
      <c r="I194" s="77">
        <f t="shared" si="84"/>
        <v>3.4782608695652177</v>
      </c>
      <c r="J194" s="77">
        <f t="shared" si="84"/>
        <v>4</v>
      </c>
      <c r="K194" s="151">
        <f t="shared" si="85"/>
        <v>4.5999999999999996</v>
      </c>
      <c r="L194" s="77">
        <f t="shared" ref="L194:V194" si="90">((K194)*$K$60)</f>
        <v>5.2899999999999991</v>
      </c>
      <c r="M194" s="77">
        <f t="shared" si="90"/>
        <v>6.0834999999999981</v>
      </c>
      <c r="N194" s="77">
        <f t="shared" si="90"/>
        <v>6.9960249999999977</v>
      </c>
      <c r="O194" s="77">
        <f t="shared" si="90"/>
        <v>8.0454287499999975</v>
      </c>
      <c r="P194" s="77">
        <f t="shared" si="90"/>
        <v>9.2522430624999963</v>
      </c>
      <c r="Q194" s="77">
        <f t="shared" si="90"/>
        <v>10.640079521874995</v>
      </c>
      <c r="R194" s="77">
        <f t="shared" si="90"/>
        <v>12.236091450156243</v>
      </c>
      <c r="S194" s="77">
        <f t="shared" si="90"/>
        <v>14.071505167679678</v>
      </c>
      <c r="T194" s="77">
        <f t="shared" si="90"/>
        <v>16.18223094283163</v>
      </c>
      <c r="U194" s="77">
        <f t="shared" si="90"/>
        <v>18.609565584256373</v>
      </c>
      <c r="V194" s="77">
        <f t="shared" si="90"/>
        <v>21.401000421894828</v>
      </c>
    </row>
    <row r="195" spans="1:22" x14ac:dyDescent="0.2">
      <c r="B195" s="153">
        <v>10</v>
      </c>
      <c r="C195" s="142">
        <f t="shared" si="84"/>
        <v>2.1902418847693226</v>
      </c>
      <c r="D195" s="142">
        <f t="shared" si="84"/>
        <v>2.5187781674847209</v>
      </c>
      <c r="E195" s="142">
        <f t="shared" si="84"/>
        <v>2.8965948926074288</v>
      </c>
      <c r="F195" s="142">
        <f t="shared" si="84"/>
        <v>3.3310841264985429</v>
      </c>
      <c r="G195" s="142">
        <f t="shared" si="84"/>
        <v>3.8307467454733239</v>
      </c>
      <c r="H195" s="142">
        <f t="shared" si="84"/>
        <v>4.405358757294322</v>
      </c>
      <c r="I195" s="142">
        <f t="shared" si="84"/>
        <v>5.0661625708884701</v>
      </c>
      <c r="J195" s="142">
        <f t="shared" si="84"/>
        <v>5.8260869565217401</v>
      </c>
      <c r="K195" s="152">
        <f t="shared" si="85"/>
        <v>6.7</v>
      </c>
      <c r="L195" s="142">
        <f t="shared" ref="L195:V195" si="91">((K195)*$K$60)</f>
        <v>7.7049999999999992</v>
      </c>
      <c r="M195" s="142">
        <f t="shared" si="91"/>
        <v>8.8607499999999977</v>
      </c>
      <c r="N195" s="142">
        <f t="shared" si="91"/>
        <v>10.189862499999997</v>
      </c>
      <c r="O195" s="142">
        <f t="shared" si="91"/>
        <v>11.718341874999995</v>
      </c>
      <c r="P195" s="142">
        <f t="shared" si="91"/>
        <v>13.476093156249993</v>
      </c>
      <c r="Q195" s="142">
        <f t="shared" si="91"/>
        <v>15.497507129687492</v>
      </c>
      <c r="R195" s="142">
        <f t="shared" si="91"/>
        <v>17.822133199140612</v>
      </c>
      <c r="S195" s="142">
        <f t="shared" si="91"/>
        <v>20.495453179011704</v>
      </c>
      <c r="T195" s="142">
        <f t="shared" si="91"/>
        <v>23.569771155863457</v>
      </c>
      <c r="U195" s="142">
        <f t="shared" si="91"/>
        <v>27.105236829242973</v>
      </c>
      <c r="V195" s="142">
        <f t="shared" si="91"/>
        <v>31.171022353629414</v>
      </c>
    </row>
    <row r="196" spans="1:22" x14ac:dyDescent="0.2">
      <c r="B196" s="153">
        <v>20</v>
      </c>
      <c r="C196" s="77">
        <f t="shared" si="84"/>
        <v>3.0728766741539739</v>
      </c>
      <c r="D196" s="77">
        <f t="shared" si="84"/>
        <v>3.5338081752770698</v>
      </c>
      <c r="E196" s="77">
        <f t="shared" si="84"/>
        <v>4.0638794015686299</v>
      </c>
      <c r="F196" s="77">
        <f t="shared" si="84"/>
        <v>4.6734613118039245</v>
      </c>
      <c r="G196" s="77">
        <f t="shared" si="84"/>
        <v>5.3744805085745133</v>
      </c>
      <c r="H196" s="77">
        <f t="shared" si="84"/>
        <v>6.1806525848606899</v>
      </c>
      <c r="I196" s="77">
        <f t="shared" si="84"/>
        <v>7.1077504725897933</v>
      </c>
      <c r="J196" s="77">
        <f t="shared" si="84"/>
        <v>8.1739130434782616</v>
      </c>
      <c r="K196" s="151">
        <f t="shared" si="85"/>
        <v>9.4</v>
      </c>
      <c r="L196" s="77">
        <f t="shared" ref="L196:V196" si="92">((K196)*$K$60)</f>
        <v>10.809999999999999</v>
      </c>
      <c r="M196" s="77">
        <f t="shared" si="92"/>
        <v>12.431499999999998</v>
      </c>
      <c r="N196" s="77">
        <f t="shared" si="92"/>
        <v>14.296224999999996</v>
      </c>
      <c r="O196" s="77">
        <f t="shared" si="92"/>
        <v>16.440658749999994</v>
      </c>
      <c r="P196" s="77">
        <f t="shared" si="92"/>
        <v>18.90675756249999</v>
      </c>
      <c r="Q196" s="77">
        <f t="shared" si="92"/>
        <v>21.742771196874987</v>
      </c>
      <c r="R196" s="77">
        <f t="shared" si="92"/>
        <v>25.004186876406234</v>
      </c>
      <c r="S196" s="77">
        <f t="shared" si="92"/>
        <v>28.754814907867168</v>
      </c>
      <c r="T196" s="77">
        <f t="shared" si="92"/>
        <v>33.068037144047238</v>
      </c>
      <c r="U196" s="77">
        <f t="shared" si="92"/>
        <v>38.028242715654322</v>
      </c>
      <c r="V196" s="77">
        <f t="shared" si="92"/>
        <v>43.73247912300247</v>
      </c>
    </row>
    <row r="197" spans="1:22" x14ac:dyDescent="0.2">
      <c r="B197" s="153">
        <v>30</v>
      </c>
      <c r="C197" s="77">
        <f t="shared" si="84"/>
        <v>3.6939900444616929</v>
      </c>
      <c r="D197" s="77">
        <f t="shared" si="84"/>
        <v>4.2480885511309463</v>
      </c>
      <c r="E197" s="77">
        <f t="shared" si="84"/>
        <v>4.8853018338005878</v>
      </c>
      <c r="F197" s="77">
        <f t="shared" si="84"/>
        <v>5.6180971088706757</v>
      </c>
      <c r="G197" s="77">
        <f t="shared" si="84"/>
        <v>6.4608116752012767</v>
      </c>
      <c r="H197" s="77">
        <f t="shared" si="84"/>
        <v>7.429933426481468</v>
      </c>
      <c r="I197" s="77">
        <f t="shared" si="84"/>
        <v>8.5444234404536878</v>
      </c>
      <c r="J197" s="77">
        <f t="shared" si="84"/>
        <v>9.8260869565217401</v>
      </c>
      <c r="K197" s="151">
        <f t="shared" si="85"/>
        <v>11.3</v>
      </c>
      <c r="L197" s="77">
        <f t="shared" ref="L197:V197" si="93">((K197)*$K$60)</f>
        <v>12.994999999999999</v>
      </c>
      <c r="M197" s="77">
        <f t="shared" si="93"/>
        <v>14.944249999999998</v>
      </c>
      <c r="N197" s="77">
        <f t="shared" si="93"/>
        <v>17.185887499999996</v>
      </c>
      <c r="O197" s="77">
        <f t="shared" si="93"/>
        <v>19.763770624999996</v>
      </c>
      <c r="P197" s="77">
        <f t="shared" si="93"/>
        <v>22.728336218749995</v>
      </c>
      <c r="Q197" s="77">
        <f t="shared" si="93"/>
        <v>26.137586651562494</v>
      </c>
      <c r="R197" s="77">
        <f t="shared" si="93"/>
        <v>30.058224649296864</v>
      </c>
      <c r="S197" s="77">
        <f t="shared" si="93"/>
        <v>34.566958346691393</v>
      </c>
      <c r="T197" s="77">
        <f t="shared" si="93"/>
        <v>39.752002098695101</v>
      </c>
      <c r="U197" s="77">
        <f t="shared" si="93"/>
        <v>45.714802413499363</v>
      </c>
      <c r="V197" s="77">
        <f t="shared" si="93"/>
        <v>52.57202277552426</v>
      </c>
    </row>
    <row r="198" spans="1:22" x14ac:dyDescent="0.2">
      <c r="B198" s="153">
        <v>40</v>
      </c>
      <c r="C198" s="77">
        <f t="shared" si="84"/>
        <v>4.2497230600001785</v>
      </c>
      <c r="D198" s="77">
        <f t="shared" si="84"/>
        <v>4.8871815190002046</v>
      </c>
      <c r="E198" s="77">
        <f t="shared" si="84"/>
        <v>5.6202587468502347</v>
      </c>
      <c r="F198" s="77">
        <f t="shared" si="84"/>
        <v>6.4632975588777697</v>
      </c>
      <c r="G198" s="77">
        <f t="shared" si="84"/>
        <v>7.4327921927094343</v>
      </c>
      <c r="H198" s="77">
        <f t="shared" si="84"/>
        <v>8.5477110216158483</v>
      </c>
      <c r="I198" s="77">
        <f t="shared" si="84"/>
        <v>9.8298676748582245</v>
      </c>
      <c r="J198" s="77">
        <f t="shared" si="84"/>
        <v>11.304347826086957</v>
      </c>
      <c r="K198" s="151">
        <f t="shared" si="85"/>
        <v>13</v>
      </c>
      <c r="L198" s="77">
        <f t="shared" ref="L198:V198" si="94">((K198)*$K$60)</f>
        <v>14.95</v>
      </c>
      <c r="M198" s="77">
        <f t="shared" si="94"/>
        <v>17.192499999999999</v>
      </c>
      <c r="N198" s="77">
        <f t="shared" si="94"/>
        <v>19.771374999999999</v>
      </c>
      <c r="O198" s="77">
        <f t="shared" si="94"/>
        <v>22.737081249999996</v>
      </c>
      <c r="P198" s="77">
        <f t="shared" si="94"/>
        <v>26.147643437499994</v>
      </c>
      <c r="Q198" s="77">
        <f t="shared" si="94"/>
        <v>30.069789953124992</v>
      </c>
      <c r="R198" s="77">
        <f t="shared" si="94"/>
        <v>34.580258446093737</v>
      </c>
      <c r="S198" s="77">
        <f t="shared" si="94"/>
        <v>39.767297213007794</v>
      </c>
      <c r="T198" s="77">
        <f t="shared" si="94"/>
        <v>45.732391794958957</v>
      </c>
      <c r="U198" s="77">
        <f t="shared" si="94"/>
        <v>52.5922505642028</v>
      </c>
      <c r="V198" s="77">
        <f t="shared" si="94"/>
        <v>60.481088148833216</v>
      </c>
    </row>
    <row r="199" spans="1:22" x14ac:dyDescent="0.2">
      <c r="B199" s="153">
        <v>50</v>
      </c>
      <c r="C199" s="77">
        <f t="shared" si="84"/>
        <v>4.7727658981540459</v>
      </c>
      <c r="D199" s="77">
        <f t="shared" si="84"/>
        <v>5.4886807828771529</v>
      </c>
      <c r="E199" s="77">
        <f t="shared" si="84"/>
        <v>6.3119829003087249</v>
      </c>
      <c r="F199" s="77">
        <f t="shared" si="84"/>
        <v>7.2587803353550333</v>
      </c>
      <c r="G199" s="77">
        <f t="shared" si="84"/>
        <v>8.3475973856582879</v>
      </c>
      <c r="H199" s="77">
        <f t="shared" si="84"/>
        <v>9.5997369935070296</v>
      </c>
      <c r="I199" s="77">
        <f t="shared" si="84"/>
        <v>11.039697542533084</v>
      </c>
      <c r="J199" s="77">
        <f t="shared" si="84"/>
        <v>12.695652173913045</v>
      </c>
      <c r="K199" s="151">
        <f t="shared" si="85"/>
        <v>14.6</v>
      </c>
      <c r="L199" s="77">
        <f t="shared" ref="L199:V199" si="95">((K199)*$K$60)</f>
        <v>16.79</v>
      </c>
      <c r="M199" s="77">
        <f t="shared" si="95"/>
        <v>19.308499999999999</v>
      </c>
      <c r="N199" s="77">
        <f t="shared" si="95"/>
        <v>22.204774999999998</v>
      </c>
      <c r="O199" s="77">
        <f t="shared" si="95"/>
        <v>25.535491249999996</v>
      </c>
      <c r="P199" s="77">
        <f t="shared" si="95"/>
        <v>29.365814937499994</v>
      </c>
      <c r="Q199" s="77">
        <f t="shared" si="95"/>
        <v>33.770687178124994</v>
      </c>
      <c r="R199" s="77">
        <f t="shared" si="95"/>
        <v>38.836290254843739</v>
      </c>
      <c r="S199" s="77">
        <f t="shared" si="95"/>
        <v>44.661733793070297</v>
      </c>
      <c r="T199" s="77">
        <f t="shared" si="95"/>
        <v>51.360993862030838</v>
      </c>
      <c r="U199" s="77">
        <f t="shared" si="95"/>
        <v>59.065142941335459</v>
      </c>
      <c r="V199" s="77">
        <f t="shared" si="95"/>
        <v>67.924914382535775</v>
      </c>
    </row>
    <row r="200" spans="1:22" x14ac:dyDescent="0.2">
      <c r="B200" s="153">
        <v>60</v>
      </c>
      <c r="C200" s="77">
        <f t="shared" si="84"/>
        <v>5.2304283815386796</v>
      </c>
      <c r="D200" s="77">
        <f t="shared" si="84"/>
        <v>6.0149926387694812</v>
      </c>
      <c r="E200" s="77">
        <f t="shared" si="84"/>
        <v>6.9172415345849032</v>
      </c>
      <c r="F200" s="77">
        <f t="shared" si="84"/>
        <v>7.954827764772638</v>
      </c>
      <c r="G200" s="77">
        <f t="shared" si="84"/>
        <v>9.148051929488533</v>
      </c>
      <c r="H200" s="77">
        <f t="shared" si="84"/>
        <v>10.520259718911813</v>
      </c>
      <c r="I200" s="77">
        <f t="shared" si="84"/>
        <v>12.098298676748584</v>
      </c>
      <c r="J200" s="77">
        <f t="shared" si="84"/>
        <v>13.913043478260871</v>
      </c>
      <c r="K200" s="151">
        <f t="shared" si="85"/>
        <v>16</v>
      </c>
      <c r="L200" s="77">
        <f t="shared" ref="L200:V200" si="96">((K200)*$K$60)</f>
        <v>18.399999999999999</v>
      </c>
      <c r="M200" s="77">
        <f t="shared" si="96"/>
        <v>21.159999999999997</v>
      </c>
      <c r="N200" s="77">
        <f t="shared" si="96"/>
        <v>24.333999999999993</v>
      </c>
      <c r="O200" s="77">
        <f t="shared" si="96"/>
        <v>27.984099999999991</v>
      </c>
      <c r="P200" s="77">
        <f t="shared" si="96"/>
        <v>32.18171499999999</v>
      </c>
      <c r="Q200" s="77">
        <f t="shared" si="96"/>
        <v>37.008972249999985</v>
      </c>
      <c r="R200" s="77">
        <f t="shared" si="96"/>
        <v>42.560318087499979</v>
      </c>
      <c r="S200" s="77">
        <f t="shared" si="96"/>
        <v>48.944365800624972</v>
      </c>
      <c r="T200" s="77">
        <f t="shared" si="96"/>
        <v>56.286020670718713</v>
      </c>
      <c r="U200" s="77">
        <f t="shared" si="96"/>
        <v>64.728923771326521</v>
      </c>
      <c r="V200" s="77">
        <f t="shared" si="96"/>
        <v>74.438262337025492</v>
      </c>
    </row>
    <row r="201" spans="1:22" x14ac:dyDescent="0.2">
      <c r="B201" s="153">
        <v>70</v>
      </c>
      <c r="C201" s="142">
        <f t="shared" si="84"/>
        <v>5.6554006875386982</v>
      </c>
      <c r="D201" s="142">
        <f t="shared" si="84"/>
        <v>6.5037107906695022</v>
      </c>
      <c r="E201" s="142">
        <f t="shared" si="84"/>
        <v>7.4792674092699265</v>
      </c>
      <c r="F201" s="142">
        <f t="shared" si="84"/>
        <v>8.6011575206604149</v>
      </c>
      <c r="G201" s="142">
        <f t="shared" si="84"/>
        <v>9.8913311487594768</v>
      </c>
      <c r="H201" s="142">
        <f t="shared" si="84"/>
        <v>11.375030821073398</v>
      </c>
      <c r="I201" s="142">
        <f t="shared" si="84"/>
        <v>13.081285444234407</v>
      </c>
      <c r="J201" s="142">
        <f t="shared" si="84"/>
        <v>15.043478260869566</v>
      </c>
      <c r="K201" s="152">
        <f t="shared" si="85"/>
        <v>17.3</v>
      </c>
      <c r="L201" s="142">
        <f t="shared" ref="L201:V201" si="97">((K201)*$K$60)</f>
        <v>19.895</v>
      </c>
      <c r="M201" s="142">
        <f t="shared" si="97"/>
        <v>22.879249999999999</v>
      </c>
      <c r="N201" s="142">
        <f t="shared" si="97"/>
        <v>26.311137499999997</v>
      </c>
      <c r="O201" s="142">
        <f t="shared" si="97"/>
        <v>30.257808124999993</v>
      </c>
      <c r="P201" s="142">
        <f t="shared" si="97"/>
        <v>34.796479343749986</v>
      </c>
      <c r="Q201" s="142">
        <f t="shared" si="97"/>
        <v>40.015951245312479</v>
      </c>
      <c r="R201" s="142">
        <f t="shared" si="97"/>
        <v>46.018343932109346</v>
      </c>
      <c r="S201" s="142">
        <f t="shared" si="97"/>
        <v>52.921095521925743</v>
      </c>
      <c r="T201" s="142">
        <f t="shared" si="97"/>
        <v>60.859259850214599</v>
      </c>
      <c r="U201" s="142">
        <f t="shared" si="97"/>
        <v>69.988148827746784</v>
      </c>
      <c r="V201" s="142">
        <f t="shared" si="97"/>
        <v>80.486371151908799</v>
      </c>
    </row>
    <row r="202" spans="1:22" x14ac:dyDescent="0.2">
      <c r="B202" s="153">
        <v>80</v>
      </c>
      <c r="C202" s="77">
        <f t="shared" si="84"/>
        <v>6.047682816154099</v>
      </c>
      <c r="D202" s="77">
        <f t="shared" si="84"/>
        <v>6.9548352385772132</v>
      </c>
      <c r="E202" s="77">
        <f t="shared" si="84"/>
        <v>7.9980605243637948</v>
      </c>
      <c r="F202" s="77">
        <f t="shared" si="84"/>
        <v>9.1977696030183633</v>
      </c>
      <c r="G202" s="77">
        <f t="shared" si="84"/>
        <v>10.577435043471118</v>
      </c>
      <c r="H202" s="77">
        <f t="shared" si="84"/>
        <v>12.164050299991784</v>
      </c>
      <c r="I202" s="77">
        <f t="shared" si="84"/>
        <v>13.98865784499055</v>
      </c>
      <c r="J202" s="77">
        <f t="shared" si="84"/>
        <v>16.086956521739133</v>
      </c>
      <c r="K202" s="151">
        <f t="shared" si="85"/>
        <v>18.5</v>
      </c>
      <c r="L202" s="77">
        <f t="shared" ref="L202:V202" si="98">((K202)*$K$60)</f>
        <v>21.274999999999999</v>
      </c>
      <c r="M202" s="77">
        <f t="shared" si="98"/>
        <v>24.466249999999995</v>
      </c>
      <c r="N202" s="77">
        <f t="shared" si="98"/>
        <v>28.136187499999991</v>
      </c>
      <c r="O202" s="77">
        <f t="shared" si="98"/>
        <v>32.356615624999989</v>
      </c>
      <c r="P202" s="77">
        <f t="shared" si="98"/>
        <v>37.210107968749988</v>
      </c>
      <c r="Q202" s="77">
        <f t="shared" si="98"/>
        <v>42.791624164062483</v>
      </c>
      <c r="R202" s="77">
        <f t="shared" si="98"/>
        <v>49.210367788671853</v>
      </c>
      <c r="S202" s="77">
        <f t="shared" si="98"/>
        <v>56.591922956972624</v>
      </c>
      <c r="T202" s="77">
        <f t="shared" si="98"/>
        <v>65.08071140051851</v>
      </c>
      <c r="U202" s="77">
        <f t="shared" si="98"/>
        <v>74.842818110596284</v>
      </c>
      <c r="V202" s="77">
        <f t="shared" si="98"/>
        <v>86.069240827185723</v>
      </c>
    </row>
    <row r="203" spans="1:22" x14ac:dyDescent="0.2">
      <c r="B203" s="153">
        <v>90</v>
      </c>
      <c r="C203" s="77">
        <f t="shared" si="84"/>
        <v>6.3745845900002678</v>
      </c>
      <c r="D203" s="77">
        <f t="shared" si="84"/>
        <v>7.3307722785003078</v>
      </c>
      <c r="E203" s="77">
        <f t="shared" si="84"/>
        <v>8.430388120275353</v>
      </c>
      <c r="F203" s="77">
        <f t="shared" si="84"/>
        <v>9.6949463383166545</v>
      </c>
      <c r="G203" s="77">
        <f t="shared" si="84"/>
        <v>11.149188289064151</v>
      </c>
      <c r="H203" s="77">
        <f t="shared" si="84"/>
        <v>12.821566532423773</v>
      </c>
      <c r="I203" s="77">
        <f t="shared" si="84"/>
        <v>14.744801512287339</v>
      </c>
      <c r="J203" s="77">
        <f t="shared" si="84"/>
        <v>16.956521739130437</v>
      </c>
      <c r="K203" s="151">
        <f t="shared" si="85"/>
        <v>19.5</v>
      </c>
      <c r="L203" s="77">
        <f t="shared" ref="L203:V203" si="99">((K203)*$K$60)</f>
        <v>22.424999999999997</v>
      </c>
      <c r="M203" s="77">
        <f t="shared" si="99"/>
        <v>25.788749999999993</v>
      </c>
      <c r="N203" s="77">
        <f t="shared" si="99"/>
        <v>29.657062499999991</v>
      </c>
      <c r="O203" s="77">
        <f t="shared" si="99"/>
        <v>34.10562187499999</v>
      </c>
      <c r="P203" s="77">
        <f t="shared" si="99"/>
        <v>39.221465156249984</v>
      </c>
      <c r="Q203" s="77">
        <f t="shared" si="99"/>
        <v>45.10468492968748</v>
      </c>
      <c r="R203" s="77">
        <f t="shared" si="99"/>
        <v>51.870387669140598</v>
      </c>
      <c r="S203" s="77">
        <f t="shared" si="99"/>
        <v>59.650945819511684</v>
      </c>
      <c r="T203" s="77">
        <f t="shared" si="99"/>
        <v>68.598587692438429</v>
      </c>
      <c r="U203" s="77">
        <f t="shared" si="99"/>
        <v>78.888375846304186</v>
      </c>
      <c r="V203" s="77">
        <f t="shared" si="99"/>
        <v>90.721632223249813</v>
      </c>
    </row>
    <row r="204" spans="1:22" x14ac:dyDescent="0.2">
      <c r="B204" s="153">
        <v>100</v>
      </c>
      <c r="C204" s="179">
        <f t="shared" si="84"/>
        <v>6.6361060090772019</v>
      </c>
      <c r="D204" s="179">
        <f t="shared" si="84"/>
        <v>7.6315219104387815</v>
      </c>
      <c r="E204" s="179">
        <f t="shared" si="84"/>
        <v>8.7762501970045985</v>
      </c>
      <c r="F204" s="179">
        <f t="shared" si="84"/>
        <v>10.092687726555287</v>
      </c>
      <c r="G204" s="179">
        <f t="shared" si="84"/>
        <v>11.606590885538578</v>
      </c>
      <c r="H204" s="179">
        <f t="shared" si="84"/>
        <v>13.347579518369363</v>
      </c>
      <c r="I204" s="179">
        <f t="shared" si="84"/>
        <v>15.349716446124766</v>
      </c>
      <c r="J204" s="179">
        <f t="shared" si="84"/>
        <v>17.65217391304348</v>
      </c>
      <c r="K204" s="180">
        <f t="shared" si="85"/>
        <v>20.3</v>
      </c>
      <c r="L204" s="179">
        <f t="shared" ref="L204:V204" si="100">((K204)*$K$60)</f>
        <v>23.344999999999999</v>
      </c>
      <c r="M204" s="179">
        <f t="shared" si="100"/>
        <v>26.846749999999997</v>
      </c>
      <c r="N204" s="179">
        <f t="shared" si="100"/>
        <v>30.873762499999994</v>
      </c>
      <c r="O204" s="179">
        <f t="shared" si="100"/>
        <v>35.504826874999992</v>
      </c>
      <c r="P204" s="179">
        <f t="shared" si="100"/>
        <v>40.830550906249989</v>
      </c>
      <c r="Q204" s="179">
        <f t="shared" si="100"/>
        <v>46.955133542187482</v>
      </c>
      <c r="R204" s="179">
        <f t="shared" si="100"/>
        <v>53.998403573515603</v>
      </c>
      <c r="S204" s="179">
        <f t="shared" si="100"/>
        <v>62.098164109542935</v>
      </c>
      <c r="T204" s="179">
        <f t="shared" si="100"/>
        <v>71.412888725974369</v>
      </c>
      <c r="U204" s="179">
        <f t="shared" si="100"/>
        <v>82.124822034870519</v>
      </c>
      <c r="V204" s="179">
        <f t="shared" si="100"/>
        <v>94.443545340101096</v>
      </c>
    </row>
    <row r="207" spans="1:22" x14ac:dyDescent="0.2">
      <c r="A207" s="108" t="s">
        <v>158</v>
      </c>
      <c r="B207" s="109"/>
      <c r="C207" s="110">
        <f>C208-(E207-D207)</f>
        <v>6.2728364128906478</v>
      </c>
      <c r="D207" s="111">
        <f>((C182+D182)/2)+0.01</f>
        <v>7.3898075445772324</v>
      </c>
      <c r="E207" s="111">
        <f t="shared" ref="E207:V207" si="101">((D182+E182)/2)+0.01</f>
        <v>8.4967786762638173</v>
      </c>
      <c r="F207" s="111">
        <f t="shared" si="101"/>
        <v>9.7697954777033882</v>
      </c>
      <c r="G207" s="111">
        <f t="shared" si="101"/>
        <v>11.233764799358896</v>
      </c>
      <c r="H207" s="111">
        <f t="shared" si="101"/>
        <v>12.917329519262729</v>
      </c>
      <c r="I207" s="111">
        <f t="shared" si="101"/>
        <v>14.853428947152137</v>
      </c>
      <c r="J207" s="111">
        <f t="shared" si="101"/>
        <v>17.079943289224957</v>
      </c>
      <c r="K207" s="111">
        <f t="shared" si="101"/>
        <v>19.640434782608697</v>
      </c>
      <c r="L207" s="111">
        <f t="shared" si="101"/>
        <v>22.585000000000001</v>
      </c>
      <c r="M207" s="111">
        <f t="shared" si="101"/>
        <v>25.971250000000001</v>
      </c>
      <c r="N207" s="111">
        <f t="shared" si="101"/>
        <v>29.865437499999995</v>
      </c>
      <c r="O207" s="111">
        <f t="shared" si="101"/>
        <v>34.343753124999985</v>
      </c>
      <c r="P207" s="111">
        <f t="shared" si="101"/>
        <v>39.493816093749984</v>
      </c>
      <c r="Q207" s="111">
        <f t="shared" si="101"/>
        <v>45.416388507812478</v>
      </c>
      <c r="R207" s="111">
        <f t="shared" si="101"/>
        <v>52.227346783984352</v>
      </c>
      <c r="S207" s="111">
        <f t="shared" si="101"/>
        <v>60.059948801582003</v>
      </c>
      <c r="T207" s="111">
        <f t="shared" si="101"/>
        <v>69.0674411218193</v>
      </c>
      <c r="U207" s="111">
        <f t="shared" si="101"/>
        <v>79.426057290092203</v>
      </c>
      <c r="V207" s="112">
        <f t="shared" si="101"/>
        <v>91.33846588360602</v>
      </c>
    </row>
    <row r="208" spans="1:22" x14ac:dyDescent="0.2">
      <c r="A208" s="9"/>
      <c r="B208" s="113"/>
      <c r="C208" s="114">
        <f>(C182+D182)/2</f>
        <v>7.3798075445772326</v>
      </c>
      <c r="D208" s="114">
        <f>(D182+E182)/2</f>
        <v>8.4867786762638175</v>
      </c>
      <c r="E208" s="114">
        <f t="shared" ref="E208:U208" si="102">(E182+F182)/2</f>
        <v>9.7597954777033884</v>
      </c>
      <c r="F208" s="114">
        <f t="shared" si="102"/>
        <v>11.223764799358896</v>
      </c>
      <c r="G208" s="114">
        <f t="shared" si="102"/>
        <v>12.90732951926273</v>
      </c>
      <c r="H208" s="114">
        <f t="shared" si="102"/>
        <v>14.843428947152137</v>
      </c>
      <c r="I208" s="114">
        <f t="shared" si="102"/>
        <v>17.069943289224955</v>
      </c>
      <c r="J208" s="114">
        <f t="shared" si="102"/>
        <v>19.630434782608695</v>
      </c>
      <c r="K208" s="114">
        <f t="shared" si="102"/>
        <v>22.574999999999999</v>
      </c>
      <c r="L208" s="114">
        <f t="shared" si="102"/>
        <v>25.96125</v>
      </c>
      <c r="M208" s="114">
        <f t="shared" si="102"/>
        <v>29.855437499999994</v>
      </c>
      <c r="N208" s="114">
        <f t="shared" si="102"/>
        <v>34.333753124999987</v>
      </c>
      <c r="O208" s="114">
        <f t="shared" si="102"/>
        <v>39.483816093749986</v>
      </c>
      <c r="P208" s="114">
        <f t="shared" si="102"/>
        <v>45.40638850781248</v>
      </c>
      <c r="Q208" s="114">
        <f t="shared" si="102"/>
        <v>52.217346783984354</v>
      </c>
      <c r="R208" s="114">
        <f t="shared" si="102"/>
        <v>60.049948801582005</v>
      </c>
      <c r="S208" s="114">
        <f t="shared" si="102"/>
        <v>69.057441121819295</v>
      </c>
      <c r="T208" s="114">
        <f t="shared" si="102"/>
        <v>79.416057290092198</v>
      </c>
      <c r="U208" s="114">
        <f t="shared" si="102"/>
        <v>91.328465883606015</v>
      </c>
      <c r="V208" s="115">
        <f>(U208-T208)+V207</f>
        <v>103.25087447711984</v>
      </c>
    </row>
    <row r="209" spans="1:22" x14ac:dyDescent="0.2">
      <c r="A209" s="9"/>
      <c r="B209" s="113"/>
      <c r="C209" s="181">
        <f>SUM(C207:C208)/2</f>
        <v>6.8263219787339402</v>
      </c>
      <c r="D209" s="181">
        <f t="shared" ref="D209:V209" si="103">SUM(D207:D208)/2</f>
        <v>7.938293110420525</v>
      </c>
      <c r="E209" s="181">
        <f t="shared" si="103"/>
        <v>9.1282870769836038</v>
      </c>
      <c r="F209" s="181">
        <f t="shared" si="103"/>
        <v>10.496780138531143</v>
      </c>
      <c r="G209" s="181">
        <f t="shared" si="103"/>
        <v>12.070547159310813</v>
      </c>
      <c r="H209" s="181">
        <f t="shared" si="103"/>
        <v>13.880379233207433</v>
      </c>
      <c r="I209" s="181">
        <f t="shared" si="103"/>
        <v>15.961686118188545</v>
      </c>
      <c r="J209" s="181">
        <f t="shared" si="103"/>
        <v>18.355189035916826</v>
      </c>
      <c r="K209" s="181">
        <f t="shared" si="103"/>
        <v>21.107717391304348</v>
      </c>
      <c r="L209" s="181">
        <f t="shared" si="103"/>
        <v>24.273125</v>
      </c>
      <c r="M209" s="181">
        <f t="shared" si="103"/>
        <v>27.913343749999996</v>
      </c>
      <c r="N209" s="181">
        <f t="shared" si="103"/>
        <v>32.099595312499993</v>
      </c>
      <c r="O209" s="181">
        <f t="shared" si="103"/>
        <v>36.913784609374986</v>
      </c>
      <c r="P209" s="181">
        <f t="shared" si="103"/>
        <v>42.450102300781232</v>
      </c>
      <c r="Q209" s="181">
        <f t="shared" si="103"/>
        <v>48.816867645898412</v>
      </c>
      <c r="R209" s="181">
        <f t="shared" si="103"/>
        <v>56.138647792783175</v>
      </c>
      <c r="S209" s="181">
        <f t="shared" si="103"/>
        <v>64.558694961700652</v>
      </c>
      <c r="T209" s="181">
        <f t="shared" si="103"/>
        <v>74.241749205955756</v>
      </c>
      <c r="U209" s="181">
        <f t="shared" si="103"/>
        <v>85.377261586849102</v>
      </c>
      <c r="V209" s="182">
        <f t="shared" si="103"/>
        <v>97.294670180362928</v>
      </c>
    </row>
    <row r="210" spans="1:22" x14ac:dyDescent="0.2">
      <c r="A210" s="9"/>
      <c r="B210" s="113"/>
      <c r="C210" s="183">
        <f>C182</f>
        <v>6.8649372507695192</v>
      </c>
      <c r="D210" s="183">
        <f t="shared" ref="D210:V210" si="104">D182</f>
        <v>7.894677838384947</v>
      </c>
      <c r="E210" s="183">
        <f t="shared" si="104"/>
        <v>9.0788795141426881</v>
      </c>
      <c r="F210" s="183">
        <f t="shared" si="104"/>
        <v>10.44071144126409</v>
      </c>
      <c r="G210" s="183">
        <f t="shared" si="104"/>
        <v>12.006818157453703</v>
      </c>
      <c r="H210" s="183">
        <f t="shared" si="104"/>
        <v>13.807840881071757</v>
      </c>
      <c r="I210" s="183">
        <f t="shared" si="104"/>
        <v>15.879017013232518</v>
      </c>
      <c r="J210" s="183">
        <f t="shared" si="104"/>
        <v>18.260869565217394</v>
      </c>
      <c r="K210" s="183">
        <f t="shared" si="104"/>
        <v>21</v>
      </c>
      <c r="L210" s="183">
        <f t="shared" si="104"/>
        <v>24.15</v>
      </c>
      <c r="M210" s="183">
        <f t="shared" si="104"/>
        <v>27.772499999999997</v>
      </c>
      <c r="N210" s="183">
        <f t="shared" si="104"/>
        <v>31.938374999999994</v>
      </c>
      <c r="O210" s="183">
        <f t="shared" si="104"/>
        <v>36.729131249999988</v>
      </c>
      <c r="P210" s="183">
        <f t="shared" si="104"/>
        <v>42.238500937499985</v>
      </c>
      <c r="Q210" s="183">
        <f t="shared" si="104"/>
        <v>48.574276078124981</v>
      </c>
      <c r="R210" s="183">
        <f t="shared" si="104"/>
        <v>55.860417489843726</v>
      </c>
      <c r="S210" s="183">
        <f t="shared" si="104"/>
        <v>64.239480113320283</v>
      </c>
      <c r="T210" s="183">
        <f t="shared" si="104"/>
        <v>73.875402130318321</v>
      </c>
      <c r="U210" s="183">
        <f t="shared" si="104"/>
        <v>84.95671244986606</v>
      </c>
      <c r="V210" s="184">
        <f t="shared" si="104"/>
        <v>97.700219317345969</v>
      </c>
    </row>
    <row r="211" spans="1:22" x14ac:dyDescent="0.2">
      <c r="A211" s="9"/>
      <c r="B211" s="113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5"/>
    </row>
    <row r="212" spans="1:22" x14ac:dyDescent="0.2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1"/>
    </row>
    <row r="213" spans="1:22" x14ac:dyDescent="0.2">
      <c r="A213" s="116" t="s">
        <v>159</v>
      </c>
      <c r="B213" s="113"/>
      <c r="C213" s="117">
        <f>C214-(E213-D213)</f>
        <v>5.1676223782384856</v>
      </c>
      <c r="D213" s="114">
        <f t="shared" ref="D213:V213" si="105">((C201+D201)/2)+0.01</f>
        <v>6.0895557391040995</v>
      </c>
      <c r="E213" s="114">
        <f t="shared" si="105"/>
        <v>7.0014890999697137</v>
      </c>
      <c r="F213" s="114">
        <f t="shared" si="105"/>
        <v>8.0502124649651705</v>
      </c>
      <c r="G213" s="114">
        <f t="shared" si="105"/>
        <v>9.2562443347099457</v>
      </c>
      <c r="H213" s="114">
        <f t="shared" si="105"/>
        <v>10.643180984916437</v>
      </c>
      <c r="I213" s="114">
        <f t="shared" si="105"/>
        <v>12.238158132653902</v>
      </c>
      <c r="J213" s="114">
        <f t="shared" si="105"/>
        <v>14.072381852551986</v>
      </c>
      <c r="K213" s="114">
        <f t="shared" si="105"/>
        <v>16.181739130434785</v>
      </c>
      <c r="L213" s="114">
        <f t="shared" si="105"/>
        <v>18.607500000000002</v>
      </c>
      <c r="M213" s="114">
        <f t="shared" si="105"/>
        <v>21.397124999999999</v>
      </c>
      <c r="N213" s="114">
        <f t="shared" si="105"/>
        <v>24.605193750000002</v>
      </c>
      <c r="O213" s="114">
        <f t="shared" si="105"/>
        <v>28.294472812499997</v>
      </c>
      <c r="P213" s="114">
        <f t="shared" si="105"/>
        <v>32.537143734374986</v>
      </c>
      <c r="Q213" s="114">
        <f t="shared" si="105"/>
        <v>37.416215294531234</v>
      </c>
      <c r="R213" s="114">
        <f t="shared" si="105"/>
        <v>43.02714758871091</v>
      </c>
      <c r="S213" s="114">
        <f t="shared" si="105"/>
        <v>49.479719727017546</v>
      </c>
      <c r="T213" s="114">
        <f t="shared" si="105"/>
        <v>56.900177686070172</v>
      </c>
      <c r="U213" s="114">
        <f t="shared" si="105"/>
        <v>65.433704338980689</v>
      </c>
      <c r="V213" s="118">
        <f t="shared" si="105"/>
        <v>75.247259989827796</v>
      </c>
    </row>
    <row r="214" spans="1:22" x14ac:dyDescent="0.2">
      <c r="A214" s="9"/>
      <c r="B214" s="113"/>
      <c r="C214" s="114">
        <f t="shared" ref="C214:U214" si="106">(C201+D201)/2</f>
        <v>6.0795557391040997</v>
      </c>
      <c r="D214" s="114">
        <f t="shared" si="106"/>
        <v>6.9914890999697139</v>
      </c>
      <c r="E214" s="114">
        <f t="shared" si="106"/>
        <v>8.0402124649651707</v>
      </c>
      <c r="F214" s="114">
        <f t="shared" si="106"/>
        <v>9.2462443347099459</v>
      </c>
      <c r="G214" s="114">
        <f t="shared" si="106"/>
        <v>10.633180984916438</v>
      </c>
      <c r="H214" s="114">
        <f t="shared" si="106"/>
        <v>12.228158132653903</v>
      </c>
      <c r="I214" s="114">
        <f t="shared" si="106"/>
        <v>14.062381852551987</v>
      </c>
      <c r="J214" s="114">
        <f t="shared" si="106"/>
        <v>16.171739130434784</v>
      </c>
      <c r="K214" s="114">
        <f t="shared" si="106"/>
        <v>18.5975</v>
      </c>
      <c r="L214" s="114">
        <f t="shared" si="106"/>
        <v>21.387124999999997</v>
      </c>
      <c r="M214" s="114">
        <f t="shared" si="106"/>
        <v>24.59519375</v>
      </c>
      <c r="N214" s="114">
        <f t="shared" si="106"/>
        <v>28.284472812499995</v>
      </c>
      <c r="O214" s="114">
        <f t="shared" si="106"/>
        <v>32.527143734374988</v>
      </c>
      <c r="P214" s="114">
        <f t="shared" si="106"/>
        <v>37.406215294531236</v>
      </c>
      <c r="Q214" s="114">
        <f t="shared" si="106"/>
        <v>43.017147588710912</v>
      </c>
      <c r="R214" s="114">
        <f t="shared" si="106"/>
        <v>49.469719727017548</v>
      </c>
      <c r="S214" s="114">
        <f t="shared" si="106"/>
        <v>56.890177686070174</v>
      </c>
      <c r="T214" s="114">
        <f t="shared" si="106"/>
        <v>65.423704338980684</v>
      </c>
      <c r="U214" s="114">
        <f t="shared" si="106"/>
        <v>75.237259989827791</v>
      </c>
      <c r="V214" s="115">
        <f>(U214-T214)+V213</f>
        <v>85.060815640674903</v>
      </c>
    </row>
    <row r="215" spans="1:22" x14ac:dyDescent="0.2">
      <c r="A215" s="9"/>
      <c r="B215" s="113"/>
      <c r="C215" s="181">
        <f t="shared" ref="C215:V215" si="107">SUM(C213:C214)/2</f>
        <v>5.6235890586712927</v>
      </c>
      <c r="D215" s="181">
        <f t="shared" si="107"/>
        <v>6.5405224195369067</v>
      </c>
      <c r="E215" s="181">
        <f t="shared" si="107"/>
        <v>7.5208507824674422</v>
      </c>
      <c r="F215" s="181">
        <f t="shared" si="107"/>
        <v>8.6482283998375582</v>
      </c>
      <c r="G215" s="181">
        <f t="shared" si="107"/>
        <v>9.9447126598131916</v>
      </c>
      <c r="H215" s="181">
        <f t="shared" si="107"/>
        <v>11.43566955878517</v>
      </c>
      <c r="I215" s="181">
        <f t="shared" si="107"/>
        <v>13.150269992602944</v>
      </c>
      <c r="J215" s="181">
        <f t="shared" si="107"/>
        <v>15.122060491493386</v>
      </c>
      <c r="K215" s="181">
        <f t="shared" si="107"/>
        <v>17.389619565217394</v>
      </c>
      <c r="L215" s="181">
        <f t="shared" si="107"/>
        <v>19.9973125</v>
      </c>
      <c r="M215" s="181">
        <f t="shared" si="107"/>
        <v>22.996159374999998</v>
      </c>
      <c r="N215" s="181">
        <f t="shared" si="107"/>
        <v>26.444833281249998</v>
      </c>
      <c r="O215" s="181">
        <f t="shared" si="107"/>
        <v>30.410808273437492</v>
      </c>
      <c r="P215" s="181">
        <f t="shared" si="107"/>
        <v>34.971679514453115</v>
      </c>
      <c r="Q215" s="181">
        <f t="shared" si="107"/>
        <v>40.216681441621077</v>
      </c>
      <c r="R215" s="181">
        <f t="shared" si="107"/>
        <v>46.248433657864226</v>
      </c>
      <c r="S215" s="181">
        <f t="shared" si="107"/>
        <v>53.184948706543864</v>
      </c>
      <c r="T215" s="181">
        <f t="shared" si="107"/>
        <v>61.161941012525432</v>
      </c>
      <c r="U215" s="181">
        <f t="shared" si="107"/>
        <v>70.33548216440424</v>
      </c>
      <c r="V215" s="182">
        <f t="shared" si="107"/>
        <v>80.154037815251343</v>
      </c>
    </row>
    <row r="216" spans="1:22" x14ac:dyDescent="0.2">
      <c r="A216" s="9"/>
      <c r="B216" s="113"/>
      <c r="C216" s="183">
        <f>C201</f>
        <v>5.6554006875386982</v>
      </c>
      <c r="D216" s="183">
        <f t="shared" ref="D216:V216" si="108">D201</f>
        <v>6.5037107906695022</v>
      </c>
      <c r="E216" s="183">
        <f t="shared" si="108"/>
        <v>7.4792674092699265</v>
      </c>
      <c r="F216" s="183">
        <f t="shared" si="108"/>
        <v>8.6011575206604149</v>
      </c>
      <c r="G216" s="183">
        <f t="shared" si="108"/>
        <v>9.8913311487594768</v>
      </c>
      <c r="H216" s="183">
        <f t="shared" si="108"/>
        <v>11.375030821073398</v>
      </c>
      <c r="I216" s="183">
        <f t="shared" si="108"/>
        <v>13.081285444234407</v>
      </c>
      <c r="J216" s="183">
        <f t="shared" si="108"/>
        <v>15.043478260869566</v>
      </c>
      <c r="K216" s="183">
        <f t="shared" si="108"/>
        <v>17.3</v>
      </c>
      <c r="L216" s="183">
        <f t="shared" si="108"/>
        <v>19.895</v>
      </c>
      <c r="M216" s="183">
        <f t="shared" si="108"/>
        <v>22.879249999999999</v>
      </c>
      <c r="N216" s="183">
        <f t="shared" si="108"/>
        <v>26.311137499999997</v>
      </c>
      <c r="O216" s="183">
        <f t="shared" si="108"/>
        <v>30.257808124999993</v>
      </c>
      <c r="P216" s="183">
        <f t="shared" si="108"/>
        <v>34.796479343749986</v>
      </c>
      <c r="Q216" s="183">
        <f t="shared" si="108"/>
        <v>40.015951245312479</v>
      </c>
      <c r="R216" s="183">
        <f t="shared" si="108"/>
        <v>46.018343932109346</v>
      </c>
      <c r="S216" s="183">
        <f t="shared" si="108"/>
        <v>52.921095521925743</v>
      </c>
      <c r="T216" s="183">
        <f t="shared" si="108"/>
        <v>60.859259850214599</v>
      </c>
      <c r="U216" s="183">
        <f t="shared" si="108"/>
        <v>69.988148827746784</v>
      </c>
      <c r="V216" s="184">
        <f t="shared" si="108"/>
        <v>80.486371151908799</v>
      </c>
    </row>
    <row r="217" spans="1:22" x14ac:dyDescent="0.2">
      <c r="A217" s="119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8"/>
    </row>
    <row r="255" spans="3:3" x14ac:dyDescent="0.2">
      <c r="C255" t="s">
        <v>232</v>
      </c>
    </row>
    <row r="256" spans="3:3" x14ac:dyDescent="0.2">
      <c r="C256" t="s">
        <v>231</v>
      </c>
    </row>
    <row r="259" spans="1:8" x14ac:dyDescent="0.2">
      <c r="D259" t="s">
        <v>230</v>
      </c>
      <c r="F259" t="s">
        <v>228</v>
      </c>
      <c r="H259" t="s">
        <v>229</v>
      </c>
    </row>
    <row r="260" spans="1:8" x14ac:dyDescent="0.2">
      <c r="F260">
        <v>1.1499999999999999</v>
      </c>
      <c r="H260">
        <v>1.1499999999999999</v>
      </c>
    </row>
    <row r="261" spans="1:8" x14ac:dyDescent="0.2">
      <c r="D261" t="s">
        <v>72</v>
      </c>
      <c r="F261" t="s">
        <v>72</v>
      </c>
      <c r="H261" t="s">
        <v>72</v>
      </c>
    </row>
    <row r="262" spans="1:8" x14ac:dyDescent="0.2">
      <c r="D262">
        <v>2.7</v>
      </c>
      <c r="F262">
        <v>0</v>
      </c>
      <c r="H262">
        <v>0.7</v>
      </c>
    </row>
    <row r="263" spans="1:8" x14ac:dyDescent="0.2">
      <c r="D263">
        <v>4.0999999999999996</v>
      </c>
      <c r="F263">
        <v>0.2</v>
      </c>
      <c r="H263">
        <v>1.9</v>
      </c>
    </row>
    <row r="264" spans="1:8" x14ac:dyDescent="0.2">
      <c r="D264">
        <v>5.1999999999999993</v>
      </c>
      <c r="F264">
        <v>0.3</v>
      </c>
      <c r="H264">
        <v>2.9</v>
      </c>
    </row>
    <row r="265" spans="1:8" x14ac:dyDescent="0.2">
      <c r="D265">
        <v>6.3</v>
      </c>
      <c r="F265">
        <v>0.5</v>
      </c>
      <c r="H265">
        <v>3.8</v>
      </c>
    </row>
    <row r="266" spans="1:8" x14ac:dyDescent="0.2">
      <c r="A266" t="s">
        <v>129</v>
      </c>
      <c r="D266">
        <v>7.1999999999999993</v>
      </c>
      <c r="F266">
        <v>0.6</v>
      </c>
      <c r="H266">
        <v>4.5999999999999996</v>
      </c>
    </row>
    <row r="267" spans="1:8" x14ac:dyDescent="0.2">
      <c r="D267">
        <v>10.199999999999999</v>
      </c>
      <c r="F267">
        <v>1.5</v>
      </c>
      <c r="H267">
        <v>6.7</v>
      </c>
    </row>
    <row r="268" spans="1:8" x14ac:dyDescent="0.2">
      <c r="D268">
        <v>15.100000000000001</v>
      </c>
      <c r="F268">
        <v>3.7</v>
      </c>
      <c r="H268">
        <v>9.4</v>
      </c>
    </row>
    <row r="269" spans="1:8" x14ac:dyDescent="0.2">
      <c r="D269">
        <v>20.100000000000001</v>
      </c>
      <c r="F269">
        <v>6.8</v>
      </c>
      <c r="H269">
        <v>11.3</v>
      </c>
    </row>
    <row r="270" spans="1:8" x14ac:dyDescent="0.2">
      <c r="D270">
        <v>25.1</v>
      </c>
      <c r="F270">
        <v>10.1</v>
      </c>
      <c r="H270">
        <v>13</v>
      </c>
    </row>
    <row r="271" spans="1:8" x14ac:dyDescent="0.2">
      <c r="D271">
        <v>30.2</v>
      </c>
      <c r="F271">
        <v>13.6</v>
      </c>
      <c r="H271">
        <v>14.6</v>
      </c>
    </row>
    <row r="272" spans="1:8" x14ac:dyDescent="0.2">
      <c r="D272">
        <v>35.200000000000003</v>
      </c>
      <c r="F272">
        <v>17.2</v>
      </c>
      <c r="H272">
        <v>16</v>
      </c>
    </row>
    <row r="273" spans="4:8" x14ac:dyDescent="0.2">
      <c r="D273">
        <v>40.299999999999997</v>
      </c>
      <c r="F273">
        <v>21</v>
      </c>
      <c r="H273">
        <v>17.3</v>
      </c>
    </row>
    <row r="274" spans="4:8" x14ac:dyDescent="0.2">
      <c r="D274">
        <v>45.6</v>
      </c>
      <c r="F274">
        <v>25.1</v>
      </c>
      <c r="H274">
        <v>18.5</v>
      </c>
    </row>
    <row r="275" spans="4:8" x14ac:dyDescent="0.2">
      <c r="D275">
        <v>50.8</v>
      </c>
      <c r="F275">
        <v>29.3</v>
      </c>
      <c r="H275">
        <v>19.5</v>
      </c>
    </row>
    <row r="276" spans="4:8" x14ac:dyDescent="0.2">
      <c r="D276">
        <v>55.900000000000006</v>
      </c>
      <c r="F276">
        <v>33.6</v>
      </c>
      <c r="H276">
        <v>20.3</v>
      </c>
    </row>
  </sheetData>
  <pageMargins left="0.2" right="0.2" top="0.75" bottom="0.75" header="0.3" footer="0.3"/>
  <pageSetup scale="9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2:BA131"/>
  <sheetViews>
    <sheetView showGridLines="0" topLeftCell="A21" zoomScale="80" zoomScaleNormal="80" workbookViewId="0">
      <selection activeCell="D45" sqref="D45"/>
    </sheetView>
  </sheetViews>
  <sheetFormatPr defaultRowHeight="12.75" x14ac:dyDescent="0.2"/>
  <cols>
    <col min="1" max="1" width="12" customWidth="1"/>
    <col min="2" max="2" width="10.85546875" customWidth="1"/>
    <col min="3" max="3" width="11.7109375" customWidth="1"/>
    <col min="4" max="22" width="9.7109375" customWidth="1"/>
    <col min="23" max="34" width="11.7109375" customWidth="1"/>
  </cols>
  <sheetData>
    <row r="2" spans="1:53" ht="15.75" x14ac:dyDescent="0.25">
      <c r="E2" s="139" t="s">
        <v>163</v>
      </c>
    </row>
    <row r="5" spans="1:53" x14ac:dyDescent="0.2">
      <c r="B5" s="106" t="s">
        <v>156</v>
      </c>
      <c r="BA5" t="s">
        <v>129</v>
      </c>
    </row>
    <row r="6" spans="1:53" x14ac:dyDescent="0.2">
      <c r="B6" s="88" t="s">
        <v>127</v>
      </c>
    </row>
    <row r="8" spans="1:53" x14ac:dyDescent="0.2">
      <c r="C8" s="48" t="s">
        <v>85</v>
      </c>
      <c r="D8" s="48"/>
      <c r="E8" s="48"/>
      <c r="F8" s="48"/>
      <c r="G8" s="48"/>
      <c r="K8" s="62">
        <v>1.1499999999999999</v>
      </c>
    </row>
    <row r="9" spans="1:53" x14ac:dyDescent="0.2">
      <c r="C9" s="3" t="s">
        <v>68</v>
      </c>
      <c r="D9" s="107" t="s">
        <v>154</v>
      </c>
      <c r="E9" s="107" t="s">
        <v>153</v>
      </c>
      <c r="F9" s="107" t="s">
        <v>152</v>
      </c>
      <c r="G9" s="107" t="s">
        <v>151</v>
      </c>
      <c r="H9" s="3" t="s">
        <v>69</v>
      </c>
      <c r="I9" s="3" t="s">
        <v>70</v>
      </c>
      <c r="J9" s="70" t="s">
        <v>71</v>
      </c>
      <c r="K9" s="65" t="s">
        <v>72</v>
      </c>
      <c r="L9" s="67" t="s">
        <v>73</v>
      </c>
      <c r="M9" s="73" t="s">
        <v>74</v>
      </c>
      <c r="N9" s="73" t="s">
        <v>75</v>
      </c>
      <c r="O9" s="73" t="s">
        <v>76</v>
      </c>
      <c r="P9" s="73" t="s">
        <v>77</v>
      </c>
      <c r="Q9" s="73" t="s">
        <v>78</v>
      </c>
      <c r="R9" s="73" t="s">
        <v>79</v>
      </c>
      <c r="S9" s="73" t="s">
        <v>80</v>
      </c>
      <c r="T9" s="73" t="s">
        <v>81</v>
      </c>
      <c r="U9" s="73" t="s">
        <v>82</v>
      </c>
      <c r="V9" s="73" t="s">
        <v>83</v>
      </c>
    </row>
    <row r="10" spans="1:53" x14ac:dyDescent="0.2">
      <c r="C10" s="3">
        <v>3</v>
      </c>
      <c r="D10" s="78">
        <f t="shared" ref="D10:V14" si="0">(D19+D28)+2</f>
        <v>2.7930240813406915</v>
      </c>
      <c r="E10" s="78">
        <f t="shared" si="0"/>
        <v>3.0071405833026787</v>
      </c>
      <c r="F10" s="78">
        <f t="shared" si="0"/>
        <v>3.2589257291283484</v>
      </c>
      <c r="G10" s="78">
        <f t="shared" si="0"/>
        <v>3.5484786468278684</v>
      </c>
      <c r="H10" s="78">
        <f t="shared" si="0"/>
        <v>3.8736591626617205</v>
      </c>
      <c r="I10" s="78">
        <f t="shared" si="0"/>
        <v>4.2296544035674479</v>
      </c>
      <c r="J10" s="79">
        <f t="shared" si="0"/>
        <v>4.608695652173914</v>
      </c>
      <c r="K10" s="80">
        <f t="shared" si="0"/>
        <v>5</v>
      </c>
      <c r="L10" s="81">
        <f t="shared" si="0"/>
        <v>5.45</v>
      </c>
      <c r="M10" s="82">
        <f t="shared" si="0"/>
        <v>5.9674999999999994</v>
      </c>
      <c r="N10" s="82">
        <f t="shared" si="0"/>
        <v>6.5626249999999997</v>
      </c>
      <c r="O10" s="82">
        <f t="shared" si="0"/>
        <v>7.2470187499999987</v>
      </c>
      <c r="P10" s="82">
        <f t="shared" si="0"/>
        <v>8.0340715624999994</v>
      </c>
      <c r="Q10" s="82">
        <f t="shared" si="0"/>
        <v>8.9391822968749981</v>
      </c>
      <c r="R10" s="82">
        <f t="shared" si="0"/>
        <v>9.9800596414062461</v>
      </c>
      <c r="S10" s="82">
        <f t="shared" si="0"/>
        <v>11.177068587617184</v>
      </c>
      <c r="T10" s="82">
        <f t="shared" si="0"/>
        <v>12.55362887575976</v>
      </c>
      <c r="U10" s="82">
        <f t="shared" si="0"/>
        <v>14.136673207123724</v>
      </c>
      <c r="V10" s="82">
        <f t="shared" si="0"/>
        <v>15.957174188192282</v>
      </c>
    </row>
    <row r="11" spans="1:53" x14ac:dyDescent="0.2">
      <c r="C11" s="3">
        <v>10</v>
      </c>
      <c r="D11" s="98">
        <f t="shared" si="0"/>
        <v>4.1147308835751781</v>
      </c>
      <c r="E11" s="98">
        <f t="shared" si="0"/>
        <v>4.6857082221404758</v>
      </c>
      <c r="F11" s="98">
        <f t="shared" si="0"/>
        <v>5.3571352776755949</v>
      </c>
      <c r="G11" s="98">
        <f t="shared" si="0"/>
        <v>6.1292763915409818</v>
      </c>
      <c r="H11" s="98">
        <f t="shared" si="0"/>
        <v>6.996424433764588</v>
      </c>
      <c r="I11" s="98">
        <f t="shared" si="0"/>
        <v>7.9457450761798594</v>
      </c>
      <c r="J11" s="99">
        <f t="shared" si="0"/>
        <v>8.9565217391304355</v>
      </c>
      <c r="K11" s="100">
        <f t="shared" si="0"/>
        <v>10</v>
      </c>
      <c r="L11" s="101">
        <f t="shared" si="0"/>
        <v>11.2</v>
      </c>
      <c r="M11" s="102">
        <f t="shared" si="0"/>
        <v>12.579999999999998</v>
      </c>
      <c r="N11" s="102">
        <f t="shared" si="0"/>
        <v>14.166999999999998</v>
      </c>
      <c r="O11" s="102">
        <f t="shared" si="0"/>
        <v>15.992049999999997</v>
      </c>
      <c r="P11" s="102">
        <f t="shared" si="0"/>
        <v>18.090857499999995</v>
      </c>
      <c r="Q11" s="102">
        <f t="shared" si="0"/>
        <v>20.504486124999993</v>
      </c>
      <c r="R11" s="102">
        <f t="shared" si="0"/>
        <v>23.28015904374999</v>
      </c>
      <c r="S11" s="102">
        <f t="shared" si="0"/>
        <v>26.472182900312486</v>
      </c>
      <c r="T11" s="102">
        <f t="shared" si="0"/>
        <v>30.143010335359357</v>
      </c>
      <c r="U11" s="102">
        <f t="shared" si="0"/>
        <v>34.36446188566326</v>
      </c>
      <c r="V11" s="102">
        <f t="shared" si="0"/>
        <v>39.219131168512746</v>
      </c>
    </row>
    <row r="12" spans="1:53" x14ac:dyDescent="0.2">
      <c r="C12" s="3">
        <v>20</v>
      </c>
      <c r="D12" s="78">
        <f t="shared" si="0"/>
        <v>5.4893059578990435</v>
      </c>
      <c r="E12" s="78">
        <f t="shared" si="0"/>
        <v>6.4314185665317858</v>
      </c>
      <c r="F12" s="78">
        <f t="shared" si="0"/>
        <v>7.5392732081647322</v>
      </c>
      <c r="G12" s="78">
        <f t="shared" si="0"/>
        <v>8.8133060460426194</v>
      </c>
      <c r="H12" s="78">
        <f t="shared" si="0"/>
        <v>10.24410031571157</v>
      </c>
      <c r="I12" s="78">
        <f t="shared" si="0"/>
        <v>11.810479375696769</v>
      </c>
      <c r="J12" s="79">
        <f t="shared" si="0"/>
        <v>13.478260869565219</v>
      </c>
      <c r="K12" s="80">
        <f t="shared" si="0"/>
        <v>15.2</v>
      </c>
      <c r="L12" s="81">
        <f t="shared" si="0"/>
        <v>17.179999999999996</v>
      </c>
      <c r="M12" s="82">
        <f t="shared" si="0"/>
        <v>19.456999999999997</v>
      </c>
      <c r="N12" s="82">
        <f t="shared" si="0"/>
        <v>22.075549999999993</v>
      </c>
      <c r="O12" s="82">
        <f t="shared" si="0"/>
        <v>25.086882499999994</v>
      </c>
      <c r="P12" s="82">
        <f t="shared" si="0"/>
        <v>28.549914874999992</v>
      </c>
      <c r="Q12" s="82">
        <f t="shared" si="0"/>
        <v>32.53240210624999</v>
      </c>
      <c r="R12" s="82">
        <f t="shared" si="0"/>
        <v>37.112262422187484</v>
      </c>
      <c r="S12" s="82">
        <f t="shared" si="0"/>
        <v>42.379101785515601</v>
      </c>
      <c r="T12" s="82">
        <f t="shared" si="0"/>
        <v>48.435967053342935</v>
      </c>
      <c r="U12" s="82">
        <f t="shared" si="0"/>
        <v>55.401362111344369</v>
      </c>
      <c r="V12" s="82">
        <f t="shared" si="0"/>
        <v>63.411566428046029</v>
      </c>
    </row>
    <row r="13" spans="1:53" x14ac:dyDescent="0.2">
      <c r="C13" s="3">
        <v>70</v>
      </c>
      <c r="D13" s="98">
        <f t="shared" si="0"/>
        <v>12.044971696982095</v>
      </c>
      <c r="E13" s="98">
        <f t="shared" si="0"/>
        <v>14.757114055167261</v>
      </c>
      <c r="F13" s="98">
        <f t="shared" si="0"/>
        <v>17.946392568959077</v>
      </c>
      <c r="G13" s="98">
        <f t="shared" si="0"/>
        <v>21.614062859819665</v>
      </c>
      <c r="H13" s="98">
        <f t="shared" si="0"/>
        <v>25.733016060381793</v>
      </c>
      <c r="I13" s="98">
        <f t="shared" si="0"/>
        <v>30.242289111854333</v>
      </c>
      <c r="J13" s="99">
        <f t="shared" si="0"/>
        <v>35.04347826086957</v>
      </c>
      <c r="K13" s="100">
        <f t="shared" si="0"/>
        <v>40</v>
      </c>
      <c r="L13" s="101">
        <f t="shared" si="0"/>
        <v>45.699999999999996</v>
      </c>
      <c r="M13" s="102">
        <f t="shared" si="0"/>
        <v>52.254999999999995</v>
      </c>
      <c r="N13" s="102">
        <f t="shared" si="0"/>
        <v>59.793249999999986</v>
      </c>
      <c r="O13" s="102">
        <f t="shared" si="0"/>
        <v>68.462237499999972</v>
      </c>
      <c r="P13" s="102">
        <f t="shared" si="0"/>
        <v>78.431573124999971</v>
      </c>
      <c r="Q13" s="102">
        <f t="shared" si="0"/>
        <v>89.896309093749963</v>
      </c>
      <c r="R13" s="102">
        <f t="shared" si="0"/>
        <v>103.08075545781244</v>
      </c>
      <c r="S13" s="102">
        <f t="shared" si="0"/>
        <v>118.24286877648431</v>
      </c>
      <c r="T13" s="102">
        <f t="shared" si="0"/>
        <v>135.67929909295697</v>
      </c>
      <c r="U13" s="102">
        <f t="shared" si="0"/>
        <v>155.73119395690048</v>
      </c>
      <c r="V13" s="102">
        <f t="shared" si="0"/>
        <v>178.79087305043555</v>
      </c>
    </row>
    <row r="14" spans="1:53" x14ac:dyDescent="0.2">
      <c r="A14" s="58" t="s">
        <v>157</v>
      </c>
      <c r="C14" s="3">
        <v>100</v>
      </c>
      <c r="D14" s="78">
        <f t="shared" si="0"/>
        <v>16.538774824579349</v>
      </c>
      <c r="E14" s="78">
        <f t="shared" si="0"/>
        <v>20.46424402721577</v>
      </c>
      <c r="F14" s="78">
        <f t="shared" si="0"/>
        <v>25.080305034019716</v>
      </c>
      <c r="G14" s="78">
        <f t="shared" si="0"/>
        <v>30.388775191844253</v>
      </c>
      <c r="H14" s="78">
        <f t="shared" si="0"/>
        <v>36.350417982131546</v>
      </c>
      <c r="I14" s="78">
        <f t="shared" si="0"/>
        <v>42.876997398736535</v>
      </c>
      <c r="J14" s="79">
        <f t="shared" si="0"/>
        <v>49.826086956521749</v>
      </c>
      <c r="K14" s="80">
        <f t="shared" si="0"/>
        <v>57</v>
      </c>
      <c r="L14" s="81">
        <f t="shared" si="0"/>
        <v>65.25</v>
      </c>
      <c r="M14" s="82">
        <f t="shared" si="0"/>
        <v>74.737499999999983</v>
      </c>
      <c r="N14" s="82">
        <f t="shared" si="0"/>
        <v>85.648124999999979</v>
      </c>
      <c r="O14" s="82">
        <f t="shared" si="0"/>
        <v>98.195343749999964</v>
      </c>
      <c r="P14" s="82">
        <f t="shared" si="0"/>
        <v>112.62464531249995</v>
      </c>
      <c r="Q14" s="82">
        <f t="shared" si="0"/>
        <v>129.21834210937493</v>
      </c>
      <c r="R14" s="82">
        <f t="shared" si="0"/>
        <v>148.30109342578118</v>
      </c>
      <c r="S14" s="82">
        <f t="shared" si="0"/>
        <v>170.24625743964833</v>
      </c>
      <c r="T14" s="82">
        <f t="shared" si="0"/>
        <v>195.48319605559558</v>
      </c>
      <c r="U14" s="82">
        <f t="shared" si="0"/>
        <v>224.50567546393489</v>
      </c>
      <c r="V14" s="82">
        <f t="shared" si="0"/>
        <v>257.88152678352515</v>
      </c>
    </row>
    <row r="15" spans="1:53" x14ac:dyDescent="0.2">
      <c r="C15" s="104" t="s">
        <v>147</v>
      </c>
      <c r="D15" s="104"/>
      <c r="E15" s="104"/>
      <c r="F15" s="104"/>
      <c r="G15" s="104"/>
      <c r="H15" s="83"/>
      <c r="I15" s="83"/>
      <c r="J15" s="84"/>
      <c r="K15" s="80">
        <f>K14/K12</f>
        <v>3.75</v>
      </c>
    </row>
    <row r="16" spans="1:53" x14ac:dyDescent="0.2">
      <c r="H16" s="83"/>
      <c r="I16" s="83"/>
      <c r="J16" s="84"/>
      <c r="K16" s="85"/>
    </row>
    <row r="17" spans="3:22" x14ac:dyDescent="0.2">
      <c r="C17" s="88" t="s">
        <v>67</v>
      </c>
      <c r="D17" s="88"/>
      <c r="E17" s="88"/>
      <c r="F17" s="88"/>
      <c r="G17" s="88"/>
      <c r="H17" s="83"/>
      <c r="I17" s="83"/>
      <c r="J17" s="84"/>
      <c r="K17" s="85"/>
      <c r="L17" s="86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3:22" x14ac:dyDescent="0.2">
      <c r="C18" s="3" t="s">
        <v>68</v>
      </c>
      <c r="D18" s="107" t="s">
        <v>154</v>
      </c>
      <c r="E18" s="107" t="s">
        <v>153</v>
      </c>
      <c r="F18" s="107" t="s">
        <v>152</v>
      </c>
      <c r="G18" s="107" t="s">
        <v>151</v>
      </c>
      <c r="H18" s="3" t="s">
        <v>69</v>
      </c>
      <c r="I18" s="3" t="s">
        <v>70</v>
      </c>
      <c r="J18" s="79" t="s">
        <v>71</v>
      </c>
      <c r="K18" s="80" t="s">
        <v>72</v>
      </c>
      <c r="L18" s="81" t="s">
        <v>73</v>
      </c>
      <c r="M18" s="82" t="s">
        <v>74</v>
      </c>
      <c r="N18" s="82" t="s">
        <v>75</v>
      </c>
      <c r="O18" s="82" t="s">
        <v>76</v>
      </c>
      <c r="P18" s="82" t="s">
        <v>77</v>
      </c>
      <c r="Q18" s="82" t="s">
        <v>78</v>
      </c>
      <c r="R18" s="82" t="s">
        <v>79</v>
      </c>
      <c r="S18" s="82" t="s">
        <v>80</v>
      </c>
      <c r="T18" s="82" t="s">
        <v>81</v>
      </c>
      <c r="U18" s="82" t="s">
        <v>82</v>
      </c>
      <c r="V18" s="82" t="s">
        <v>83</v>
      </c>
    </row>
    <row r="19" spans="3:22" x14ac:dyDescent="0.2">
      <c r="C19" s="3">
        <v>3</v>
      </c>
      <c r="D19" s="78">
        <f t="shared" ref="D19:I23" si="1">(E19/($K$8+D$35))</f>
        <v>0.13217068022344861</v>
      </c>
      <c r="E19" s="78">
        <f t="shared" si="1"/>
        <v>0.16785676388377974</v>
      </c>
      <c r="F19" s="78">
        <f t="shared" si="1"/>
        <v>0.20982095485472468</v>
      </c>
      <c r="G19" s="78">
        <f t="shared" si="1"/>
        <v>0.25807977447131136</v>
      </c>
      <c r="H19" s="78">
        <f t="shared" si="1"/>
        <v>0.31227652711028675</v>
      </c>
      <c r="I19" s="78">
        <f t="shared" si="1"/>
        <v>0.37160906726124121</v>
      </c>
      <c r="J19" s="79">
        <f>(K19/$K$8)</f>
        <v>0.43478260869565222</v>
      </c>
      <c r="K19" s="80">
        <v>0.5</v>
      </c>
      <c r="L19" s="81">
        <f>(K19*$K$8)</f>
        <v>0.57499999999999996</v>
      </c>
      <c r="M19" s="82">
        <f t="shared" ref="M19:V19" si="2">(L19*$K$8)</f>
        <v>0.66124999999999989</v>
      </c>
      <c r="N19" s="82">
        <f t="shared" si="2"/>
        <v>0.76043749999999977</v>
      </c>
      <c r="O19" s="82">
        <f t="shared" si="2"/>
        <v>0.87450312499999971</v>
      </c>
      <c r="P19" s="82">
        <f t="shared" si="2"/>
        <v>1.0056785937499997</v>
      </c>
      <c r="Q19" s="82">
        <f t="shared" si="2"/>
        <v>1.1565303828124995</v>
      </c>
      <c r="R19" s="82">
        <f t="shared" si="2"/>
        <v>1.3300099402343744</v>
      </c>
      <c r="S19" s="82">
        <f t="shared" si="2"/>
        <v>1.5295114312695304</v>
      </c>
      <c r="T19" s="82">
        <f t="shared" si="2"/>
        <v>1.7589381459599598</v>
      </c>
      <c r="U19" s="82">
        <f t="shared" si="2"/>
        <v>2.0227788678539538</v>
      </c>
      <c r="V19" s="82">
        <f t="shared" si="2"/>
        <v>2.3261956980320466</v>
      </c>
    </row>
    <row r="20" spans="3:22" x14ac:dyDescent="0.2">
      <c r="C20" s="3">
        <v>10</v>
      </c>
      <c r="D20" s="98">
        <f t="shared" si="1"/>
        <v>0.39651204067034579</v>
      </c>
      <c r="E20" s="98">
        <f t="shared" si="1"/>
        <v>0.50357029165133915</v>
      </c>
      <c r="F20" s="98">
        <f t="shared" si="1"/>
        <v>0.629462864564174</v>
      </c>
      <c r="G20" s="98">
        <f t="shared" si="1"/>
        <v>0.77423932341393398</v>
      </c>
      <c r="H20" s="98">
        <f t="shared" si="1"/>
        <v>0.93682958133086014</v>
      </c>
      <c r="I20" s="98">
        <f t="shared" si="1"/>
        <v>1.1148272017837235</v>
      </c>
      <c r="J20" s="99">
        <f>(K20/$K$8)</f>
        <v>1.3043478260869565</v>
      </c>
      <c r="K20" s="100">
        <v>1.5</v>
      </c>
      <c r="L20" s="101">
        <f t="shared" ref="L20:V23" si="3">(K20*$K$8)</f>
        <v>1.7249999999999999</v>
      </c>
      <c r="M20" s="102">
        <f t="shared" si="3"/>
        <v>1.9837499999999997</v>
      </c>
      <c r="N20" s="102">
        <f t="shared" si="3"/>
        <v>2.2813124999999994</v>
      </c>
      <c r="O20" s="102">
        <f t="shared" si="3"/>
        <v>2.6235093749999989</v>
      </c>
      <c r="P20" s="102">
        <f t="shared" si="3"/>
        <v>3.0170357812499984</v>
      </c>
      <c r="Q20" s="102">
        <f t="shared" si="3"/>
        <v>3.4695911484374977</v>
      </c>
      <c r="R20" s="102">
        <f t="shared" si="3"/>
        <v>3.9900298207031222</v>
      </c>
      <c r="S20" s="102">
        <f t="shared" si="3"/>
        <v>4.58853429380859</v>
      </c>
      <c r="T20" s="102">
        <f t="shared" si="3"/>
        <v>5.276814437879878</v>
      </c>
      <c r="U20" s="102">
        <f t="shared" si="3"/>
        <v>6.0683366035618596</v>
      </c>
      <c r="V20" s="102">
        <f t="shared" si="3"/>
        <v>6.9785870940961381</v>
      </c>
    </row>
    <row r="21" spans="3:22" x14ac:dyDescent="0.2">
      <c r="C21" s="3">
        <v>20</v>
      </c>
      <c r="D21" s="78">
        <f t="shared" si="1"/>
        <v>0.92519476156414038</v>
      </c>
      <c r="E21" s="78">
        <f t="shared" si="1"/>
        <v>1.1749973471864583</v>
      </c>
      <c r="F21" s="78">
        <f t="shared" si="1"/>
        <v>1.468746683983073</v>
      </c>
      <c r="G21" s="78">
        <f t="shared" si="1"/>
        <v>1.8065584212991797</v>
      </c>
      <c r="H21" s="78">
        <f t="shared" si="1"/>
        <v>2.1859356897720073</v>
      </c>
      <c r="I21" s="78">
        <f t="shared" si="1"/>
        <v>2.6012634708286884</v>
      </c>
      <c r="J21" s="79">
        <f>(K21/$K$8)</f>
        <v>3.0434782608695654</v>
      </c>
      <c r="K21" s="80">
        <v>3.5</v>
      </c>
      <c r="L21" s="81">
        <f t="shared" si="3"/>
        <v>4.0249999999999995</v>
      </c>
      <c r="M21" s="82">
        <f t="shared" si="3"/>
        <v>4.6287499999999993</v>
      </c>
      <c r="N21" s="82">
        <f t="shared" si="3"/>
        <v>5.3230624999999989</v>
      </c>
      <c r="O21" s="82">
        <f t="shared" si="3"/>
        <v>6.1215218749999982</v>
      </c>
      <c r="P21" s="82">
        <f t="shared" si="3"/>
        <v>7.0397501562499976</v>
      </c>
      <c r="Q21" s="82">
        <f t="shared" si="3"/>
        <v>8.0957126796874963</v>
      </c>
      <c r="R21" s="82">
        <f t="shared" si="3"/>
        <v>9.3100695816406205</v>
      </c>
      <c r="S21" s="82">
        <f t="shared" si="3"/>
        <v>10.706580018886713</v>
      </c>
      <c r="T21" s="82">
        <f t="shared" si="3"/>
        <v>12.312567021719719</v>
      </c>
      <c r="U21" s="82">
        <f t="shared" si="3"/>
        <v>14.159452074977676</v>
      </c>
      <c r="V21" s="82">
        <f t="shared" si="3"/>
        <v>16.283369886224325</v>
      </c>
    </row>
    <row r="22" spans="3:22" x14ac:dyDescent="0.2">
      <c r="C22" s="3">
        <v>70</v>
      </c>
      <c r="D22" s="98">
        <f t="shared" si="1"/>
        <v>5.551168569384842</v>
      </c>
      <c r="E22" s="98">
        <f t="shared" si="1"/>
        <v>7.0499840831187495</v>
      </c>
      <c r="F22" s="98">
        <f t="shared" si="1"/>
        <v>8.8124801038984373</v>
      </c>
      <c r="G22" s="98">
        <f t="shared" si="1"/>
        <v>10.839350527795078</v>
      </c>
      <c r="H22" s="98">
        <f t="shared" si="1"/>
        <v>13.115614138632044</v>
      </c>
      <c r="I22" s="98">
        <f t="shared" si="1"/>
        <v>15.607580824972132</v>
      </c>
      <c r="J22" s="99">
        <f>(K22/$K$8)</f>
        <v>18.260869565217394</v>
      </c>
      <c r="K22" s="100">
        <v>21</v>
      </c>
      <c r="L22" s="101">
        <f t="shared" si="3"/>
        <v>24.15</v>
      </c>
      <c r="M22" s="102">
        <f t="shared" si="3"/>
        <v>27.772499999999997</v>
      </c>
      <c r="N22" s="102">
        <f t="shared" si="3"/>
        <v>31.938374999999994</v>
      </c>
      <c r="O22" s="102">
        <f t="shared" si="3"/>
        <v>36.729131249999988</v>
      </c>
      <c r="P22" s="102">
        <f t="shared" si="3"/>
        <v>42.238500937499985</v>
      </c>
      <c r="Q22" s="102">
        <f t="shared" si="3"/>
        <v>48.574276078124981</v>
      </c>
      <c r="R22" s="102">
        <f t="shared" si="3"/>
        <v>55.860417489843726</v>
      </c>
      <c r="S22" s="102">
        <f t="shared" si="3"/>
        <v>64.239480113320283</v>
      </c>
      <c r="T22" s="102">
        <f t="shared" si="3"/>
        <v>73.875402130318321</v>
      </c>
      <c r="U22" s="102">
        <f t="shared" si="3"/>
        <v>84.95671244986606</v>
      </c>
      <c r="V22" s="102">
        <f t="shared" si="3"/>
        <v>97.700219317345969</v>
      </c>
    </row>
    <row r="23" spans="3:22" x14ac:dyDescent="0.2">
      <c r="C23" s="3">
        <v>100</v>
      </c>
      <c r="D23" s="78">
        <f t="shared" si="1"/>
        <v>8.9876062551945051</v>
      </c>
      <c r="E23" s="78">
        <f t="shared" si="1"/>
        <v>11.414259944097022</v>
      </c>
      <c r="F23" s="78">
        <f t="shared" si="1"/>
        <v>14.267824930121279</v>
      </c>
      <c r="G23" s="78">
        <f t="shared" si="1"/>
        <v>17.549424664049173</v>
      </c>
      <c r="H23" s="78">
        <f t="shared" si="1"/>
        <v>21.234803843499499</v>
      </c>
      <c r="I23" s="78">
        <f t="shared" si="1"/>
        <v>25.269416573764403</v>
      </c>
      <c r="J23" s="79">
        <f>(K23/$K$8)</f>
        <v>29.565217391304351</v>
      </c>
      <c r="K23" s="80">
        <v>34</v>
      </c>
      <c r="L23" s="81">
        <f t="shared" si="3"/>
        <v>39.099999999999994</v>
      </c>
      <c r="M23" s="82">
        <f t="shared" si="3"/>
        <v>44.964999999999989</v>
      </c>
      <c r="N23" s="82">
        <f t="shared" si="3"/>
        <v>51.709749999999985</v>
      </c>
      <c r="O23" s="82">
        <f t="shared" si="3"/>
        <v>59.466212499999976</v>
      </c>
      <c r="P23" s="82">
        <f t="shared" si="3"/>
        <v>68.386144374999972</v>
      </c>
      <c r="Q23" s="82">
        <f t="shared" si="3"/>
        <v>78.644066031249963</v>
      </c>
      <c r="R23" s="82">
        <f t="shared" si="3"/>
        <v>90.440675935937449</v>
      </c>
      <c r="S23" s="82">
        <f t="shared" si="3"/>
        <v>104.00677732632806</v>
      </c>
      <c r="T23" s="82">
        <f t="shared" si="3"/>
        <v>119.60779392527726</v>
      </c>
      <c r="U23" s="82">
        <f t="shared" si="3"/>
        <v>137.54896301406885</v>
      </c>
      <c r="V23" s="82">
        <f t="shared" si="3"/>
        <v>158.18130746617916</v>
      </c>
    </row>
    <row r="24" spans="3:22" x14ac:dyDescent="0.2">
      <c r="C24" s="104" t="s">
        <v>147</v>
      </c>
      <c r="D24" s="83"/>
      <c r="E24" s="83"/>
      <c r="F24" s="83"/>
      <c r="G24" s="83"/>
      <c r="H24" s="83"/>
      <c r="I24" s="83"/>
      <c r="J24" s="84"/>
      <c r="K24" s="80">
        <f>K23/K21</f>
        <v>9.7142857142857135</v>
      </c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</row>
    <row r="25" spans="3:22" x14ac:dyDescent="0.2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</row>
    <row r="26" spans="3:22" x14ac:dyDescent="0.2">
      <c r="C26" s="48" t="s">
        <v>84</v>
      </c>
      <c r="D26" s="83"/>
      <c r="E26" s="83"/>
      <c r="F26" s="83"/>
      <c r="G26" s="83"/>
      <c r="H26" s="83"/>
      <c r="I26" s="83"/>
      <c r="J26" s="84"/>
      <c r="K26" s="85"/>
      <c r="L26" s="86"/>
      <c r="M26" s="87"/>
      <c r="N26" s="87"/>
      <c r="O26" s="87"/>
      <c r="P26" s="87"/>
      <c r="Q26" s="87"/>
      <c r="R26" s="87"/>
      <c r="S26" s="87"/>
      <c r="T26" s="87"/>
      <c r="U26" s="87"/>
      <c r="V26" s="87"/>
    </row>
    <row r="27" spans="3:22" x14ac:dyDescent="0.2">
      <c r="C27" s="3" t="s">
        <v>68</v>
      </c>
      <c r="D27" s="107" t="s">
        <v>154</v>
      </c>
      <c r="E27" s="107" t="s">
        <v>153</v>
      </c>
      <c r="F27" s="107" t="s">
        <v>152</v>
      </c>
      <c r="G27" s="107" t="s">
        <v>151</v>
      </c>
      <c r="H27" s="3" t="s">
        <v>69</v>
      </c>
      <c r="I27" s="3" t="s">
        <v>70</v>
      </c>
      <c r="J27" s="79" t="s">
        <v>71</v>
      </c>
      <c r="K27" s="80" t="s">
        <v>72</v>
      </c>
      <c r="L27" s="81" t="s">
        <v>73</v>
      </c>
      <c r="M27" s="82" t="s">
        <v>74</v>
      </c>
      <c r="N27" s="82" t="s">
        <v>75</v>
      </c>
      <c r="O27" s="82" t="s">
        <v>76</v>
      </c>
      <c r="P27" s="82" t="s">
        <v>77</v>
      </c>
      <c r="Q27" s="82" t="s">
        <v>78</v>
      </c>
      <c r="R27" s="82" t="s">
        <v>79</v>
      </c>
      <c r="S27" s="82" t="s">
        <v>80</v>
      </c>
      <c r="T27" s="82" t="s">
        <v>81</v>
      </c>
      <c r="U27" s="82" t="s">
        <v>82</v>
      </c>
      <c r="V27" s="82" t="s">
        <v>83</v>
      </c>
    </row>
    <row r="28" spans="3:22" x14ac:dyDescent="0.2">
      <c r="C28" s="3">
        <v>3</v>
      </c>
      <c r="D28" s="78">
        <f t="shared" ref="D28:I32" si="4">(E28/($K$8+D$35))</f>
        <v>0.66085340111724311</v>
      </c>
      <c r="E28" s="78">
        <f t="shared" si="4"/>
        <v>0.83928381941889874</v>
      </c>
      <c r="F28" s="78">
        <f t="shared" si="4"/>
        <v>1.0491047742736235</v>
      </c>
      <c r="G28" s="78">
        <f t="shared" si="4"/>
        <v>1.2903988723565569</v>
      </c>
      <c r="H28" s="78">
        <f t="shared" si="4"/>
        <v>1.5613826355514338</v>
      </c>
      <c r="I28" s="78">
        <f t="shared" si="4"/>
        <v>1.8580453363062062</v>
      </c>
      <c r="J28" s="79">
        <f>(K28/$K$8)</f>
        <v>2.1739130434782612</v>
      </c>
      <c r="K28" s="80">
        <v>2.5</v>
      </c>
      <c r="L28" s="81">
        <f>(K28*$K$8)</f>
        <v>2.875</v>
      </c>
      <c r="M28" s="82">
        <f t="shared" ref="M28:V28" si="5">(L28*$K$8)</f>
        <v>3.3062499999999999</v>
      </c>
      <c r="N28" s="82">
        <f t="shared" si="5"/>
        <v>3.8021874999999996</v>
      </c>
      <c r="O28" s="82">
        <f t="shared" si="5"/>
        <v>4.3725156249999992</v>
      </c>
      <c r="P28" s="82">
        <f t="shared" si="5"/>
        <v>5.0283929687499986</v>
      </c>
      <c r="Q28" s="82">
        <f t="shared" si="5"/>
        <v>5.7826519140624981</v>
      </c>
      <c r="R28" s="82">
        <f t="shared" si="5"/>
        <v>6.6500497011718727</v>
      </c>
      <c r="S28" s="82">
        <f t="shared" si="5"/>
        <v>7.647557156347653</v>
      </c>
      <c r="T28" s="82">
        <f t="shared" si="5"/>
        <v>8.7946907297998003</v>
      </c>
      <c r="U28" s="82">
        <f t="shared" si="5"/>
        <v>10.11389433926977</v>
      </c>
      <c r="V28" s="82">
        <f t="shared" si="5"/>
        <v>11.630978490160235</v>
      </c>
    </row>
    <row r="29" spans="3:22" x14ac:dyDescent="0.2">
      <c r="C29" s="3">
        <v>10</v>
      </c>
      <c r="D29" s="98">
        <f t="shared" si="4"/>
        <v>1.7182188429048322</v>
      </c>
      <c r="E29" s="98">
        <f t="shared" si="4"/>
        <v>2.1821379304891368</v>
      </c>
      <c r="F29" s="98">
        <f t="shared" si="4"/>
        <v>2.7276724131114212</v>
      </c>
      <c r="G29" s="98">
        <f t="shared" si="4"/>
        <v>3.3550370681270478</v>
      </c>
      <c r="H29" s="98">
        <f t="shared" si="4"/>
        <v>4.0595948524337278</v>
      </c>
      <c r="I29" s="98">
        <f t="shared" si="4"/>
        <v>4.8309178743961354</v>
      </c>
      <c r="J29" s="99">
        <f>(K29/$K$8)</f>
        <v>5.6521739130434785</v>
      </c>
      <c r="K29" s="100">
        <v>6.5</v>
      </c>
      <c r="L29" s="101">
        <f t="shared" ref="L29:V32" si="6">(K29*$K$8)</f>
        <v>7.4749999999999996</v>
      </c>
      <c r="M29" s="102">
        <f t="shared" si="6"/>
        <v>8.5962499999999995</v>
      </c>
      <c r="N29" s="102">
        <f t="shared" si="6"/>
        <v>9.8856874999999995</v>
      </c>
      <c r="O29" s="102">
        <f t="shared" si="6"/>
        <v>11.368540624999998</v>
      </c>
      <c r="P29" s="102">
        <f t="shared" si="6"/>
        <v>13.073821718749997</v>
      </c>
      <c r="Q29" s="102">
        <f t="shared" si="6"/>
        <v>15.034894976562496</v>
      </c>
      <c r="R29" s="102">
        <f t="shared" si="6"/>
        <v>17.290129223046868</v>
      </c>
      <c r="S29" s="102">
        <f t="shared" si="6"/>
        <v>19.883648606503897</v>
      </c>
      <c r="T29" s="102">
        <f t="shared" si="6"/>
        <v>22.866195897479479</v>
      </c>
      <c r="U29" s="102">
        <f t="shared" si="6"/>
        <v>26.2961252821014</v>
      </c>
      <c r="V29" s="102">
        <f t="shared" si="6"/>
        <v>30.240544074416608</v>
      </c>
    </row>
    <row r="30" spans="3:22" x14ac:dyDescent="0.2">
      <c r="C30" s="3">
        <v>20</v>
      </c>
      <c r="D30" s="78">
        <f t="shared" si="4"/>
        <v>2.5641111963349035</v>
      </c>
      <c r="E30" s="78">
        <f t="shared" si="4"/>
        <v>3.2564212193453272</v>
      </c>
      <c r="F30" s="78">
        <f t="shared" si="4"/>
        <v>4.0705265241816591</v>
      </c>
      <c r="G30" s="78">
        <f t="shared" si="4"/>
        <v>5.0067476247434408</v>
      </c>
      <c r="H30" s="78">
        <f t="shared" si="4"/>
        <v>6.058164625939563</v>
      </c>
      <c r="I30" s="78">
        <f t="shared" si="4"/>
        <v>7.2092159048680795</v>
      </c>
      <c r="J30" s="79">
        <f>(K30/$K$8)</f>
        <v>8.4347826086956523</v>
      </c>
      <c r="K30" s="80">
        <v>9.6999999999999993</v>
      </c>
      <c r="L30" s="81">
        <f t="shared" si="6"/>
        <v>11.154999999999998</v>
      </c>
      <c r="M30" s="82">
        <f t="shared" si="6"/>
        <v>12.828249999999997</v>
      </c>
      <c r="N30" s="82">
        <f t="shared" si="6"/>
        <v>14.752487499999996</v>
      </c>
      <c r="O30" s="82">
        <f t="shared" si="6"/>
        <v>16.965360624999995</v>
      </c>
      <c r="P30" s="82">
        <f t="shared" si="6"/>
        <v>19.510164718749994</v>
      </c>
      <c r="Q30" s="82">
        <f t="shared" si="6"/>
        <v>22.436689426562491</v>
      </c>
      <c r="R30" s="82">
        <f t="shared" si="6"/>
        <v>25.802192840546862</v>
      </c>
      <c r="S30" s="82">
        <f t="shared" si="6"/>
        <v>29.67252176662889</v>
      </c>
      <c r="T30" s="82">
        <f t="shared" si="6"/>
        <v>34.12340003162322</v>
      </c>
      <c r="U30" s="82">
        <f t="shared" si="6"/>
        <v>39.241910036366697</v>
      </c>
      <c r="V30" s="82">
        <f t="shared" si="6"/>
        <v>45.128196541821701</v>
      </c>
    </row>
    <row r="31" spans="3:22" x14ac:dyDescent="0.2">
      <c r="C31" s="3">
        <v>70</v>
      </c>
      <c r="D31" s="98">
        <f t="shared" si="4"/>
        <v>4.4938031275972525</v>
      </c>
      <c r="E31" s="98">
        <f t="shared" si="4"/>
        <v>5.7071299720485111</v>
      </c>
      <c r="F31" s="98">
        <f t="shared" si="4"/>
        <v>7.1339124650606394</v>
      </c>
      <c r="G31" s="98">
        <f t="shared" si="4"/>
        <v>8.7747123320245866</v>
      </c>
      <c r="H31" s="98">
        <f t="shared" si="4"/>
        <v>10.61740192174975</v>
      </c>
      <c r="I31" s="98">
        <f>(J31/($K$8+I$35))</f>
        <v>12.634708286882201</v>
      </c>
      <c r="J31" s="99">
        <f>(K31/$K$8)</f>
        <v>14.782608695652176</v>
      </c>
      <c r="K31" s="100">
        <v>17</v>
      </c>
      <c r="L31" s="101">
        <f t="shared" si="6"/>
        <v>19.549999999999997</v>
      </c>
      <c r="M31" s="102">
        <f t="shared" si="6"/>
        <v>22.482499999999995</v>
      </c>
      <c r="N31" s="102">
        <f t="shared" si="6"/>
        <v>25.854874999999993</v>
      </c>
      <c r="O31" s="102">
        <f t="shared" si="6"/>
        <v>29.733106249999988</v>
      </c>
      <c r="P31" s="102">
        <f t="shared" si="6"/>
        <v>34.193072187499986</v>
      </c>
      <c r="Q31" s="102">
        <f t="shared" si="6"/>
        <v>39.322033015624982</v>
      </c>
      <c r="R31" s="102">
        <f t="shared" si="6"/>
        <v>45.220337967968725</v>
      </c>
      <c r="S31" s="102">
        <f t="shared" si="6"/>
        <v>52.003388663164031</v>
      </c>
      <c r="T31" s="102">
        <f t="shared" si="6"/>
        <v>59.803896962638632</v>
      </c>
      <c r="U31" s="102">
        <f t="shared" si="6"/>
        <v>68.774481507034423</v>
      </c>
      <c r="V31" s="102">
        <f t="shared" si="6"/>
        <v>79.090653733089582</v>
      </c>
    </row>
    <row r="32" spans="3:22" x14ac:dyDescent="0.2">
      <c r="C32" s="3">
        <v>100</v>
      </c>
      <c r="D32" s="78">
        <f t="shared" si="4"/>
        <v>5.551168569384842</v>
      </c>
      <c r="E32" s="78">
        <f t="shared" si="4"/>
        <v>7.0499840831187495</v>
      </c>
      <c r="F32" s="78">
        <f t="shared" si="4"/>
        <v>8.8124801038984373</v>
      </c>
      <c r="G32" s="78">
        <f t="shared" si="4"/>
        <v>10.839350527795078</v>
      </c>
      <c r="H32" s="78">
        <f t="shared" si="4"/>
        <v>13.115614138632044</v>
      </c>
      <c r="I32" s="78">
        <f t="shared" si="4"/>
        <v>15.607580824972132</v>
      </c>
      <c r="J32" s="79">
        <f>(K32/$K$8)</f>
        <v>18.260869565217394</v>
      </c>
      <c r="K32" s="80">
        <v>21</v>
      </c>
      <c r="L32" s="81">
        <f t="shared" si="6"/>
        <v>24.15</v>
      </c>
      <c r="M32" s="82">
        <f t="shared" si="6"/>
        <v>27.772499999999997</v>
      </c>
      <c r="N32" s="82">
        <f t="shared" si="6"/>
        <v>31.938374999999994</v>
      </c>
      <c r="O32" s="82">
        <f t="shared" si="6"/>
        <v>36.729131249999988</v>
      </c>
      <c r="P32" s="82">
        <f t="shared" si="6"/>
        <v>42.238500937499985</v>
      </c>
      <c r="Q32" s="82">
        <f t="shared" si="6"/>
        <v>48.574276078124981</v>
      </c>
      <c r="R32" s="82">
        <f t="shared" si="6"/>
        <v>55.860417489843726</v>
      </c>
      <c r="S32" s="82">
        <f t="shared" si="6"/>
        <v>64.239480113320283</v>
      </c>
      <c r="T32" s="82">
        <f t="shared" si="6"/>
        <v>73.875402130318321</v>
      </c>
      <c r="U32" s="82">
        <f t="shared" si="6"/>
        <v>84.95671244986606</v>
      </c>
      <c r="V32" s="82">
        <f t="shared" si="6"/>
        <v>97.700219317345969</v>
      </c>
    </row>
    <row r="33" spans="2:22" x14ac:dyDescent="0.2">
      <c r="C33" s="104" t="s">
        <v>147</v>
      </c>
      <c r="D33" s="83"/>
      <c r="E33" s="83"/>
      <c r="F33" s="83"/>
      <c r="G33" s="83"/>
      <c r="H33" s="83"/>
      <c r="I33" s="83"/>
      <c r="J33" s="84"/>
      <c r="K33" s="80">
        <f>K32/K30</f>
        <v>2.1649484536082477</v>
      </c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</row>
    <row r="35" spans="2:22" x14ac:dyDescent="0.2">
      <c r="B35" t="s">
        <v>155</v>
      </c>
      <c r="D35" s="94">
        <v>0.12</v>
      </c>
      <c r="E35" s="94">
        <v>0.1</v>
      </c>
      <c r="F35" s="94">
        <v>0.08</v>
      </c>
      <c r="G35" s="94">
        <v>0.06</v>
      </c>
      <c r="H35" s="94">
        <v>0.04</v>
      </c>
      <c r="I35" s="94">
        <v>0.02</v>
      </c>
    </row>
    <row r="36" spans="2:22" ht="13.5" thickBot="1" x14ac:dyDescent="0.25"/>
    <row r="37" spans="2:22" x14ac:dyDescent="0.2">
      <c r="B37" s="123" t="s">
        <v>160</v>
      </c>
      <c r="C37" s="124"/>
      <c r="D37" s="125">
        <f>D38-(F37-E37)</f>
        <v>7.5608237621823751</v>
      </c>
      <c r="E37" s="126">
        <f>((D23+E23)/2)+0.01</f>
        <v>10.210933099645763</v>
      </c>
      <c r="F37" s="126">
        <f t="shared" ref="F37:V37" si="7">((E23+F23)/2)+0.01</f>
        <v>12.85104243710915</v>
      </c>
      <c r="G37" s="126">
        <f t="shared" si="7"/>
        <v>15.918624797085226</v>
      </c>
      <c r="H37" s="126">
        <f t="shared" si="7"/>
        <v>19.402114253774339</v>
      </c>
      <c r="I37" s="126">
        <f t="shared" si="7"/>
        <v>23.262110208631952</v>
      </c>
      <c r="J37" s="126">
        <f t="shared" si="7"/>
        <v>27.427316982534379</v>
      </c>
      <c r="K37" s="126">
        <f t="shared" si="7"/>
        <v>31.792608695652177</v>
      </c>
      <c r="L37" s="126">
        <f t="shared" si="7"/>
        <v>36.559999999999995</v>
      </c>
      <c r="M37" s="126">
        <f t="shared" si="7"/>
        <v>42.04249999999999</v>
      </c>
      <c r="N37" s="126">
        <f t="shared" si="7"/>
        <v>48.347374999999985</v>
      </c>
      <c r="O37" s="126">
        <f t="shared" si="7"/>
        <v>55.597981249999982</v>
      </c>
      <c r="P37" s="126">
        <f t="shared" si="7"/>
        <v>63.936178437499969</v>
      </c>
      <c r="Q37" s="126">
        <f t="shared" si="7"/>
        <v>73.525105203124966</v>
      </c>
      <c r="R37" s="126">
        <f t="shared" si="7"/>
        <v>84.552370983593718</v>
      </c>
      <c r="S37" s="126">
        <f t="shared" si="7"/>
        <v>97.233726631132768</v>
      </c>
      <c r="T37" s="126">
        <f t="shared" si="7"/>
        <v>111.81728562580267</v>
      </c>
      <c r="U37" s="126">
        <f t="shared" si="7"/>
        <v>128.58837846967305</v>
      </c>
      <c r="V37" s="127">
        <f t="shared" si="7"/>
        <v>147.875135240124</v>
      </c>
    </row>
    <row r="38" spans="2:22" x14ac:dyDescent="0.2">
      <c r="B38" s="128"/>
      <c r="C38" s="113"/>
      <c r="D38" s="114">
        <f>(D23+E23)/2</f>
        <v>10.200933099645763</v>
      </c>
      <c r="E38" s="114">
        <f t="shared" ref="E38:U38" si="8">(E23+F23)/2</f>
        <v>12.84104243710915</v>
      </c>
      <c r="F38" s="114">
        <f t="shared" si="8"/>
        <v>15.908624797085226</v>
      </c>
      <c r="G38" s="114">
        <f t="shared" si="8"/>
        <v>19.392114253774338</v>
      </c>
      <c r="H38" s="114">
        <f t="shared" si="8"/>
        <v>23.252110208631951</v>
      </c>
      <c r="I38" s="114">
        <f t="shared" si="8"/>
        <v>27.417316982534377</v>
      </c>
      <c r="J38" s="114">
        <f t="shared" si="8"/>
        <v>31.782608695652176</v>
      </c>
      <c r="K38" s="114">
        <f t="shared" si="8"/>
        <v>36.549999999999997</v>
      </c>
      <c r="L38" s="114">
        <f t="shared" si="8"/>
        <v>42.032499999999992</v>
      </c>
      <c r="M38" s="114">
        <f t="shared" si="8"/>
        <v>48.337374999999987</v>
      </c>
      <c r="N38" s="114">
        <f t="shared" si="8"/>
        <v>55.587981249999984</v>
      </c>
      <c r="O38" s="114">
        <f t="shared" si="8"/>
        <v>63.926178437499971</v>
      </c>
      <c r="P38" s="114">
        <f t="shared" si="8"/>
        <v>73.515105203124961</v>
      </c>
      <c r="Q38" s="114">
        <f t="shared" si="8"/>
        <v>84.542370983593713</v>
      </c>
      <c r="R38" s="114">
        <f t="shared" si="8"/>
        <v>97.223726631132763</v>
      </c>
      <c r="S38" s="114">
        <f t="shared" si="8"/>
        <v>111.80728562580266</v>
      </c>
      <c r="T38" s="114">
        <f t="shared" si="8"/>
        <v>128.57837846967305</v>
      </c>
      <c r="U38" s="114">
        <f t="shared" si="8"/>
        <v>147.865135240124</v>
      </c>
      <c r="V38" s="129">
        <f>(U38-T38)+V37</f>
        <v>167.16189201057495</v>
      </c>
    </row>
    <row r="39" spans="2:22" x14ac:dyDescent="0.2">
      <c r="B39" s="128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30"/>
    </row>
    <row r="40" spans="2:22" x14ac:dyDescent="0.2">
      <c r="B40" s="131" t="s">
        <v>161</v>
      </c>
      <c r="C40" s="113"/>
      <c r="D40" s="117">
        <f>D41-(F40-E40)</f>
        <v>4.6699205589949981</v>
      </c>
      <c r="E40" s="114">
        <f>((D32+E32)/2)+0.01</f>
        <v>6.3105763262517955</v>
      </c>
      <c r="F40" s="114">
        <f t="shared" ref="F40:V40" si="9">((E32+F32)/2)+0.01</f>
        <v>7.9412320935085932</v>
      </c>
      <c r="G40" s="114">
        <f t="shared" si="9"/>
        <v>9.8359153158467567</v>
      </c>
      <c r="H40" s="114">
        <f t="shared" si="9"/>
        <v>11.987482333213562</v>
      </c>
      <c r="I40" s="114">
        <f t="shared" si="9"/>
        <v>14.371597481802088</v>
      </c>
      <c r="J40" s="114">
        <f t="shared" si="9"/>
        <v>16.944225195094763</v>
      </c>
      <c r="K40" s="114">
        <f t="shared" si="9"/>
        <v>19.640434782608697</v>
      </c>
      <c r="L40" s="114">
        <f t="shared" si="9"/>
        <v>22.585000000000001</v>
      </c>
      <c r="M40" s="114">
        <f t="shared" si="9"/>
        <v>25.971250000000001</v>
      </c>
      <c r="N40" s="114">
        <f t="shared" si="9"/>
        <v>29.865437499999995</v>
      </c>
      <c r="O40" s="114">
        <f t="shared" si="9"/>
        <v>34.343753124999985</v>
      </c>
      <c r="P40" s="114">
        <f t="shared" si="9"/>
        <v>39.493816093749984</v>
      </c>
      <c r="Q40" s="114">
        <f t="shared" si="9"/>
        <v>45.416388507812478</v>
      </c>
      <c r="R40" s="114">
        <f t="shared" si="9"/>
        <v>52.227346783984352</v>
      </c>
      <c r="S40" s="114">
        <f t="shared" si="9"/>
        <v>60.059948801582003</v>
      </c>
      <c r="T40" s="114">
        <f t="shared" si="9"/>
        <v>69.0674411218193</v>
      </c>
      <c r="U40" s="114">
        <f t="shared" si="9"/>
        <v>79.426057290092203</v>
      </c>
      <c r="V40" s="132">
        <f t="shared" si="9"/>
        <v>91.33846588360602</v>
      </c>
    </row>
    <row r="41" spans="2:22" ht="13.5" thickBot="1" x14ac:dyDescent="0.25">
      <c r="B41" s="133"/>
      <c r="C41" s="134"/>
      <c r="D41" s="135">
        <f>(D32+E32)/2</f>
        <v>6.3005763262517958</v>
      </c>
      <c r="E41" s="135">
        <f t="shared" ref="E41:U41" si="10">(E32+F32)/2</f>
        <v>7.9312320935085934</v>
      </c>
      <c r="F41" s="135">
        <f t="shared" si="10"/>
        <v>9.8259153158467569</v>
      </c>
      <c r="G41" s="135">
        <f t="shared" si="10"/>
        <v>11.977482333213562</v>
      </c>
      <c r="H41" s="135">
        <f t="shared" si="10"/>
        <v>14.361597481802088</v>
      </c>
      <c r="I41" s="135">
        <f t="shared" si="10"/>
        <v>16.934225195094761</v>
      </c>
      <c r="J41" s="135">
        <f t="shared" si="10"/>
        <v>19.630434782608695</v>
      </c>
      <c r="K41" s="135">
        <f t="shared" si="10"/>
        <v>22.574999999999999</v>
      </c>
      <c r="L41" s="135">
        <f t="shared" si="10"/>
        <v>25.96125</v>
      </c>
      <c r="M41" s="135">
        <f t="shared" si="10"/>
        <v>29.855437499999994</v>
      </c>
      <c r="N41" s="135">
        <f t="shared" si="10"/>
        <v>34.333753124999987</v>
      </c>
      <c r="O41" s="135">
        <f t="shared" si="10"/>
        <v>39.483816093749986</v>
      </c>
      <c r="P41" s="135">
        <f t="shared" si="10"/>
        <v>45.40638850781248</v>
      </c>
      <c r="Q41" s="135">
        <f t="shared" si="10"/>
        <v>52.217346783984354</v>
      </c>
      <c r="R41" s="135">
        <f t="shared" si="10"/>
        <v>60.049948801582005</v>
      </c>
      <c r="S41" s="135">
        <f t="shared" si="10"/>
        <v>69.057441121819295</v>
      </c>
      <c r="T41" s="135">
        <f t="shared" si="10"/>
        <v>79.416057290092198</v>
      </c>
      <c r="U41" s="135">
        <f t="shared" si="10"/>
        <v>91.328465883606015</v>
      </c>
      <c r="V41" s="136">
        <f>(U41-T41)+V40</f>
        <v>103.25087447711984</v>
      </c>
    </row>
    <row r="42" spans="2:22" x14ac:dyDescent="0.2">
      <c r="B42" s="10"/>
      <c r="C42" s="113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7"/>
    </row>
    <row r="43" spans="2:22" x14ac:dyDescent="0.2">
      <c r="B43" s="10"/>
      <c r="C43" s="113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7"/>
    </row>
    <row r="44" spans="2:22" x14ac:dyDescent="0.2">
      <c r="B44" s="108" t="s">
        <v>162</v>
      </c>
      <c r="C44" s="109"/>
      <c r="D44" s="110">
        <f>D45-(F44-E44)</f>
        <v>10.450332440086187</v>
      </c>
      <c r="E44" s="111">
        <f>((D13+E13)/2)+0.01</f>
        <v>13.411042876074678</v>
      </c>
      <c r="F44" s="111">
        <f t="shared" ref="F44:V44" si="11">((E13+F13)/2)+0.01</f>
        <v>16.361753312063168</v>
      </c>
      <c r="G44" s="111">
        <f t="shared" si="11"/>
        <v>19.790227714389371</v>
      </c>
      <c r="H44" s="111">
        <f t="shared" si="11"/>
        <v>23.683539460100729</v>
      </c>
      <c r="I44" s="111">
        <f t="shared" si="11"/>
        <v>27.997652586118065</v>
      </c>
      <c r="J44" s="111">
        <f t="shared" si="11"/>
        <v>32.652883686361953</v>
      </c>
      <c r="K44" s="111">
        <f t="shared" si="11"/>
        <v>37.531739130434779</v>
      </c>
      <c r="L44" s="111">
        <f t="shared" si="11"/>
        <v>42.859999999999992</v>
      </c>
      <c r="M44" s="111">
        <f t="shared" si="11"/>
        <v>48.98749999999999</v>
      </c>
      <c r="N44" s="111">
        <f t="shared" si="11"/>
        <v>56.034124999999989</v>
      </c>
      <c r="O44" s="111">
        <f t="shared" si="11"/>
        <v>64.137743749999984</v>
      </c>
      <c r="P44" s="111">
        <f t="shared" si="11"/>
        <v>73.456905312499984</v>
      </c>
      <c r="Q44" s="111">
        <f t="shared" si="11"/>
        <v>84.173941109374979</v>
      </c>
      <c r="R44" s="111">
        <f t="shared" si="11"/>
        <v>96.498532275781216</v>
      </c>
      <c r="S44" s="111">
        <f t="shared" si="11"/>
        <v>110.67181211714838</v>
      </c>
      <c r="T44" s="111">
        <f t="shared" si="11"/>
        <v>126.97108393472065</v>
      </c>
      <c r="U44" s="111">
        <f t="shared" si="11"/>
        <v>145.71524652492872</v>
      </c>
      <c r="V44" s="112">
        <f t="shared" si="11"/>
        <v>167.27103350366801</v>
      </c>
    </row>
    <row r="45" spans="2:22" x14ac:dyDescent="0.2">
      <c r="B45" s="9"/>
      <c r="C45" s="113"/>
      <c r="D45" s="114">
        <f>(D13+E13)/2</f>
        <v>13.401042876074678</v>
      </c>
      <c r="E45" s="114">
        <f t="shared" ref="E45:U45" si="12">(E13+F13)/2</f>
        <v>16.351753312063167</v>
      </c>
      <c r="F45" s="114">
        <f t="shared" si="12"/>
        <v>19.780227714389369</v>
      </c>
      <c r="G45" s="114">
        <f t="shared" si="12"/>
        <v>23.673539460100727</v>
      </c>
      <c r="H45" s="114">
        <f t="shared" si="12"/>
        <v>27.987652586118063</v>
      </c>
      <c r="I45" s="114">
        <f t="shared" si="12"/>
        <v>32.642883686361955</v>
      </c>
      <c r="J45" s="114">
        <f t="shared" si="12"/>
        <v>37.521739130434781</v>
      </c>
      <c r="K45" s="114">
        <f t="shared" si="12"/>
        <v>42.849999999999994</v>
      </c>
      <c r="L45" s="114">
        <f t="shared" si="12"/>
        <v>48.977499999999992</v>
      </c>
      <c r="M45" s="114">
        <f t="shared" si="12"/>
        <v>56.024124999999991</v>
      </c>
      <c r="N45" s="114">
        <f t="shared" si="12"/>
        <v>64.127743749999979</v>
      </c>
      <c r="O45" s="114">
        <f t="shared" si="12"/>
        <v>73.446905312499979</v>
      </c>
      <c r="P45" s="114">
        <f t="shared" si="12"/>
        <v>84.163941109374974</v>
      </c>
      <c r="Q45" s="114">
        <f t="shared" si="12"/>
        <v>96.488532275781211</v>
      </c>
      <c r="R45" s="114">
        <f t="shared" si="12"/>
        <v>110.66181211714837</v>
      </c>
      <c r="S45" s="114">
        <f t="shared" si="12"/>
        <v>126.96108393472065</v>
      </c>
      <c r="T45" s="114">
        <f t="shared" si="12"/>
        <v>145.70524652492873</v>
      </c>
      <c r="U45" s="114">
        <f t="shared" si="12"/>
        <v>167.26103350366802</v>
      </c>
      <c r="V45" s="115">
        <f>(U45-T45)+V44</f>
        <v>188.8268204824073</v>
      </c>
    </row>
    <row r="46" spans="2:22" x14ac:dyDescent="0.2">
      <c r="B46" s="119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8"/>
    </row>
    <row r="47" spans="2:22" x14ac:dyDescent="0.2">
      <c r="B47" s="108" t="s">
        <v>158</v>
      </c>
      <c r="C47" s="109"/>
      <c r="D47" s="110">
        <f>D48-(F47-E47)</f>
        <v>4.6699205589949981</v>
      </c>
      <c r="E47" s="111">
        <f>((D22+E22)/2)+0.01</f>
        <v>6.3105763262517955</v>
      </c>
      <c r="F47" s="111">
        <f t="shared" ref="F47:V47" si="13">((E22+F22)/2)+0.01</f>
        <v>7.9412320935085932</v>
      </c>
      <c r="G47" s="111">
        <f t="shared" si="13"/>
        <v>9.8359153158467567</v>
      </c>
      <c r="H47" s="111">
        <f t="shared" si="13"/>
        <v>11.987482333213562</v>
      </c>
      <c r="I47" s="111">
        <f t="shared" si="13"/>
        <v>14.371597481802088</v>
      </c>
      <c r="J47" s="111">
        <f t="shared" si="13"/>
        <v>16.944225195094763</v>
      </c>
      <c r="K47" s="111">
        <f t="shared" si="13"/>
        <v>19.640434782608697</v>
      </c>
      <c r="L47" s="111">
        <f t="shared" si="13"/>
        <v>22.585000000000001</v>
      </c>
      <c r="M47" s="111">
        <f t="shared" si="13"/>
        <v>25.971250000000001</v>
      </c>
      <c r="N47" s="111">
        <f t="shared" si="13"/>
        <v>29.865437499999995</v>
      </c>
      <c r="O47" s="111">
        <f t="shared" si="13"/>
        <v>34.343753124999985</v>
      </c>
      <c r="P47" s="111">
        <f t="shared" si="13"/>
        <v>39.493816093749984</v>
      </c>
      <c r="Q47" s="111">
        <f t="shared" si="13"/>
        <v>45.416388507812478</v>
      </c>
      <c r="R47" s="111">
        <f t="shared" si="13"/>
        <v>52.227346783984352</v>
      </c>
      <c r="S47" s="111">
        <f t="shared" si="13"/>
        <v>60.059948801582003</v>
      </c>
      <c r="T47" s="111">
        <f t="shared" si="13"/>
        <v>69.0674411218193</v>
      </c>
      <c r="U47" s="111">
        <f t="shared" si="13"/>
        <v>79.426057290092203</v>
      </c>
      <c r="V47" s="112">
        <f t="shared" si="13"/>
        <v>91.33846588360602</v>
      </c>
    </row>
    <row r="48" spans="2:22" x14ac:dyDescent="0.2">
      <c r="B48" s="9"/>
      <c r="C48" s="113"/>
      <c r="D48" s="114">
        <f>(D22+E22)/2</f>
        <v>6.3005763262517958</v>
      </c>
      <c r="E48" s="114">
        <f>(E22+F22)/2</f>
        <v>7.9312320935085934</v>
      </c>
      <c r="F48" s="114">
        <f t="shared" ref="F48:U48" si="14">(F22+G22)/2</f>
        <v>9.8259153158467569</v>
      </c>
      <c r="G48" s="114">
        <f t="shared" si="14"/>
        <v>11.977482333213562</v>
      </c>
      <c r="H48" s="114">
        <f t="shared" si="14"/>
        <v>14.361597481802088</v>
      </c>
      <c r="I48" s="114">
        <f t="shared" si="14"/>
        <v>16.934225195094761</v>
      </c>
      <c r="J48" s="114">
        <f t="shared" si="14"/>
        <v>19.630434782608695</v>
      </c>
      <c r="K48" s="114">
        <f t="shared" si="14"/>
        <v>22.574999999999999</v>
      </c>
      <c r="L48" s="114">
        <f t="shared" si="14"/>
        <v>25.96125</v>
      </c>
      <c r="M48" s="114">
        <f t="shared" si="14"/>
        <v>29.855437499999994</v>
      </c>
      <c r="N48" s="114">
        <f t="shared" si="14"/>
        <v>34.333753124999987</v>
      </c>
      <c r="O48" s="114">
        <f t="shared" si="14"/>
        <v>39.483816093749986</v>
      </c>
      <c r="P48" s="114">
        <f t="shared" si="14"/>
        <v>45.40638850781248</v>
      </c>
      <c r="Q48" s="114">
        <f t="shared" si="14"/>
        <v>52.217346783984354</v>
      </c>
      <c r="R48" s="114">
        <f t="shared" si="14"/>
        <v>60.049948801582005</v>
      </c>
      <c r="S48" s="114">
        <f t="shared" si="14"/>
        <v>69.057441121819295</v>
      </c>
      <c r="T48" s="114">
        <f t="shared" si="14"/>
        <v>79.416057290092198</v>
      </c>
      <c r="U48" s="114">
        <f t="shared" si="14"/>
        <v>91.328465883606015</v>
      </c>
      <c r="V48" s="115">
        <f>(U48-T48)+V47</f>
        <v>103.25087447711984</v>
      </c>
    </row>
    <row r="49" spans="2:22" x14ac:dyDescent="0.2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1"/>
    </row>
    <row r="50" spans="2:22" x14ac:dyDescent="0.2">
      <c r="B50" s="116" t="s">
        <v>159</v>
      </c>
      <c r="C50" s="113"/>
      <c r="D50" s="117">
        <f>D51-(F50-E50)</f>
        <v>3.7804118810911875</v>
      </c>
      <c r="E50" s="114">
        <f t="shared" ref="E50:V50" si="15">((D31+E31)/2)+0.01</f>
        <v>5.1104665498228812</v>
      </c>
      <c r="F50" s="114">
        <f t="shared" si="15"/>
        <v>6.430521218554575</v>
      </c>
      <c r="G50" s="114">
        <f t="shared" si="15"/>
        <v>7.9643123985426127</v>
      </c>
      <c r="H50" s="114">
        <f t="shared" si="15"/>
        <v>9.7060571268871687</v>
      </c>
      <c r="I50" s="114">
        <f t="shared" si="15"/>
        <v>11.636055104315975</v>
      </c>
      <c r="J50" s="114">
        <f t="shared" si="15"/>
        <v>13.718658491267188</v>
      </c>
      <c r="K50" s="114">
        <f t="shared" si="15"/>
        <v>15.901304347826088</v>
      </c>
      <c r="L50" s="114">
        <f t="shared" si="15"/>
        <v>18.285</v>
      </c>
      <c r="M50" s="114">
        <f t="shared" si="15"/>
        <v>21.026249999999997</v>
      </c>
      <c r="N50" s="114">
        <f t="shared" si="15"/>
        <v>24.178687499999995</v>
      </c>
      <c r="O50" s="114">
        <f t="shared" si="15"/>
        <v>27.803990624999994</v>
      </c>
      <c r="P50" s="114">
        <f t="shared" si="15"/>
        <v>31.973089218749987</v>
      </c>
      <c r="Q50" s="114">
        <f t="shared" si="15"/>
        <v>36.767552601562478</v>
      </c>
      <c r="R50" s="114">
        <f t="shared" si="15"/>
        <v>42.281185491796855</v>
      </c>
      <c r="S50" s="114">
        <f t="shared" si="15"/>
        <v>48.62186331556638</v>
      </c>
      <c r="T50" s="114">
        <f t="shared" si="15"/>
        <v>55.91364281290133</v>
      </c>
      <c r="U50" s="114">
        <f t="shared" si="15"/>
        <v>64.299189234836533</v>
      </c>
      <c r="V50" s="118">
        <f t="shared" si="15"/>
        <v>73.942567620062007</v>
      </c>
    </row>
    <row r="51" spans="2:22" x14ac:dyDescent="0.2">
      <c r="B51" s="119"/>
      <c r="C51" s="120"/>
      <c r="D51" s="121">
        <f t="shared" ref="D51:U51" si="16">(D31+E31)/2</f>
        <v>5.1004665498228814</v>
      </c>
      <c r="E51" s="121">
        <f t="shared" si="16"/>
        <v>6.4205212185545752</v>
      </c>
      <c r="F51" s="121">
        <f t="shared" si="16"/>
        <v>7.954312398542613</v>
      </c>
      <c r="G51" s="121">
        <f t="shared" si="16"/>
        <v>9.6960571268871689</v>
      </c>
      <c r="H51" s="121">
        <f t="shared" si="16"/>
        <v>11.626055104315975</v>
      </c>
      <c r="I51" s="121">
        <f t="shared" si="16"/>
        <v>13.708658491267188</v>
      </c>
      <c r="J51" s="121">
        <f t="shared" si="16"/>
        <v>15.891304347826088</v>
      </c>
      <c r="K51" s="121">
        <f t="shared" si="16"/>
        <v>18.274999999999999</v>
      </c>
      <c r="L51" s="121">
        <f t="shared" si="16"/>
        <v>21.016249999999996</v>
      </c>
      <c r="M51" s="121">
        <f t="shared" si="16"/>
        <v>24.168687499999994</v>
      </c>
      <c r="N51" s="121">
        <f t="shared" si="16"/>
        <v>27.793990624999992</v>
      </c>
      <c r="O51" s="121">
        <f t="shared" si="16"/>
        <v>31.963089218749985</v>
      </c>
      <c r="P51" s="121">
        <f t="shared" si="16"/>
        <v>36.75755260156248</v>
      </c>
      <c r="Q51" s="121">
        <f t="shared" si="16"/>
        <v>42.271185491796857</v>
      </c>
      <c r="R51" s="121">
        <f t="shared" si="16"/>
        <v>48.611863315566382</v>
      </c>
      <c r="S51" s="121">
        <f t="shared" si="16"/>
        <v>55.903642812901332</v>
      </c>
      <c r="T51" s="121">
        <f t="shared" si="16"/>
        <v>64.289189234836527</v>
      </c>
      <c r="U51" s="121">
        <f t="shared" si="16"/>
        <v>73.932567620062002</v>
      </c>
      <c r="V51" s="122">
        <f>(U51-T51)+V50</f>
        <v>83.585946005287482</v>
      </c>
    </row>
    <row r="55" spans="2:22" x14ac:dyDescent="0.2">
      <c r="D55" t="s">
        <v>167</v>
      </c>
    </row>
    <row r="56" spans="2:22" x14ac:dyDescent="0.2">
      <c r="K56" s="144">
        <v>-3.9199999999999999E-2</v>
      </c>
      <c r="L56" s="144">
        <v>4.0000000000000002E-4</v>
      </c>
    </row>
    <row r="57" spans="2:22" x14ac:dyDescent="0.2">
      <c r="K57" s="144">
        <v>1.2128000000000001</v>
      </c>
      <c r="L57" s="144">
        <v>0.47239999999999999</v>
      </c>
    </row>
    <row r="58" spans="2:22" x14ac:dyDescent="0.2">
      <c r="D58" s="3"/>
      <c r="E58" s="3"/>
      <c r="F58" s="3"/>
      <c r="K58" s="144">
        <v>1.7918000000000001</v>
      </c>
      <c r="L58" s="144">
        <v>5.4329000000000001</v>
      </c>
    </row>
    <row r="59" spans="2:22" x14ac:dyDescent="0.2">
      <c r="D59" s="140"/>
      <c r="E59" s="140" t="s">
        <v>164</v>
      </c>
      <c r="F59" s="140" t="s">
        <v>165</v>
      </c>
      <c r="K59" s="144"/>
      <c r="L59" s="144"/>
    </row>
    <row r="60" spans="2:22" x14ac:dyDescent="0.2">
      <c r="D60" s="140" t="s">
        <v>68</v>
      </c>
      <c r="E60" s="140" t="s">
        <v>166</v>
      </c>
      <c r="F60" s="140" t="s">
        <v>166</v>
      </c>
      <c r="H60" s="3">
        <v>-1.3</v>
      </c>
      <c r="K60" s="144"/>
      <c r="L60" s="144"/>
    </row>
    <row r="61" spans="2:22" x14ac:dyDescent="0.2">
      <c r="D61" s="140">
        <v>1</v>
      </c>
      <c r="E61" s="3">
        <v>5.4</v>
      </c>
      <c r="F61" s="3">
        <v>5.5</v>
      </c>
      <c r="G61" s="77">
        <f>SUM(E61:F61)/2</f>
        <v>5.45</v>
      </c>
      <c r="H61" s="77">
        <f>G61+$H$60</f>
        <v>4.1500000000000004</v>
      </c>
      <c r="I61">
        <v>-1.4</v>
      </c>
      <c r="J61" s="83">
        <v>3</v>
      </c>
      <c r="K61" s="145">
        <f t="shared" ref="K61:K66" si="17">($K$56*(D61)^2)+($K$57*(D61)^1)+($K$58)</f>
        <v>2.9654000000000003</v>
      </c>
      <c r="L61" s="145">
        <f t="shared" ref="L61:L66" si="18">K61</f>
        <v>2.9654000000000003</v>
      </c>
    </row>
    <row r="62" spans="2:22" x14ac:dyDescent="0.2">
      <c r="D62" s="140">
        <v>2</v>
      </c>
      <c r="E62" s="3">
        <v>6.6</v>
      </c>
      <c r="F62" s="3">
        <v>6.6</v>
      </c>
      <c r="G62" s="77">
        <f t="shared" ref="G62:G75" si="19">SUM(E62:F62)/2</f>
        <v>6.6</v>
      </c>
      <c r="H62" s="77">
        <f t="shared" ref="H62:H75" si="20">G62+$H$60</f>
        <v>5.3</v>
      </c>
      <c r="I62">
        <v>-1.3</v>
      </c>
      <c r="J62" s="83">
        <f>H62+I62</f>
        <v>4</v>
      </c>
      <c r="K62" s="145">
        <f t="shared" si="17"/>
        <v>4.0606</v>
      </c>
      <c r="L62" s="145">
        <f t="shared" si="18"/>
        <v>4.0606</v>
      </c>
    </row>
    <row r="63" spans="2:22" x14ac:dyDescent="0.2">
      <c r="D63" s="140">
        <v>3</v>
      </c>
      <c r="E63" s="141">
        <v>7.6</v>
      </c>
      <c r="F63" s="141">
        <v>7.4</v>
      </c>
      <c r="G63" s="142">
        <f t="shared" si="19"/>
        <v>7.5</v>
      </c>
      <c r="H63" s="77">
        <f t="shared" si="20"/>
        <v>6.2</v>
      </c>
      <c r="I63">
        <v>-1.2</v>
      </c>
      <c r="J63" s="143">
        <v>5.0999999999999996</v>
      </c>
      <c r="K63" s="145">
        <f t="shared" si="17"/>
        <v>5.0774000000000008</v>
      </c>
      <c r="L63" s="146">
        <f t="shared" si="18"/>
        <v>5.0774000000000008</v>
      </c>
    </row>
    <row r="64" spans="2:22" x14ac:dyDescent="0.2">
      <c r="D64" s="140">
        <v>4</v>
      </c>
      <c r="E64" s="3">
        <v>8.6</v>
      </c>
      <c r="F64" s="3">
        <v>8</v>
      </c>
      <c r="G64" s="77">
        <f t="shared" si="19"/>
        <v>8.3000000000000007</v>
      </c>
      <c r="H64" s="77">
        <f t="shared" si="20"/>
        <v>7.0000000000000009</v>
      </c>
      <c r="I64">
        <v>-0.5</v>
      </c>
      <c r="J64" s="83">
        <v>6</v>
      </c>
      <c r="K64" s="145">
        <f t="shared" si="17"/>
        <v>6.0158000000000005</v>
      </c>
      <c r="L64" s="145">
        <f t="shared" si="18"/>
        <v>6.0158000000000005</v>
      </c>
    </row>
    <row r="65" spans="2:12" x14ac:dyDescent="0.2">
      <c r="D65" s="140">
        <v>5</v>
      </c>
      <c r="E65" s="3">
        <v>9.1999999999999993</v>
      </c>
      <c r="F65" s="3">
        <v>8.6</v>
      </c>
      <c r="G65" s="77">
        <f t="shared" si="19"/>
        <v>8.8999999999999986</v>
      </c>
      <c r="H65" s="77">
        <f t="shared" si="20"/>
        <v>7.5999999999999988</v>
      </c>
      <c r="I65">
        <v>-0.2</v>
      </c>
      <c r="J65" s="83">
        <v>6.9</v>
      </c>
      <c r="K65" s="145">
        <f t="shared" si="17"/>
        <v>6.8757999999999999</v>
      </c>
      <c r="L65" s="145">
        <f t="shared" si="18"/>
        <v>6.8757999999999999</v>
      </c>
    </row>
    <row r="66" spans="2:12" x14ac:dyDescent="0.2">
      <c r="D66" s="140">
        <v>10</v>
      </c>
      <c r="E66" s="141">
        <v>11.6</v>
      </c>
      <c r="F66" s="141">
        <v>10.5</v>
      </c>
      <c r="G66" s="142">
        <f t="shared" si="19"/>
        <v>11.05</v>
      </c>
      <c r="H66" s="77">
        <f t="shared" si="20"/>
        <v>9.75</v>
      </c>
      <c r="I66">
        <v>0</v>
      </c>
      <c r="J66" s="143">
        <v>10</v>
      </c>
      <c r="K66" s="145">
        <f t="shared" si="17"/>
        <v>9.9998000000000005</v>
      </c>
      <c r="L66" s="146">
        <f t="shared" si="18"/>
        <v>9.9998000000000005</v>
      </c>
    </row>
    <row r="67" spans="2:12" x14ac:dyDescent="0.2">
      <c r="D67" s="140">
        <v>20</v>
      </c>
      <c r="E67" s="3">
        <v>15.8</v>
      </c>
      <c r="F67" s="3">
        <v>14.3</v>
      </c>
      <c r="G67" s="77">
        <f t="shared" si="19"/>
        <v>15.05</v>
      </c>
      <c r="H67" s="77">
        <f t="shared" si="20"/>
        <v>13.75</v>
      </c>
      <c r="I67">
        <v>0</v>
      </c>
      <c r="J67" s="83">
        <v>15</v>
      </c>
      <c r="K67" s="145"/>
      <c r="L67" s="145">
        <f t="shared" ref="L67:L75" si="21">($L$56*(D67)^2)+($L$57*(D67)^1)+($L$58)</f>
        <v>15.040900000000001</v>
      </c>
    </row>
    <row r="68" spans="2:12" x14ac:dyDescent="0.2">
      <c r="D68" s="140">
        <v>30</v>
      </c>
      <c r="E68" s="3">
        <v>20.2</v>
      </c>
      <c r="F68" s="3">
        <v>18.3</v>
      </c>
      <c r="G68" s="77">
        <f t="shared" si="19"/>
        <v>19.25</v>
      </c>
      <c r="H68" s="77">
        <f t="shared" si="20"/>
        <v>17.95</v>
      </c>
      <c r="I68">
        <v>0</v>
      </c>
      <c r="J68" s="83">
        <v>20</v>
      </c>
      <c r="K68" s="144"/>
      <c r="L68" s="145">
        <f t="shared" si="21"/>
        <v>19.9649</v>
      </c>
    </row>
    <row r="69" spans="2:12" x14ac:dyDescent="0.2">
      <c r="D69" s="140">
        <v>40</v>
      </c>
      <c r="E69" s="3">
        <v>25.3</v>
      </c>
      <c r="F69" s="3">
        <v>23</v>
      </c>
      <c r="G69" s="77">
        <f t="shared" si="19"/>
        <v>24.15</v>
      </c>
      <c r="H69" s="77">
        <f t="shared" si="20"/>
        <v>22.849999999999998</v>
      </c>
      <c r="I69">
        <v>0</v>
      </c>
      <c r="J69" s="83">
        <v>25</v>
      </c>
      <c r="K69" s="144"/>
      <c r="L69" s="145">
        <f t="shared" si="21"/>
        <v>24.968900000000001</v>
      </c>
    </row>
    <row r="70" spans="2:12" x14ac:dyDescent="0.2">
      <c r="D70" s="140">
        <v>50</v>
      </c>
      <c r="E70" s="3">
        <v>31</v>
      </c>
      <c r="F70" s="3">
        <v>28.1</v>
      </c>
      <c r="G70" s="77">
        <f t="shared" si="19"/>
        <v>29.55</v>
      </c>
      <c r="H70" s="77">
        <f t="shared" si="20"/>
        <v>28.25</v>
      </c>
      <c r="I70">
        <v>0</v>
      </c>
      <c r="J70" s="83">
        <v>30</v>
      </c>
      <c r="K70" s="144"/>
      <c r="L70" s="145">
        <f t="shared" si="21"/>
        <v>30.052900000000001</v>
      </c>
    </row>
    <row r="71" spans="2:12" x14ac:dyDescent="0.2">
      <c r="D71" s="140">
        <v>60</v>
      </c>
      <c r="E71" s="3">
        <v>36.6</v>
      </c>
      <c r="F71" s="3">
        <v>33.299999999999997</v>
      </c>
      <c r="G71" s="77">
        <f t="shared" si="19"/>
        <v>34.950000000000003</v>
      </c>
      <c r="H71" s="77">
        <f t="shared" si="20"/>
        <v>33.650000000000006</v>
      </c>
      <c r="I71">
        <v>0</v>
      </c>
      <c r="J71" s="83">
        <v>35.5</v>
      </c>
      <c r="K71" s="144"/>
      <c r="L71" s="145">
        <f t="shared" si="21"/>
        <v>35.216899999999995</v>
      </c>
    </row>
    <row r="72" spans="2:12" x14ac:dyDescent="0.2">
      <c r="D72" s="140">
        <v>70</v>
      </c>
      <c r="E72" s="141">
        <v>42.7</v>
      </c>
      <c r="F72" s="141">
        <v>39.200000000000003</v>
      </c>
      <c r="G72" s="142">
        <f t="shared" si="19"/>
        <v>40.950000000000003</v>
      </c>
      <c r="H72" s="77">
        <f t="shared" si="20"/>
        <v>39.650000000000006</v>
      </c>
      <c r="I72">
        <v>0</v>
      </c>
      <c r="J72" s="143">
        <v>40.5</v>
      </c>
      <c r="K72" s="144"/>
      <c r="L72" s="146">
        <f t="shared" si="21"/>
        <v>40.460899999999995</v>
      </c>
    </row>
    <row r="73" spans="2:12" x14ac:dyDescent="0.2">
      <c r="D73" s="140">
        <v>80</v>
      </c>
      <c r="E73" s="3">
        <v>48.2</v>
      </c>
      <c r="F73" s="3">
        <v>45</v>
      </c>
      <c r="G73" s="77">
        <f t="shared" si="19"/>
        <v>46.6</v>
      </c>
      <c r="H73" s="77">
        <f t="shared" si="20"/>
        <v>45.300000000000004</v>
      </c>
      <c r="I73">
        <v>0</v>
      </c>
      <c r="J73" s="83">
        <v>45.8</v>
      </c>
      <c r="K73" s="144"/>
      <c r="L73" s="145">
        <f t="shared" si="21"/>
        <v>45.784900000000007</v>
      </c>
    </row>
    <row r="74" spans="2:12" x14ac:dyDescent="0.2">
      <c r="D74" s="140">
        <v>90</v>
      </c>
      <c r="E74" s="3">
        <v>54.5</v>
      </c>
      <c r="F74" s="3">
        <v>50.9</v>
      </c>
      <c r="G74" s="77">
        <f t="shared" si="19"/>
        <v>52.7</v>
      </c>
      <c r="H74" s="77">
        <f t="shared" si="20"/>
        <v>51.400000000000006</v>
      </c>
      <c r="I74">
        <v>0</v>
      </c>
      <c r="J74" s="83">
        <v>51</v>
      </c>
      <c r="K74" s="144"/>
      <c r="L74" s="145">
        <f t="shared" si="21"/>
        <v>51.188900000000004</v>
      </c>
    </row>
    <row r="75" spans="2:12" x14ac:dyDescent="0.2">
      <c r="D75" s="140">
        <v>100</v>
      </c>
      <c r="E75" s="141">
        <v>60.3</v>
      </c>
      <c r="F75" s="141">
        <v>56.8</v>
      </c>
      <c r="G75" s="142">
        <f t="shared" si="19"/>
        <v>58.55</v>
      </c>
      <c r="H75" s="77">
        <f t="shared" si="20"/>
        <v>57.25</v>
      </c>
      <c r="I75">
        <v>0</v>
      </c>
      <c r="J75" s="143">
        <v>57</v>
      </c>
      <c r="K75" s="144"/>
      <c r="L75" s="146">
        <f t="shared" si="21"/>
        <v>56.672899999999998</v>
      </c>
    </row>
    <row r="78" spans="2:12" x14ac:dyDescent="0.2">
      <c r="L78">
        <f>1/1.15</f>
        <v>0.86956521739130443</v>
      </c>
    </row>
    <row r="80" spans="2:12" ht="15.75" x14ac:dyDescent="0.25">
      <c r="B80" s="139" t="s">
        <v>176</v>
      </c>
    </row>
    <row r="81" spans="5:19" x14ac:dyDescent="0.2">
      <c r="H81" s="149" t="s">
        <v>175</v>
      </c>
    </row>
    <row r="82" spans="5:19" x14ac:dyDescent="0.2">
      <c r="H82" s="150" t="s">
        <v>168</v>
      </c>
    </row>
    <row r="85" spans="5:19" x14ac:dyDescent="0.2">
      <c r="K85" s="62">
        <v>1.1499999999999999</v>
      </c>
    </row>
    <row r="86" spans="5:19" x14ac:dyDescent="0.2">
      <c r="E86" s="140" t="s">
        <v>68</v>
      </c>
      <c r="F86" s="140" t="s">
        <v>152</v>
      </c>
      <c r="G86" s="140" t="s">
        <v>151</v>
      </c>
      <c r="H86" s="140" t="s">
        <v>69</v>
      </c>
      <c r="I86" s="140" t="s">
        <v>70</v>
      </c>
      <c r="J86" s="140" t="s">
        <v>71</v>
      </c>
      <c r="K86" s="140" t="s">
        <v>72</v>
      </c>
      <c r="L86" s="140" t="s">
        <v>169</v>
      </c>
      <c r="M86" s="140" t="s">
        <v>170</v>
      </c>
      <c r="N86" s="140" t="s">
        <v>171</v>
      </c>
      <c r="O86" s="140" t="s">
        <v>172</v>
      </c>
      <c r="P86" s="140" t="s">
        <v>173</v>
      </c>
      <c r="Q86" s="148" t="s">
        <v>174</v>
      </c>
      <c r="S86" s="147" t="s">
        <v>177</v>
      </c>
    </row>
    <row r="87" spans="5:19" x14ac:dyDescent="0.2">
      <c r="E87" s="140">
        <v>1</v>
      </c>
      <c r="F87" s="77">
        <f>((G87-2)/$K$85)+2</f>
        <v>2.4799744202569696</v>
      </c>
      <c r="G87" s="77">
        <f>((H87-2)/$K$85)+2</f>
        <v>2.5519705832955148</v>
      </c>
      <c r="H87" s="77">
        <f>((I87-2)/$K$85)+2</f>
        <v>2.6347661707898418</v>
      </c>
      <c r="I87" s="77">
        <f>((J87-2)/$K$85)+2</f>
        <v>2.7299810964083182</v>
      </c>
      <c r="J87" s="77">
        <f>((K87-2)/$K$85)+2</f>
        <v>2.8394782608695657</v>
      </c>
      <c r="K87" s="151">
        <v>2.9654000000000003</v>
      </c>
      <c r="L87" s="77">
        <f t="shared" ref="L87:Q101" si="22">((K87-2)*$K$85)+2</f>
        <v>3.1102100000000004</v>
      </c>
      <c r="M87" s="77">
        <f t="shared" si="22"/>
        <v>3.2767415000000004</v>
      </c>
      <c r="N87" s="77">
        <f t="shared" si="22"/>
        <v>3.4682527250000001</v>
      </c>
      <c r="O87" s="77">
        <f t="shared" si="22"/>
        <v>3.6884906337499999</v>
      </c>
      <c r="P87" s="77">
        <f t="shared" si="22"/>
        <v>3.9417642288124997</v>
      </c>
      <c r="Q87" s="77">
        <f t="shared" si="22"/>
        <v>4.2330288631343747</v>
      </c>
      <c r="S87" s="77">
        <f>K87*2</f>
        <v>5.9308000000000005</v>
      </c>
    </row>
    <row r="88" spans="5:19" x14ac:dyDescent="0.2">
      <c r="E88" s="140">
        <v>2</v>
      </c>
      <c r="F88" s="77">
        <f t="shared" ref="F88:J101" si="23">((G88-2)*$K$85)+2</f>
        <v>6.1446026205624982</v>
      </c>
      <c r="G88" s="77">
        <f t="shared" si="23"/>
        <v>5.6040022787499986</v>
      </c>
      <c r="H88" s="77">
        <f t="shared" si="23"/>
        <v>5.1339150249999994</v>
      </c>
      <c r="I88" s="77">
        <f t="shared" si="23"/>
        <v>4.7251434999999997</v>
      </c>
      <c r="J88" s="77">
        <f t="shared" si="23"/>
        <v>4.3696900000000003</v>
      </c>
      <c r="K88" s="151">
        <v>4.0606</v>
      </c>
      <c r="L88" s="77">
        <f t="shared" si="22"/>
        <v>4.3696900000000003</v>
      </c>
      <c r="M88" s="77">
        <f t="shared" si="22"/>
        <v>4.7251434999999997</v>
      </c>
      <c r="N88" s="77">
        <f t="shared" si="22"/>
        <v>5.1339150249999994</v>
      </c>
      <c r="O88" s="77">
        <f t="shared" si="22"/>
        <v>5.6040022787499986</v>
      </c>
      <c r="P88" s="77">
        <f t="shared" si="22"/>
        <v>6.1446026205624982</v>
      </c>
      <c r="Q88" s="77">
        <f t="shared" si="22"/>
        <v>6.7662930136468722</v>
      </c>
      <c r="S88" s="77">
        <f t="shared" ref="S88:S100" si="24">K88*2</f>
        <v>8.1212</v>
      </c>
    </row>
    <row r="89" spans="5:19" x14ac:dyDescent="0.2">
      <c r="E89" s="140">
        <v>3</v>
      </c>
      <c r="F89" s="142">
        <f t="shared" si="23"/>
        <v>8.1897506088124992</v>
      </c>
      <c r="G89" s="142">
        <f t="shared" si="23"/>
        <v>7.3823918337500007</v>
      </c>
      <c r="H89" s="142">
        <f t="shared" si="23"/>
        <v>6.6803407250000006</v>
      </c>
      <c r="I89" s="142">
        <f t="shared" si="23"/>
        <v>6.0698615000000009</v>
      </c>
      <c r="J89" s="142">
        <f t="shared" si="23"/>
        <v>5.5390100000000011</v>
      </c>
      <c r="K89" s="152">
        <v>5.0774000000000008</v>
      </c>
      <c r="L89" s="142">
        <f t="shared" si="22"/>
        <v>5.5390100000000011</v>
      </c>
      <c r="M89" s="142">
        <f t="shared" si="22"/>
        <v>6.0698615000000009</v>
      </c>
      <c r="N89" s="142">
        <f t="shared" si="22"/>
        <v>6.6803407250000006</v>
      </c>
      <c r="O89" s="142">
        <f t="shared" si="22"/>
        <v>7.3823918337500007</v>
      </c>
      <c r="P89" s="142">
        <f t="shared" si="22"/>
        <v>8.1897506088124992</v>
      </c>
      <c r="Q89" s="142">
        <f t="shared" si="22"/>
        <v>9.1182132001343739</v>
      </c>
      <c r="S89" s="77">
        <f t="shared" si="24"/>
        <v>10.154800000000002</v>
      </c>
    </row>
    <row r="90" spans="5:19" x14ac:dyDescent="0.2">
      <c r="E90" s="140">
        <v>4</v>
      </c>
      <c r="F90" s="77">
        <f t="shared" si="23"/>
        <v>10.0772081935625</v>
      </c>
      <c r="G90" s="77">
        <f t="shared" si="23"/>
        <v>9.0236592987500011</v>
      </c>
      <c r="H90" s="77">
        <f t="shared" si="23"/>
        <v>8.1075298250000003</v>
      </c>
      <c r="I90" s="77">
        <f t="shared" si="23"/>
        <v>7.3108955</v>
      </c>
      <c r="J90" s="77">
        <f t="shared" si="23"/>
        <v>6.6181700000000001</v>
      </c>
      <c r="K90" s="151">
        <v>6.0158000000000005</v>
      </c>
      <c r="L90" s="77">
        <f t="shared" si="22"/>
        <v>6.6181700000000001</v>
      </c>
      <c r="M90" s="77">
        <f t="shared" si="22"/>
        <v>7.3108955</v>
      </c>
      <c r="N90" s="77">
        <f t="shared" si="22"/>
        <v>8.1075298250000003</v>
      </c>
      <c r="O90" s="77">
        <f t="shared" si="22"/>
        <v>9.0236592987500011</v>
      </c>
      <c r="P90" s="77">
        <f t="shared" si="22"/>
        <v>10.0772081935625</v>
      </c>
      <c r="Q90" s="77">
        <f t="shared" si="22"/>
        <v>11.288789422596874</v>
      </c>
      <c r="S90" s="77">
        <f t="shared" si="24"/>
        <v>12.031600000000001</v>
      </c>
    </row>
    <row r="91" spans="5:19" x14ac:dyDescent="0.2">
      <c r="E91" s="140">
        <v>5</v>
      </c>
      <c r="F91" s="77">
        <f t="shared" si="23"/>
        <v>11.806975374812497</v>
      </c>
      <c r="G91" s="77">
        <f t="shared" si="23"/>
        <v>10.527804673749998</v>
      </c>
      <c r="H91" s="77">
        <f t="shared" si="23"/>
        <v>9.4154823249999993</v>
      </c>
      <c r="I91" s="77">
        <f t="shared" si="23"/>
        <v>8.4482454999999987</v>
      </c>
      <c r="J91" s="77">
        <f t="shared" si="23"/>
        <v>7.6071699999999991</v>
      </c>
      <c r="K91" s="151">
        <v>6.8757999999999999</v>
      </c>
      <c r="L91" s="77">
        <f t="shared" si="22"/>
        <v>7.6071699999999991</v>
      </c>
      <c r="M91" s="77">
        <f t="shared" si="22"/>
        <v>8.4482454999999987</v>
      </c>
      <c r="N91" s="77">
        <f t="shared" si="22"/>
        <v>9.4154823249999993</v>
      </c>
      <c r="O91" s="77">
        <f t="shared" si="22"/>
        <v>10.527804673749998</v>
      </c>
      <c r="P91" s="77">
        <f t="shared" si="22"/>
        <v>11.806975374812497</v>
      </c>
      <c r="Q91" s="77">
        <f t="shared" si="22"/>
        <v>13.278021681034371</v>
      </c>
      <c r="S91" s="77">
        <f t="shared" si="24"/>
        <v>13.7516</v>
      </c>
    </row>
    <row r="92" spans="5:19" x14ac:dyDescent="0.2">
      <c r="E92" s="140">
        <v>10</v>
      </c>
      <c r="F92" s="142">
        <f t="shared" si="23"/>
        <v>18.09045522856249</v>
      </c>
      <c r="G92" s="142">
        <f t="shared" si="23"/>
        <v>15.991700198749994</v>
      </c>
      <c r="H92" s="142">
        <f t="shared" si="23"/>
        <v>14.166695824999996</v>
      </c>
      <c r="I92" s="142">
        <f t="shared" si="23"/>
        <v>12.579735499999998</v>
      </c>
      <c r="J92" s="142">
        <f t="shared" si="23"/>
        <v>11.199769999999999</v>
      </c>
      <c r="K92" s="152">
        <v>9.9998000000000005</v>
      </c>
      <c r="L92" s="142">
        <f t="shared" si="22"/>
        <v>11.199769999999999</v>
      </c>
      <c r="M92" s="142">
        <f t="shared" si="22"/>
        <v>12.579735499999998</v>
      </c>
      <c r="N92" s="142">
        <f t="shared" si="22"/>
        <v>14.166695824999996</v>
      </c>
      <c r="O92" s="142">
        <f t="shared" si="22"/>
        <v>15.991700198749994</v>
      </c>
      <c r="P92" s="142">
        <f t="shared" si="22"/>
        <v>18.09045522856249</v>
      </c>
      <c r="Q92" s="142">
        <f t="shared" si="22"/>
        <v>20.504023512846864</v>
      </c>
      <c r="S92" s="77">
        <f t="shared" si="24"/>
        <v>19.999600000000001</v>
      </c>
    </row>
    <row r="93" spans="5:19" x14ac:dyDescent="0.2">
      <c r="E93" s="140">
        <v>20</v>
      </c>
      <c r="F93" s="77">
        <f t="shared" si="23"/>
        <v>28.229907946468746</v>
      </c>
      <c r="G93" s="77">
        <f t="shared" si="23"/>
        <v>24.808615605624997</v>
      </c>
      <c r="H93" s="77">
        <f t="shared" si="23"/>
        <v>21.833578787499999</v>
      </c>
      <c r="I93" s="77">
        <f t="shared" si="23"/>
        <v>19.246590250000001</v>
      </c>
      <c r="J93" s="77">
        <f t="shared" si="23"/>
        <v>16.997035</v>
      </c>
      <c r="K93" s="151">
        <v>15.040900000000001</v>
      </c>
      <c r="L93" s="77">
        <f t="shared" si="22"/>
        <v>16.997035</v>
      </c>
      <c r="M93" s="77">
        <f t="shared" si="22"/>
        <v>19.246590250000001</v>
      </c>
      <c r="N93" s="77">
        <f t="shared" si="22"/>
        <v>21.833578787499999</v>
      </c>
      <c r="O93" s="77">
        <f t="shared" si="22"/>
        <v>24.808615605624997</v>
      </c>
      <c r="P93" s="77">
        <f t="shared" si="22"/>
        <v>28.229907946468746</v>
      </c>
      <c r="Q93" s="77">
        <f t="shared" si="22"/>
        <v>32.16439413843905</v>
      </c>
      <c r="S93" s="77">
        <f t="shared" si="24"/>
        <v>30.081800000000001</v>
      </c>
    </row>
    <row r="94" spans="5:19" x14ac:dyDescent="0.2">
      <c r="E94" s="140">
        <v>30</v>
      </c>
      <c r="F94" s="77">
        <f t="shared" si="23"/>
        <v>38.133830737718732</v>
      </c>
      <c r="G94" s="77">
        <f t="shared" si="23"/>
        <v>33.420722380624987</v>
      </c>
      <c r="H94" s="77">
        <f t="shared" si="23"/>
        <v>29.32236728749999</v>
      </c>
      <c r="I94" s="77">
        <f t="shared" si="23"/>
        <v>25.758580249999994</v>
      </c>
      <c r="J94" s="77">
        <f t="shared" si="23"/>
        <v>22.659634999999998</v>
      </c>
      <c r="K94" s="151">
        <v>19.9649</v>
      </c>
      <c r="L94" s="77">
        <f t="shared" si="22"/>
        <v>22.659634999999998</v>
      </c>
      <c r="M94" s="77">
        <f t="shared" si="22"/>
        <v>25.758580249999994</v>
      </c>
      <c r="N94" s="77">
        <f t="shared" si="22"/>
        <v>29.32236728749999</v>
      </c>
      <c r="O94" s="77">
        <f t="shared" si="22"/>
        <v>33.420722380624987</v>
      </c>
      <c r="P94" s="77">
        <f t="shared" si="22"/>
        <v>38.133830737718732</v>
      </c>
      <c r="Q94" s="77">
        <f t="shared" si="22"/>
        <v>43.553905348376539</v>
      </c>
      <c r="S94" s="77">
        <f t="shared" si="24"/>
        <v>39.9298</v>
      </c>
    </row>
    <row r="95" spans="5:19" x14ac:dyDescent="0.2">
      <c r="E95" s="140">
        <v>40</v>
      </c>
      <c r="F95" s="77">
        <f t="shared" si="23"/>
        <v>48.198662103968736</v>
      </c>
      <c r="G95" s="77">
        <f t="shared" si="23"/>
        <v>42.17274965562499</v>
      </c>
      <c r="H95" s="77">
        <f t="shared" si="23"/>
        <v>36.932825787499993</v>
      </c>
      <c r="I95" s="77">
        <f t="shared" si="23"/>
        <v>32.376370249999994</v>
      </c>
      <c r="J95" s="77">
        <f t="shared" si="23"/>
        <v>28.414234999999998</v>
      </c>
      <c r="K95" s="151">
        <v>24.968900000000001</v>
      </c>
      <c r="L95" s="77">
        <f t="shared" si="22"/>
        <v>28.414234999999998</v>
      </c>
      <c r="M95" s="77">
        <f t="shared" si="22"/>
        <v>32.376370249999994</v>
      </c>
      <c r="N95" s="77">
        <f t="shared" si="22"/>
        <v>36.932825787499993</v>
      </c>
      <c r="O95" s="77">
        <f t="shared" si="22"/>
        <v>42.17274965562499</v>
      </c>
      <c r="P95" s="77">
        <f t="shared" si="22"/>
        <v>48.198662103968736</v>
      </c>
      <c r="Q95" s="77">
        <f t="shared" si="22"/>
        <v>55.12846141956404</v>
      </c>
      <c r="S95" s="77">
        <f t="shared" si="24"/>
        <v>49.937800000000003</v>
      </c>
    </row>
    <row r="96" spans="5:19" x14ac:dyDescent="0.2">
      <c r="E96" s="140">
        <v>50</v>
      </c>
      <c r="F96" s="77">
        <f t="shared" si="23"/>
        <v>58.424402045218727</v>
      </c>
      <c r="G96" s="77">
        <f t="shared" si="23"/>
        <v>51.064697430624982</v>
      </c>
      <c r="H96" s="77">
        <f t="shared" si="23"/>
        <v>44.664954287499988</v>
      </c>
      <c r="I96" s="77">
        <f t="shared" si="23"/>
        <v>39.099960249999995</v>
      </c>
      <c r="J96" s="77">
        <f t="shared" si="23"/>
        <v>34.260835</v>
      </c>
      <c r="K96" s="151">
        <v>30.052900000000001</v>
      </c>
      <c r="L96" s="77">
        <f t="shared" si="22"/>
        <v>34.260835</v>
      </c>
      <c r="M96" s="77">
        <f t="shared" si="22"/>
        <v>39.099960249999995</v>
      </c>
      <c r="N96" s="77">
        <f t="shared" si="22"/>
        <v>44.664954287499988</v>
      </c>
      <c r="O96" s="77">
        <f t="shared" si="22"/>
        <v>51.064697430624982</v>
      </c>
      <c r="P96" s="77">
        <f t="shared" si="22"/>
        <v>58.424402045218727</v>
      </c>
      <c r="Q96" s="77">
        <f t="shared" si="22"/>
        <v>66.888062352001526</v>
      </c>
      <c r="S96" s="77">
        <f t="shared" si="24"/>
        <v>60.105800000000002</v>
      </c>
    </row>
    <row r="97" spans="5:19" x14ac:dyDescent="0.2">
      <c r="E97" s="140">
        <v>60</v>
      </c>
      <c r="F97" s="77">
        <f t="shared" si="23"/>
        <v>68.811050561468718</v>
      </c>
      <c r="G97" s="77">
        <f t="shared" si="23"/>
        <v>60.096565705624975</v>
      </c>
      <c r="H97" s="77">
        <f t="shared" si="23"/>
        <v>52.518752787499984</v>
      </c>
      <c r="I97" s="77">
        <f t="shared" si="23"/>
        <v>45.929350249999992</v>
      </c>
      <c r="J97" s="77">
        <f t="shared" si="23"/>
        <v>40.199434999999994</v>
      </c>
      <c r="K97" s="151">
        <v>35.216899999999995</v>
      </c>
      <c r="L97" s="77">
        <f t="shared" si="22"/>
        <v>40.199434999999994</v>
      </c>
      <c r="M97" s="77">
        <f t="shared" si="22"/>
        <v>45.929350249999992</v>
      </c>
      <c r="N97" s="77">
        <f t="shared" si="22"/>
        <v>52.518752787499984</v>
      </c>
      <c r="O97" s="77">
        <f t="shared" si="22"/>
        <v>60.096565705624975</v>
      </c>
      <c r="P97" s="77">
        <f t="shared" si="22"/>
        <v>68.811050561468718</v>
      </c>
      <c r="Q97" s="77">
        <f t="shared" si="22"/>
        <v>78.832708145689026</v>
      </c>
      <c r="S97" s="77">
        <f t="shared" si="24"/>
        <v>70.433799999999991</v>
      </c>
    </row>
    <row r="98" spans="5:19" x14ac:dyDescent="0.2">
      <c r="E98" s="140">
        <v>70</v>
      </c>
      <c r="F98" s="142">
        <f t="shared" si="23"/>
        <v>79.358607652718717</v>
      </c>
      <c r="G98" s="142">
        <f t="shared" si="23"/>
        <v>69.268354480624978</v>
      </c>
      <c r="H98" s="142">
        <f t="shared" si="23"/>
        <v>60.494221287499983</v>
      </c>
      <c r="I98" s="142">
        <f t="shared" si="23"/>
        <v>52.86454024999999</v>
      </c>
      <c r="J98" s="142">
        <f t="shared" si="23"/>
        <v>46.230034999999994</v>
      </c>
      <c r="K98" s="152">
        <v>40.460899999999995</v>
      </c>
      <c r="L98" s="142">
        <f t="shared" si="22"/>
        <v>46.230034999999994</v>
      </c>
      <c r="M98" s="142">
        <f t="shared" si="22"/>
        <v>52.86454024999999</v>
      </c>
      <c r="N98" s="142">
        <f t="shared" si="22"/>
        <v>60.494221287499983</v>
      </c>
      <c r="O98" s="142">
        <f t="shared" si="22"/>
        <v>69.268354480624978</v>
      </c>
      <c r="P98" s="142">
        <f t="shared" si="22"/>
        <v>79.358607652718717</v>
      </c>
      <c r="Q98" s="142">
        <f t="shared" si="22"/>
        <v>90.962398800626517</v>
      </c>
      <c r="S98" s="77">
        <f t="shared" si="24"/>
        <v>80.92179999999999</v>
      </c>
    </row>
    <row r="99" spans="5:19" x14ac:dyDescent="0.2">
      <c r="E99" s="140">
        <v>80</v>
      </c>
      <c r="F99" s="77">
        <f t="shared" si="23"/>
        <v>90.067073318968738</v>
      </c>
      <c r="G99" s="77">
        <f t="shared" si="23"/>
        <v>78.580063755624991</v>
      </c>
      <c r="H99" s="77">
        <f t="shared" si="23"/>
        <v>68.591359787499997</v>
      </c>
      <c r="I99" s="77">
        <f t="shared" si="23"/>
        <v>59.905530250000005</v>
      </c>
      <c r="J99" s="77">
        <f t="shared" si="23"/>
        <v>52.352635000000006</v>
      </c>
      <c r="K99" s="151">
        <v>45.784900000000007</v>
      </c>
      <c r="L99" s="77">
        <f t="shared" si="22"/>
        <v>52.352635000000006</v>
      </c>
      <c r="M99" s="77">
        <f t="shared" si="22"/>
        <v>59.905530250000005</v>
      </c>
      <c r="N99" s="77">
        <f t="shared" si="22"/>
        <v>68.591359787499997</v>
      </c>
      <c r="O99" s="77">
        <f t="shared" si="22"/>
        <v>78.580063755624991</v>
      </c>
      <c r="P99" s="77">
        <f t="shared" si="22"/>
        <v>90.067073318968738</v>
      </c>
      <c r="Q99" s="77">
        <f t="shared" si="22"/>
        <v>103.27713431681404</v>
      </c>
      <c r="S99" s="77">
        <f t="shared" si="24"/>
        <v>91.569800000000015</v>
      </c>
    </row>
    <row r="100" spans="5:19" x14ac:dyDescent="0.2">
      <c r="E100" s="140">
        <v>90</v>
      </c>
      <c r="F100" s="77">
        <f t="shared" si="23"/>
        <v>100.93644756021871</v>
      </c>
      <c r="G100" s="77">
        <f t="shared" si="23"/>
        <v>88.031693530624977</v>
      </c>
      <c r="H100" s="77">
        <f t="shared" si="23"/>
        <v>76.810168287499991</v>
      </c>
      <c r="I100" s="77">
        <f t="shared" si="23"/>
        <v>67.052320249999994</v>
      </c>
      <c r="J100" s="77">
        <f t="shared" si="23"/>
        <v>58.567234999999997</v>
      </c>
      <c r="K100" s="151">
        <v>51.188900000000004</v>
      </c>
      <c r="L100" s="77">
        <f t="shared" si="22"/>
        <v>58.567234999999997</v>
      </c>
      <c r="M100" s="77">
        <f t="shared" si="22"/>
        <v>67.052320249999994</v>
      </c>
      <c r="N100" s="77">
        <f t="shared" si="22"/>
        <v>76.810168287499991</v>
      </c>
      <c r="O100" s="77">
        <f t="shared" si="22"/>
        <v>88.031693530624977</v>
      </c>
      <c r="P100" s="77">
        <f t="shared" si="22"/>
        <v>100.93644756021871</v>
      </c>
      <c r="Q100" s="77">
        <f t="shared" si="22"/>
        <v>115.7769146942515</v>
      </c>
      <c r="S100" s="77">
        <f t="shared" si="24"/>
        <v>102.37780000000001</v>
      </c>
    </row>
    <row r="101" spans="5:19" x14ac:dyDescent="0.2">
      <c r="E101" s="140">
        <v>100</v>
      </c>
      <c r="F101" s="142">
        <f t="shared" si="23"/>
        <v>111.96673037646869</v>
      </c>
      <c r="G101" s="142">
        <f t="shared" si="23"/>
        <v>97.623243805624952</v>
      </c>
      <c r="H101" s="142">
        <f t="shared" si="23"/>
        <v>85.150646787499966</v>
      </c>
      <c r="I101" s="142">
        <f t="shared" si="23"/>
        <v>74.304910249999978</v>
      </c>
      <c r="J101" s="142">
        <f t="shared" si="23"/>
        <v>64.873834999999985</v>
      </c>
      <c r="K101" s="152">
        <v>56.672899999999998</v>
      </c>
      <c r="L101" s="142">
        <f t="shared" si="22"/>
        <v>64.873834999999985</v>
      </c>
      <c r="M101" s="142">
        <f t="shared" si="22"/>
        <v>74.304910249999978</v>
      </c>
      <c r="N101" s="142">
        <f t="shared" si="22"/>
        <v>85.150646787499966</v>
      </c>
      <c r="O101" s="142">
        <f t="shared" si="22"/>
        <v>97.623243805624952</v>
      </c>
      <c r="P101" s="142">
        <f t="shared" si="22"/>
        <v>111.96673037646869</v>
      </c>
      <c r="Q101" s="142">
        <f t="shared" si="22"/>
        <v>128.461739932939</v>
      </c>
    </row>
    <row r="102" spans="5:19" x14ac:dyDescent="0.2">
      <c r="E102" s="147"/>
      <c r="J102" s="77"/>
    </row>
    <row r="103" spans="5:19" x14ac:dyDescent="0.2">
      <c r="E103" s="140" t="s">
        <v>147</v>
      </c>
      <c r="K103" s="77">
        <f>K101/K93</f>
        <v>3.7679194729038819</v>
      </c>
    </row>
    <row r="131" spans="2:2" x14ac:dyDescent="0.2">
      <c r="B131" t="s">
        <v>129</v>
      </c>
    </row>
  </sheetData>
  <pageMargins left="0.2" right="0.2" top="0.75" bottom="0.75" header="0.3" footer="0.3"/>
  <pageSetup scale="8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2:AV74"/>
  <sheetViews>
    <sheetView showGridLines="0" topLeftCell="A13" zoomScale="90" zoomScaleNormal="90" workbookViewId="0">
      <selection activeCell="G45" sqref="G45"/>
    </sheetView>
  </sheetViews>
  <sheetFormatPr defaultRowHeight="12.75" x14ac:dyDescent="0.2"/>
  <cols>
    <col min="1" max="1" width="4.42578125" customWidth="1"/>
    <col min="2" max="29" width="11.7109375" customWidth="1"/>
  </cols>
  <sheetData>
    <row r="2" spans="1:48" x14ac:dyDescent="0.2">
      <c r="A2" s="106" t="s">
        <v>150</v>
      </c>
      <c r="AV2" t="s">
        <v>129</v>
      </c>
    </row>
    <row r="3" spans="1:48" x14ac:dyDescent="0.2">
      <c r="A3" s="88" t="s">
        <v>127</v>
      </c>
    </row>
    <row r="5" spans="1:48" x14ac:dyDescent="0.2">
      <c r="B5" s="48" t="s">
        <v>85</v>
      </c>
      <c r="F5" s="62">
        <v>1.1499999999999999</v>
      </c>
    </row>
    <row r="6" spans="1:48" x14ac:dyDescent="0.2">
      <c r="B6" s="3" t="s">
        <v>68</v>
      </c>
      <c r="C6" s="3" t="s">
        <v>69</v>
      </c>
      <c r="D6" s="3" t="s">
        <v>70</v>
      </c>
      <c r="E6" s="70" t="s">
        <v>71</v>
      </c>
      <c r="F6" s="65" t="s">
        <v>72</v>
      </c>
      <c r="G6" s="67" t="s">
        <v>73</v>
      </c>
      <c r="H6" s="73" t="s">
        <v>74</v>
      </c>
      <c r="I6" s="73" t="s">
        <v>75</v>
      </c>
      <c r="J6" s="73" t="s">
        <v>76</v>
      </c>
      <c r="K6" s="73" t="s">
        <v>77</v>
      </c>
      <c r="L6" s="73" t="s">
        <v>78</v>
      </c>
      <c r="M6" s="73" t="s">
        <v>79</v>
      </c>
      <c r="N6" s="73" t="s">
        <v>80</v>
      </c>
      <c r="O6" s="73" t="s">
        <v>81</v>
      </c>
      <c r="P6" s="73" t="s">
        <v>82</v>
      </c>
      <c r="Q6" s="73" t="s">
        <v>83</v>
      </c>
    </row>
    <row r="7" spans="1:48" x14ac:dyDescent="0.2">
      <c r="B7" s="3">
        <v>3</v>
      </c>
      <c r="C7" s="78">
        <f t="shared" ref="C7:Q7" si="0">(C17+C27)+2</f>
        <v>3.9725486972959652</v>
      </c>
      <c r="D7" s="78">
        <f t="shared" si="0"/>
        <v>4.2684310018903595</v>
      </c>
      <c r="E7" s="79">
        <f t="shared" si="0"/>
        <v>4.608695652173914</v>
      </c>
      <c r="F7" s="80">
        <f t="shared" si="0"/>
        <v>5</v>
      </c>
      <c r="G7" s="81">
        <f t="shared" si="0"/>
        <v>5.45</v>
      </c>
      <c r="H7" s="82">
        <f t="shared" si="0"/>
        <v>5.9674999999999994</v>
      </c>
      <c r="I7" s="82">
        <f t="shared" si="0"/>
        <v>6.5626249999999997</v>
      </c>
      <c r="J7" s="82">
        <f t="shared" si="0"/>
        <v>7.2470187499999987</v>
      </c>
      <c r="K7" s="82">
        <f t="shared" si="0"/>
        <v>8.0340715624999994</v>
      </c>
      <c r="L7" s="82">
        <f t="shared" si="0"/>
        <v>8.9391822968749981</v>
      </c>
      <c r="M7" s="82">
        <f t="shared" si="0"/>
        <v>9.9800596414062461</v>
      </c>
      <c r="N7" s="82">
        <f t="shared" si="0"/>
        <v>11.177068587617184</v>
      </c>
      <c r="O7" s="82">
        <f t="shared" si="0"/>
        <v>12.55362887575976</v>
      </c>
      <c r="P7" s="82">
        <f t="shared" si="0"/>
        <v>14.136673207123724</v>
      </c>
      <c r="Q7" s="82">
        <f t="shared" si="0"/>
        <v>15.957174188192282</v>
      </c>
    </row>
    <row r="8" spans="1:48" x14ac:dyDescent="0.2">
      <c r="B8" s="3">
        <v>10</v>
      </c>
      <c r="C8" s="98">
        <f t="shared" ref="C8:Q8" si="1">(C18+C28)+2</f>
        <v>7.2601298594559065</v>
      </c>
      <c r="D8" s="98">
        <f t="shared" si="1"/>
        <v>8.049149338374292</v>
      </c>
      <c r="E8" s="99">
        <f t="shared" si="1"/>
        <v>8.9565217391304355</v>
      </c>
      <c r="F8" s="100">
        <f t="shared" si="1"/>
        <v>10</v>
      </c>
      <c r="G8" s="101">
        <f t="shared" si="1"/>
        <v>11.2</v>
      </c>
      <c r="H8" s="102">
        <f t="shared" si="1"/>
        <v>12.579999999999998</v>
      </c>
      <c r="I8" s="102">
        <f t="shared" si="1"/>
        <v>14.166999999999998</v>
      </c>
      <c r="J8" s="102">
        <f t="shared" si="1"/>
        <v>15.992049999999997</v>
      </c>
      <c r="K8" s="102">
        <f t="shared" si="1"/>
        <v>18.090857499999995</v>
      </c>
      <c r="L8" s="102">
        <f t="shared" si="1"/>
        <v>20.504486124999993</v>
      </c>
      <c r="M8" s="102">
        <f t="shared" si="1"/>
        <v>23.28015904374999</v>
      </c>
      <c r="N8" s="102">
        <f t="shared" si="1"/>
        <v>26.472182900312486</v>
      </c>
      <c r="O8" s="102">
        <f t="shared" si="1"/>
        <v>30.143010335359357</v>
      </c>
      <c r="P8" s="102">
        <f t="shared" si="1"/>
        <v>34.36446188566326</v>
      </c>
      <c r="Q8" s="102">
        <f t="shared" si="1"/>
        <v>39.219131168512746</v>
      </c>
    </row>
    <row r="9" spans="1:48" x14ac:dyDescent="0.2">
      <c r="B9" s="3">
        <v>20</v>
      </c>
      <c r="C9" s="78">
        <f t="shared" ref="C9:Q9" si="2">(C19+C29)+2</f>
        <v>10.679214268102246</v>
      </c>
      <c r="D9" s="78">
        <f t="shared" si="2"/>
        <v>11.981096408317581</v>
      </c>
      <c r="E9" s="79">
        <f t="shared" si="2"/>
        <v>13.478260869565219</v>
      </c>
      <c r="F9" s="80">
        <f t="shared" si="2"/>
        <v>15.2</v>
      </c>
      <c r="G9" s="81">
        <f t="shared" si="2"/>
        <v>17.179999999999996</v>
      </c>
      <c r="H9" s="82">
        <f t="shared" si="2"/>
        <v>19.456999999999997</v>
      </c>
      <c r="I9" s="82">
        <f t="shared" si="2"/>
        <v>22.075549999999993</v>
      </c>
      <c r="J9" s="82">
        <f t="shared" si="2"/>
        <v>25.086882499999994</v>
      </c>
      <c r="K9" s="82">
        <f t="shared" si="2"/>
        <v>28.549914874999992</v>
      </c>
      <c r="L9" s="82">
        <f t="shared" si="2"/>
        <v>32.53240210624999</v>
      </c>
      <c r="M9" s="82">
        <f t="shared" si="2"/>
        <v>37.112262422187484</v>
      </c>
      <c r="N9" s="82">
        <f t="shared" si="2"/>
        <v>42.379101785515601</v>
      </c>
      <c r="O9" s="82">
        <f t="shared" si="2"/>
        <v>48.435967053342935</v>
      </c>
      <c r="P9" s="82">
        <f t="shared" si="2"/>
        <v>55.401362111344369</v>
      </c>
      <c r="Q9" s="82">
        <f t="shared" si="2"/>
        <v>63.411566428046029</v>
      </c>
    </row>
    <row r="10" spans="1:48" x14ac:dyDescent="0.2">
      <c r="B10" s="3">
        <v>70</v>
      </c>
      <c r="C10" s="98">
        <f t="shared" ref="C10:Q10" si="3">(C20+C30)+2</f>
        <v>26.985616832415559</v>
      </c>
      <c r="D10" s="98">
        <f t="shared" si="3"/>
        <v>30.733459357277887</v>
      </c>
      <c r="E10" s="99">
        <f t="shared" si="3"/>
        <v>35.04347826086957</v>
      </c>
      <c r="F10" s="100">
        <f>(F20+F30)+2</f>
        <v>40</v>
      </c>
      <c r="G10" s="101">
        <f t="shared" si="3"/>
        <v>45.699999999999996</v>
      </c>
      <c r="H10" s="102">
        <f t="shared" si="3"/>
        <v>52.254999999999995</v>
      </c>
      <c r="I10" s="102">
        <f t="shared" si="3"/>
        <v>59.793249999999986</v>
      </c>
      <c r="J10" s="102">
        <f t="shared" si="3"/>
        <v>68.462237499999972</v>
      </c>
      <c r="K10" s="102">
        <f t="shared" si="3"/>
        <v>78.431573124999971</v>
      </c>
      <c r="L10" s="102">
        <f t="shared" si="3"/>
        <v>89.896309093749963</v>
      </c>
      <c r="M10" s="102">
        <f t="shared" si="3"/>
        <v>103.08075545781244</v>
      </c>
      <c r="N10" s="102">
        <f t="shared" si="3"/>
        <v>118.24286877648431</v>
      </c>
      <c r="O10" s="102">
        <f t="shared" si="3"/>
        <v>135.67929909295697</v>
      </c>
      <c r="P10" s="102">
        <f t="shared" si="3"/>
        <v>155.73119395690048</v>
      </c>
      <c r="Q10" s="102">
        <f t="shared" si="3"/>
        <v>178.79087305043555</v>
      </c>
    </row>
    <row r="11" spans="1:48" x14ac:dyDescent="0.2">
      <c r="B11" s="3">
        <v>100</v>
      </c>
      <c r="C11" s="78">
        <f t="shared" ref="C11:Q11" si="4">(C21+C31)+2</f>
        <v>38.163392783759356</v>
      </c>
      <c r="D11" s="78">
        <f t="shared" si="4"/>
        <v>43.587901701323261</v>
      </c>
      <c r="E11" s="79">
        <f t="shared" si="4"/>
        <v>49.826086956521749</v>
      </c>
      <c r="F11" s="80">
        <f t="shared" si="4"/>
        <v>57</v>
      </c>
      <c r="G11" s="81">
        <f t="shared" si="4"/>
        <v>65.25</v>
      </c>
      <c r="H11" s="82">
        <f t="shared" si="4"/>
        <v>74.737499999999983</v>
      </c>
      <c r="I11" s="82">
        <f t="shared" si="4"/>
        <v>85.648124999999979</v>
      </c>
      <c r="J11" s="82">
        <f t="shared" si="4"/>
        <v>98.195343749999964</v>
      </c>
      <c r="K11" s="82">
        <f t="shared" si="4"/>
        <v>112.62464531249995</v>
      </c>
      <c r="L11" s="82">
        <f t="shared" si="4"/>
        <v>129.21834210937493</v>
      </c>
      <c r="M11" s="82">
        <f t="shared" si="4"/>
        <v>148.30109342578118</v>
      </c>
      <c r="N11" s="82">
        <f t="shared" si="4"/>
        <v>170.24625743964833</v>
      </c>
      <c r="O11" s="82">
        <f t="shared" si="4"/>
        <v>195.48319605559558</v>
      </c>
      <c r="P11" s="82">
        <f t="shared" si="4"/>
        <v>224.50567546393489</v>
      </c>
      <c r="Q11" s="82">
        <f t="shared" si="4"/>
        <v>257.88152678352515</v>
      </c>
    </row>
    <row r="12" spans="1:48" x14ac:dyDescent="0.2">
      <c r="B12" s="3">
        <v>240</v>
      </c>
      <c r="C12" s="78">
        <f t="shared" ref="C12:Q12" si="5">(C22+C32)+2</f>
        <v>90.326347223363754</v>
      </c>
      <c r="D12" s="78">
        <f t="shared" si="5"/>
        <v>103.57529930686832</v>
      </c>
      <c r="E12" s="79">
        <f t="shared" si="5"/>
        <v>118.81159420289856</v>
      </c>
      <c r="F12" s="80">
        <f t="shared" si="5"/>
        <v>136.33333333333331</v>
      </c>
      <c r="G12" s="81">
        <f t="shared" si="5"/>
        <v>156.48333333333329</v>
      </c>
      <c r="H12" s="82">
        <f t="shared" si="5"/>
        <v>179.65583333333325</v>
      </c>
      <c r="I12" s="82">
        <f t="shared" si="5"/>
        <v>206.30420833333324</v>
      </c>
      <c r="J12" s="82">
        <f t="shared" si="5"/>
        <v>236.94983958333324</v>
      </c>
      <c r="K12" s="82">
        <f t="shared" si="5"/>
        <v>272.19231552083318</v>
      </c>
      <c r="L12" s="82">
        <f t="shared" si="5"/>
        <v>312.7211628489581</v>
      </c>
      <c r="M12" s="82">
        <f t="shared" si="5"/>
        <v>359.32933727630189</v>
      </c>
      <c r="N12" s="82">
        <f t="shared" si="5"/>
        <v>412.92873786774703</v>
      </c>
      <c r="O12" s="82">
        <f t="shared" si="5"/>
        <v>474.5680485479092</v>
      </c>
      <c r="P12" s="82">
        <f t="shared" si="5"/>
        <v>545.45325583009549</v>
      </c>
      <c r="Q12" s="82">
        <f t="shared" si="5"/>
        <v>626.97124420460977</v>
      </c>
    </row>
    <row r="13" spans="1:48" x14ac:dyDescent="0.2">
      <c r="B13" s="104" t="s">
        <v>147</v>
      </c>
      <c r="C13" s="83"/>
      <c r="D13" s="83"/>
      <c r="E13" s="84"/>
      <c r="F13" s="80">
        <f>F11/F9</f>
        <v>3.75</v>
      </c>
    </row>
    <row r="14" spans="1:48" x14ac:dyDescent="0.2">
      <c r="C14" s="83"/>
      <c r="D14" s="83"/>
      <c r="E14" s="84"/>
      <c r="F14" s="85"/>
    </row>
    <row r="15" spans="1:48" x14ac:dyDescent="0.2">
      <c r="B15" s="88" t="s">
        <v>67</v>
      </c>
      <c r="C15" s="83"/>
      <c r="D15" s="83"/>
      <c r="E15" s="84"/>
      <c r="F15" s="85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</row>
    <row r="16" spans="1:48" x14ac:dyDescent="0.2">
      <c r="B16" s="3" t="s">
        <v>68</v>
      </c>
      <c r="C16" s="77" t="s">
        <v>69</v>
      </c>
      <c r="D16" s="77" t="s">
        <v>70</v>
      </c>
      <c r="E16" s="79" t="s">
        <v>71</v>
      </c>
      <c r="F16" s="80" t="s">
        <v>72</v>
      </c>
      <c r="G16" s="81" t="s">
        <v>73</v>
      </c>
      <c r="H16" s="82" t="s">
        <v>74</v>
      </c>
      <c r="I16" s="82" t="s">
        <v>75</v>
      </c>
      <c r="J16" s="82" t="s">
        <v>76</v>
      </c>
      <c r="K16" s="82" t="s">
        <v>77</v>
      </c>
      <c r="L16" s="82" t="s">
        <v>78</v>
      </c>
      <c r="M16" s="82" t="s">
        <v>79</v>
      </c>
      <c r="N16" s="82" t="s">
        <v>80</v>
      </c>
      <c r="O16" s="82" t="s">
        <v>81</v>
      </c>
      <c r="P16" s="82" t="s">
        <v>82</v>
      </c>
      <c r="Q16" s="82" t="s">
        <v>83</v>
      </c>
    </row>
    <row r="17" spans="2:17" x14ac:dyDescent="0.2">
      <c r="B17" s="3">
        <v>3</v>
      </c>
      <c r="C17" s="77">
        <f t="shared" ref="C17:E21" si="6">(D17/$F$5)</f>
        <v>0.32875811621599416</v>
      </c>
      <c r="D17" s="77">
        <f t="shared" si="6"/>
        <v>0.37807183364839325</v>
      </c>
      <c r="E17" s="79">
        <f t="shared" si="6"/>
        <v>0.43478260869565222</v>
      </c>
      <c r="F17" s="80">
        <v>0.5</v>
      </c>
      <c r="G17" s="81">
        <f>(F17*$F$5)</f>
        <v>0.57499999999999996</v>
      </c>
      <c r="H17" s="82">
        <f t="shared" ref="H17:Q17" si="7">(G17*$F$5)</f>
        <v>0.66124999999999989</v>
      </c>
      <c r="I17" s="82">
        <f t="shared" si="7"/>
        <v>0.76043749999999977</v>
      </c>
      <c r="J17" s="82">
        <f t="shared" si="7"/>
        <v>0.87450312499999971</v>
      </c>
      <c r="K17" s="82">
        <f t="shared" si="7"/>
        <v>1.0056785937499997</v>
      </c>
      <c r="L17" s="82">
        <f t="shared" si="7"/>
        <v>1.1565303828124995</v>
      </c>
      <c r="M17" s="82">
        <f t="shared" si="7"/>
        <v>1.3300099402343744</v>
      </c>
      <c r="N17" s="82">
        <f t="shared" si="7"/>
        <v>1.5295114312695304</v>
      </c>
      <c r="O17" s="82">
        <f t="shared" si="7"/>
        <v>1.7589381459599598</v>
      </c>
      <c r="P17" s="82">
        <f t="shared" si="7"/>
        <v>2.0227788678539538</v>
      </c>
      <c r="Q17" s="82">
        <f t="shared" si="7"/>
        <v>2.3261956980320466</v>
      </c>
    </row>
    <row r="18" spans="2:17" x14ac:dyDescent="0.2">
      <c r="B18" s="3">
        <v>10</v>
      </c>
      <c r="C18" s="103">
        <f t="shared" si="6"/>
        <v>0.98627434864798247</v>
      </c>
      <c r="D18" s="103">
        <f t="shared" si="6"/>
        <v>1.1342155009451798</v>
      </c>
      <c r="E18" s="99">
        <f>(F18/$F$5)</f>
        <v>1.3043478260869565</v>
      </c>
      <c r="F18" s="100">
        <v>1.5</v>
      </c>
      <c r="G18" s="101">
        <f t="shared" ref="G18:Q21" si="8">(F18*$F$5)</f>
        <v>1.7249999999999999</v>
      </c>
      <c r="H18" s="102">
        <f t="shared" si="8"/>
        <v>1.9837499999999997</v>
      </c>
      <c r="I18" s="102">
        <f t="shared" si="8"/>
        <v>2.2813124999999994</v>
      </c>
      <c r="J18" s="102">
        <f t="shared" si="8"/>
        <v>2.6235093749999989</v>
      </c>
      <c r="K18" s="102">
        <f t="shared" si="8"/>
        <v>3.0170357812499984</v>
      </c>
      <c r="L18" s="102">
        <f t="shared" si="8"/>
        <v>3.4695911484374977</v>
      </c>
      <c r="M18" s="102">
        <f t="shared" si="8"/>
        <v>3.9900298207031222</v>
      </c>
      <c r="N18" s="102">
        <f t="shared" si="8"/>
        <v>4.58853429380859</v>
      </c>
      <c r="O18" s="102">
        <f t="shared" si="8"/>
        <v>5.276814437879878</v>
      </c>
      <c r="P18" s="102">
        <f t="shared" si="8"/>
        <v>6.0683366035618596</v>
      </c>
      <c r="Q18" s="102">
        <f t="shared" si="8"/>
        <v>6.9785870940961381</v>
      </c>
    </row>
    <row r="19" spans="2:17" x14ac:dyDescent="0.2">
      <c r="B19" s="3">
        <v>20</v>
      </c>
      <c r="C19" s="77">
        <f>(D19/$F$5)</f>
        <v>2.301306813511959</v>
      </c>
      <c r="D19" s="77">
        <f>(E19/$F$5)</f>
        <v>2.6465028355387528</v>
      </c>
      <c r="E19" s="79">
        <f>(F19/$F$5)</f>
        <v>3.0434782608695654</v>
      </c>
      <c r="F19" s="80">
        <v>3.5</v>
      </c>
      <c r="G19" s="81">
        <f t="shared" si="8"/>
        <v>4.0249999999999995</v>
      </c>
      <c r="H19" s="82">
        <f t="shared" si="8"/>
        <v>4.6287499999999993</v>
      </c>
      <c r="I19" s="82">
        <f t="shared" si="8"/>
        <v>5.3230624999999989</v>
      </c>
      <c r="J19" s="82">
        <f t="shared" si="8"/>
        <v>6.1215218749999982</v>
      </c>
      <c r="K19" s="82">
        <f t="shared" si="8"/>
        <v>7.0397501562499976</v>
      </c>
      <c r="L19" s="82">
        <f t="shared" si="8"/>
        <v>8.0957126796874963</v>
      </c>
      <c r="M19" s="82">
        <f t="shared" si="8"/>
        <v>9.3100695816406205</v>
      </c>
      <c r="N19" s="82">
        <f t="shared" si="8"/>
        <v>10.706580018886713</v>
      </c>
      <c r="O19" s="82">
        <f t="shared" si="8"/>
        <v>12.312567021719719</v>
      </c>
      <c r="P19" s="82">
        <f t="shared" si="8"/>
        <v>14.159452074977676</v>
      </c>
      <c r="Q19" s="82">
        <f t="shared" si="8"/>
        <v>16.283369886224325</v>
      </c>
    </row>
    <row r="20" spans="2:17" x14ac:dyDescent="0.2">
      <c r="B20" s="3">
        <v>70</v>
      </c>
      <c r="C20" s="103">
        <f t="shared" si="6"/>
        <v>13.807840881071757</v>
      </c>
      <c r="D20" s="103">
        <f t="shared" si="6"/>
        <v>15.879017013232518</v>
      </c>
      <c r="E20" s="99">
        <f>(F20/$F$5)</f>
        <v>18.260869565217394</v>
      </c>
      <c r="F20" s="100">
        <v>21</v>
      </c>
      <c r="G20" s="101">
        <f t="shared" si="8"/>
        <v>24.15</v>
      </c>
      <c r="H20" s="102">
        <f t="shared" si="8"/>
        <v>27.772499999999997</v>
      </c>
      <c r="I20" s="102">
        <f t="shared" si="8"/>
        <v>31.938374999999994</v>
      </c>
      <c r="J20" s="102">
        <f t="shared" si="8"/>
        <v>36.729131249999988</v>
      </c>
      <c r="K20" s="102">
        <f t="shared" si="8"/>
        <v>42.238500937499985</v>
      </c>
      <c r="L20" s="102">
        <f t="shared" si="8"/>
        <v>48.574276078124981</v>
      </c>
      <c r="M20" s="102">
        <f t="shared" si="8"/>
        <v>55.860417489843726</v>
      </c>
      <c r="N20" s="102">
        <f t="shared" si="8"/>
        <v>64.239480113320283</v>
      </c>
      <c r="O20" s="102">
        <f t="shared" si="8"/>
        <v>73.875402130318321</v>
      </c>
      <c r="P20" s="102">
        <f t="shared" si="8"/>
        <v>84.95671244986606</v>
      </c>
      <c r="Q20" s="102">
        <f t="shared" si="8"/>
        <v>97.700219317345969</v>
      </c>
    </row>
    <row r="21" spans="2:17" x14ac:dyDescent="0.2">
      <c r="B21" s="3">
        <v>100</v>
      </c>
      <c r="C21" s="77">
        <f t="shared" si="6"/>
        <v>22.355551902687601</v>
      </c>
      <c r="D21" s="77">
        <f t="shared" si="6"/>
        <v>25.708884688090741</v>
      </c>
      <c r="E21" s="79">
        <f t="shared" si="6"/>
        <v>29.565217391304351</v>
      </c>
      <c r="F21" s="80">
        <v>34</v>
      </c>
      <c r="G21" s="81">
        <f t="shared" si="8"/>
        <v>39.099999999999994</v>
      </c>
      <c r="H21" s="82">
        <f t="shared" si="8"/>
        <v>44.964999999999989</v>
      </c>
      <c r="I21" s="82">
        <f t="shared" si="8"/>
        <v>51.709749999999985</v>
      </c>
      <c r="J21" s="82">
        <f t="shared" si="8"/>
        <v>59.466212499999976</v>
      </c>
      <c r="K21" s="82">
        <f t="shared" si="8"/>
        <v>68.386144374999972</v>
      </c>
      <c r="L21" s="82">
        <f t="shared" si="8"/>
        <v>78.644066031249963</v>
      </c>
      <c r="M21" s="82">
        <f t="shared" si="8"/>
        <v>90.440675935937449</v>
      </c>
      <c r="N21" s="82">
        <f t="shared" si="8"/>
        <v>104.00677732632806</v>
      </c>
      <c r="O21" s="82">
        <f t="shared" si="8"/>
        <v>119.60779392527726</v>
      </c>
      <c r="P21" s="82">
        <f t="shared" si="8"/>
        <v>137.54896301406885</v>
      </c>
      <c r="Q21" s="82">
        <f t="shared" si="8"/>
        <v>158.18130746617916</v>
      </c>
    </row>
    <row r="22" spans="2:17" x14ac:dyDescent="0.2">
      <c r="B22" s="3">
        <v>240</v>
      </c>
      <c r="C22" s="77">
        <f t="shared" ref="C22:Q22" si="9">(C$38*$B$22)+C$39</f>
        <v>62.244870003561545</v>
      </c>
      <c r="D22" s="77">
        <f t="shared" si="9"/>
        <v>71.581600504095775</v>
      </c>
      <c r="E22" s="79">
        <f t="shared" si="9"/>
        <v>82.318840579710141</v>
      </c>
      <c r="F22" s="80">
        <f t="shared" si="9"/>
        <v>94.666666666666657</v>
      </c>
      <c r="G22" s="81">
        <f t="shared" si="9"/>
        <v>108.86666666666665</v>
      </c>
      <c r="H22" s="82">
        <f t="shared" si="9"/>
        <v>125.19666666666657</v>
      </c>
      <c r="I22" s="82">
        <f t="shared" si="9"/>
        <v>143.97616666666659</v>
      </c>
      <c r="J22" s="82">
        <f t="shared" si="9"/>
        <v>165.5725916666666</v>
      </c>
      <c r="K22" s="82">
        <f t="shared" si="9"/>
        <v>190.40848041666652</v>
      </c>
      <c r="L22" s="82">
        <f t="shared" si="9"/>
        <v>218.96975247916649</v>
      </c>
      <c r="M22" s="82">
        <f t="shared" si="9"/>
        <v>251.8152153510415</v>
      </c>
      <c r="N22" s="82">
        <f t="shared" si="9"/>
        <v>289.5874976536976</v>
      </c>
      <c r="O22" s="82">
        <f t="shared" si="9"/>
        <v>333.02562230175232</v>
      </c>
      <c r="P22" s="82">
        <f t="shared" si="9"/>
        <v>382.97946564701522</v>
      </c>
      <c r="Q22" s="82">
        <f t="shared" si="9"/>
        <v>440.4263854940674</v>
      </c>
    </row>
    <row r="23" spans="2:17" x14ac:dyDescent="0.2">
      <c r="B23" s="104" t="s">
        <v>147</v>
      </c>
      <c r="C23" s="83"/>
      <c r="D23" s="83"/>
      <c r="E23" s="84"/>
      <c r="F23" s="80">
        <f>F21/F19</f>
        <v>9.7142857142857135</v>
      </c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</row>
    <row r="24" spans="2:17" x14ac:dyDescent="0.2"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</row>
    <row r="25" spans="2:17" x14ac:dyDescent="0.2">
      <c r="B25" s="48" t="s">
        <v>84</v>
      </c>
      <c r="C25" s="83"/>
      <c r="D25" s="83"/>
      <c r="E25" s="84"/>
      <c r="F25" s="85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2:17" x14ac:dyDescent="0.2">
      <c r="B26" s="3" t="s">
        <v>68</v>
      </c>
      <c r="C26" s="77" t="s">
        <v>69</v>
      </c>
      <c r="D26" s="77" t="s">
        <v>70</v>
      </c>
      <c r="E26" s="79" t="s">
        <v>71</v>
      </c>
      <c r="F26" s="80" t="s">
        <v>72</v>
      </c>
      <c r="G26" s="81" t="s">
        <v>73</v>
      </c>
      <c r="H26" s="82" t="s">
        <v>74</v>
      </c>
      <c r="I26" s="82" t="s">
        <v>75</v>
      </c>
      <c r="J26" s="82" t="s">
        <v>76</v>
      </c>
      <c r="K26" s="82" t="s">
        <v>77</v>
      </c>
      <c r="L26" s="82" t="s">
        <v>78</v>
      </c>
      <c r="M26" s="82" t="s">
        <v>79</v>
      </c>
      <c r="N26" s="82" t="s">
        <v>80</v>
      </c>
      <c r="O26" s="82" t="s">
        <v>81</v>
      </c>
      <c r="P26" s="82" t="s">
        <v>82</v>
      </c>
      <c r="Q26" s="82" t="s">
        <v>83</v>
      </c>
    </row>
    <row r="27" spans="2:17" x14ac:dyDescent="0.2">
      <c r="B27" s="3">
        <v>3</v>
      </c>
      <c r="C27" s="77">
        <f t="shared" ref="C27:E31" si="10">(D27/$F$5)</f>
        <v>1.6437905810799709</v>
      </c>
      <c r="D27" s="77">
        <f t="shared" si="10"/>
        <v>1.8903591682419665</v>
      </c>
      <c r="E27" s="79">
        <f t="shared" si="10"/>
        <v>2.1739130434782612</v>
      </c>
      <c r="F27" s="80">
        <v>2.5</v>
      </c>
      <c r="G27" s="81">
        <f>(F27*$F$5)</f>
        <v>2.875</v>
      </c>
      <c r="H27" s="82">
        <f t="shared" ref="H27:Q27" si="11">(G27*$F$5)</f>
        <v>3.3062499999999999</v>
      </c>
      <c r="I27" s="82">
        <f t="shared" si="11"/>
        <v>3.8021874999999996</v>
      </c>
      <c r="J27" s="82">
        <f t="shared" si="11"/>
        <v>4.3725156249999992</v>
      </c>
      <c r="K27" s="82">
        <f t="shared" si="11"/>
        <v>5.0283929687499986</v>
      </c>
      <c r="L27" s="82">
        <f t="shared" si="11"/>
        <v>5.7826519140624981</v>
      </c>
      <c r="M27" s="82">
        <f t="shared" si="11"/>
        <v>6.6500497011718727</v>
      </c>
      <c r="N27" s="82">
        <f t="shared" si="11"/>
        <v>7.647557156347653</v>
      </c>
      <c r="O27" s="82">
        <f t="shared" si="11"/>
        <v>8.7946907297998003</v>
      </c>
      <c r="P27" s="82">
        <f t="shared" si="11"/>
        <v>10.11389433926977</v>
      </c>
      <c r="Q27" s="82">
        <f t="shared" si="11"/>
        <v>11.630978490160235</v>
      </c>
    </row>
    <row r="28" spans="2:17" x14ac:dyDescent="0.2">
      <c r="B28" s="3">
        <v>10</v>
      </c>
      <c r="C28" s="103">
        <f t="shared" si="10"/>
        <v>4.2738555108079241</v>
      </c>
      <c r="D28" s="103">
        <f t="shared" si="10"/>
        <v>4.9149338374291123</v>
      </c>
      <c r="E28" s="99">
        <f t="shared" si="10"/>
        <v>5.6521739130434785</v>
      </c>
      <c r="F28" s="100">
        <v>6.5</v>
      </c>
      <c r="G28" s="101">
        <f t="shared" ref="G28:Q31" si="12">(F28*$F$5)</f>
        <v>7.4749999999999996</v>
      </c>
      <c r="H28" s="102">
        <f t="shared" si="12"/>
        <v>8.5962499999999995</v>
      </c>
      <c r="I28" s="102">
        <f t="shared" si="12"/>
        <v>9.8856874999999995</v>
      </c>
      <c r="J28" s="102">
        <f t="shared" si="12"/>
        <v>11.368540624999998</v>
      </c>
      <c r="K28" s="102">
        <f t="shared" si="12"/>
        <v>13.073821718749997</v>
      </c>
      <c r="L28" s="102">
        <f t="shared" si="12"/>
        <v>15.034894976562496</v>
      </c>
      <c r="M28" s="102">
        <f t="shared" si="12"/>
        <v>17.290129223046868</v>
      </c>
      <c r="N28" s="102">
        <f t="shared" si="12"/>
        <v>19.883648606503897</v>
      </c>
      <c r="O28" s="102">
        <f t="shared" si="12"/>
        <v>22.866195897479479</v>
      </c>
      <c r="P28" s="102">
        <f t="shared" si="12"/>
        <v>26.2961252821014</v>
      </c>
      <c r="Q28" s="102">
        <f t="shared" si="12"/>
        <v>30.240544074416608</v>
      </c>
    </row>
    <row r="29" spans="2:17" x14ac:dyDescent="0.2">
      <c r="B29" s="3">
        <v>20</v>
      </c>
      <c r="C29" s="77">
        <f>(D29/$F$5)</f>
        <v>6.3779074545902867</v>
      </c>
      <c r="D29" s="77">
        <f>(E29/$F$5)</f>
        <v>7.3345935727788287</v>
      </c>
      <c r="E29" s="79">
        <f>(F29/$F$5)</f>
        <v>8.4347826086956523</v>
      </c>
      <c r="F29" s="80">
        <v>9.6999999999999993</v>
      </c>
      <c r="G29" s="81">
        <f t="shared" si="12"/>
        <v>11.154999999999998</v>
      </c>
      <c r="H29" s="82">
        <f t="shared" si="12"/>
        <v>12.828249999999997</v>
      </c>
      <c r="I29" s="82">
        <f t="shared" si="12"/>
        <v>14.752487499999996</v>
      </c>
      <c r="J29" s="82">
        <f t="shared" si="12"/>
        <v>16.965360624999995</v>
      </c>
      <c r="K29" s="82">
        <f t="shared" si="12"/>
        <v>19.510164718749994</v>
      </c>
      <c r="L29" s="82">
        <f t="shared" si="12"/>
        <v>22.436689426562491</v>
      </c>
      <c r="M29" s="82">
        <f t="shared" si="12"/>
        <v>25.802192840546862</v>
      </c>
      <c r="N29" s="82">
        <f t="shared" si="12"/>
        <v>29.67252176662889</v>
      </c>
      <c r="O29" s="82">
        <f t="shared" si="12"/>
        <v>34.12340003162322</v>
      </c>
      <c r="P29" s="82">
        <f t="shared" si="12"/>
        <v>39.241910036366697</v>
      </c>
      <c r="Q29" s="82">
        <f t="shared" si="12"/>
        <v>45.128196541821701</v>
      </c>
    </row>
    <row r="30" spans="2:17" x14ac:dyDescent="0.2">
      <c r="B30" s="3">
        <v>70</v>
      </c>
      <c r="C30" s="103">
        <f t="shared" si="10"/>
        <v>11.177775951343801</v>
      </c>
      <c r="D30" s="103">
        <f t="shared" si="10"/>
        <v>12.854442344045371</v>
      </c>
      <c r="E30" s="99">
        <f t="shared" si="10"/>
        <v>14.782608695652176</v>
      </c>
      <c r="F30" s="100">
        <v>17</v>
      </c>
      <c r="G30" s="101">
        <f t="shared" si="12"/>
        <v>19.549999999999997</v>
      </c>
      <c r="H30" s="102">
        <f t="shared" si="12"/>
        <v>22.482499999999995</v>
      </c>
      <c r="I30" s="102">
        <f t="shared" si="12"/>
        <v>25.854874999999993</v>
      </c>
      <c r="J30" s="102">
        <f t="shared" si="12"/>
        <v>29.733106249999988</v>
      </c>
      <c r="K30" s="102">
        <f t="shared" si="12"/>
        <v>34.193072187499986</v>
      </c>
      <c r="L30" s="102">
        <f t="shared" si="12"/>
        <v>39.322033015624982</v>
      </c>
      <c r="M30" s="102">
        <f t="shared" si="12"/>
        <v>45.220337967968725</v>
      </c>
      <c r="N30" s="102">
        <f t="shared" si="12"/>
        <v>52.003388663164031</v>
      </c>
      <c r="O30" s="102">
        <f t="shared" si="12"/>
        <v>59.803896962638632</v>
      </c>
      <c r="P30" s="102">
        <f t="shared" si="12"/>
        <v>68.774481507034423</v>
      </c>
      <c r="Q30" s="102">
        <f t="shared" si="12"/>
        <v>79.090653733089582</v>
      </c>
    </row>
    <row r="31" spans="2:17" x14ac:dyDescent="0.2">
      <c r="B31" s="3">
        <v>100</v>
      </c>
      <c r="C31" s="77">
        <f t="shared" si="10"/>
        <v>13.807840881071757</v>
      </c>
      <c r="D31" s="77">
        <f t="shared" si="10"/>
        <v>15.879017013232518</v>
      </c>
      <c r="E31" s="79">
        <f t="shared" si="10"/>
        <v>18.260869565217394</v>
      </c>
      <c r="F31" s="80">
        <v>21</v>
      </c>
      <c r="G31" s="81">
        <f t="shared" si="12"/>
        <v>24.15</v>
      </c>
      <c r="H31" s="82">
        <f t="shared" si="12"/>
        <v>27.772499999999997</v>
      </c>
      <c r="I31" s="82">
        <f t="shared" si="12"/>
        <v>31.938374999999994</v>
      </c>
      <c r="J31" s="82">
        <f t="shared" si="12"/>
        <v>36.729131249999988</v>
      </c>
      <c r="K31" s="82">
        <f t="shared" si="12"/>
        <v>42.238500937499985</v>
      </c>
      <c r="L31" s="82">
        <f t="shared" si="12"/>
        <v>48.574276078124981</v>
      </c>
      <c r="M31" s="82">
        <f t="shared" si="12"/>
        <v>55.860417489843726</v>
      </c>
      <c r="N31" s="82">
        <f t="shared" si="12"/>
        <v>64.239480113320283</v>
      </c>
      <c r="O31" s="82">
        <f t="shared" si="12"/>
        <v>73.875402130318321</v>
      </c>
      <c r="P31" s="82">
        <f t="shared" si="12"/>
        <v>84.95671244986606</v>
      </c>
      <c r="Q31" s="82">
        <f t="shared" si="12"/>
        <v>97.700219317345969</v>
      </c>
    </row>
    <row r="32" spans="2:17" x14ac:dyDescent="0.2">
      <c r="B32" s="3">
        <v>240</v>
      </c>
      <c r="C32" s="77">
        <f t="shared" ref="C32:Q32" si="13">(C$41*$B$32)+C$42</f>
        <v>26.081477219802213</v>
      </c>
      <c r="D32" s="77">
        <f t="shared" si="13"/>
        <v>29.993698802772538</v>
      </c>
      <c r="E32" s="79">
        <f t="shared" si="13"/>
        <v>34.492753623188413</v>
      </c>
      <c r="F32" s="80">
        <f t="shared" si="13"/>
        <v>39.666666666666657</v>
      </c>
      <c r="G32" s="81">
        <f t="shared" si="13"/>
        <v>45.61666666666666</v>
      </c>
      <c r="H32" s="82">
        <f t="shared" si="13"/>
        <v>52.459166666666675</v>
      </c>
      <c r="I32" s="82">
        <f t="shared" si="13"/>
        <v>60.328041666666664</v>
      </c>
      <c r="J32" s="82">
        <f t="shared" si="13"/>
        <v>69.377247916666647</v>
      </c>
      <c r="K32" s="82">
        <f t="shared" si="13"/>
        <v>79.783835104166656</v>
      </c>
      <c r="L32" s="82">
        <f t="shared" si="13"/>
        <v>91.751410369791643</v>
      </c>
      <c r="M32" s="82">
        <f t="shared" si="13"/>
        <v>105.51412192526038</v>
      </c>
      <c r="N32" s="82">
        <f t="shared" si="13"/>
        <v>121.34124021404946</v>
      </c>
      <c r="O32" s="82">
        <f t="shared" si="13"/>
        <v>139.54242624615688</v>
      </c>
      <c r="P32" s="82">
        <f t="shared" si="13"/>
        <v>160.47379018308033</v>
      </c>
      <c r="Q32" s="82">
        <f t="shared" si="13"/>
        <v>184.54485871054243</v>
      </c>
    </row>
    <row r="33" spans="2:17" x14ac:dyDescent="0.2">
      <c r="B33" s="104" t="s">
        <v>147</v>
      </c>
      <c r="C33" s="83"/>
      <c r="D33" s="83"/>
      <c r="E33" s="84"/>
      <c r="F33" s="80">
        <f>F31/F29</f>
        <v>2.1649484536082477</v>
      </c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6" spans="2:17" x14ac:dyDescent="0.2"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</row>
    <row r="38" spans="2:17" x14ac:dyDescent="0.2">
      <c r="B38" t="s">
        <v>149</v>
      </c>
      <c r="C38" s="105">
        <f>INDEX(LINEST(C$20:C$21,($B$20:$B$21)^{1}),1)</f>
        <v>0.28492370072052814</v>
      </c>
      <c r="D38" s="105">
        <f>INDEX(LINEST(D$20:D$21,($B$20:$B$21)^{1}),1)</f>
        <v>0.32766225582860742</v>
      </c>
      <c r="E38" s="105">
        <f>INDEX(LINEST(E$20:E$21,($B$20:$B$21)^{1}),1)</f>
        <v>0.3768115942028985</v>
      </c>
      <c r="F38" s="105">
        <f>INDEX(LINEST(F$20:F$21,($B$20:$B$21)^{1}),1)</f>
        <v>0.43333333333333329</v>
      </c>
      <c r="G38" s="105">
        <f>INDEX(LINEST(G$20:G$21,($B$20:$B$21)^{1}),1)</f>
        <v>0.49833333333333318</v>
      </c>
      <c r="H38" s="105">
        <f>INDEX(LINEST(H$20:H$21,($B$20:$B$21)^{1}),1)</f>
        <v>0.57308333333333283</v>
      </c>
      <c r="I38" s="105">
        <f>INDEX(LINEST(I$20:I$21,($B$20:$B$21)^{1}),1)</f>
        <v>0.659045833333333</v>
      </c>
      <c r="J38" s="105">
        <f>INDEX(LINEST(J$20:J$21,($B$20:$B$21)^{1}),1)</f>
        <v>0.75790270833333295</v>
      </c>
      <c r="K38" s="105">
        <f>INDEX(LINEST(K$20:K$21,($B$20:$B$21)^{1}),1)</f>
        <v>0.87158811458333252</v>
      </c>
      <c r="L38" s="105">
        <f>INDEX(LINEST(L$20:L$21,($B$20:$B$21)^{1}),1)</f>
        <v>1.0023263317708324</v>
      </c>
      <c r="M38" s="105">
        <f>INDEX(LINEST(M$20:M$21,($B$20:$B$21)^{1}),1)</f>
        <v>1.1526752815364574</v>
      </c>
      <c r="N38" s="105">
        <f>INDEX(LINEST(N$20:N$21,($B$20:$B$21)^{1}),1)</f>
        <v>1.3255765737669256</v>
      </c>
      <c r="O38" s="105">
        <f>INDEX(LINEST(O$20:O$21,($B$20:$B$21)^{1}),1)</f>
        <v>1.5244130598319647</v>
      </c>
      <c r="P38" s="105">
        <f>INDEX(LINEST(P$20:P$21,($B$20:$B$21)^{1}),1)</f>
        <v>1.7530750188067594</v>
      </c>
      <c r="Q38" s="105">
        <f>INDEX(LINEST(Q$20:Q$21,($B$20:$B$21)^{1}),1)</f>
        <v>2.0160362716277729</v>
      </c>
    </row>
    <row r="39" spans="2:17" x14ac:dyDescent="0.2">
      <c r="C39" s="105">
        <f>INDEX(LINEST(C$20:C$21,($B$20:$B$21)^{1}),2)</f>
        <v>-6.1368181693652133</v>
      </c>
      <c r="D39" s="105">
        <f>INDEX(LINEST(D$20:D$21,($B$20:$B$21)^{1}),2)</f>
        <v>-7.0573408947700003</v>
      </c>
      <c r="E39" s="105">
        <f>INDEX(LINEST(E$20:E$21,($B$20:$B$21)^{1}),2)</f>
        <v>-8.1159420289855007</v>
      </c>
      <c r="F39" s="105">
        <f>INDEX(LINEST(F$20:F$21,($B$20:$B$21)^{1}),2)</f>
        <v>-9.3333333333333286</v>
      </c>
      <c r="G39" s="105">
        <f>INDEX(LINEST(G$20:G$21,($B$20:$B$21)^{1}),2)</f>
        <v>-10.733333333333324</v>
      </c>
      <c r="H39" s="105">
        <f>INDEX(LINEST(H$20:H$21,($B$20:$B$21)^{1}),2)</f>
        <v>-12.343333333333298</v>
      </c>
      <c r="I39" s="105">
        <f>INDEX(LINEST(I$20:I$21,($B$20:$B$21)^{1}),2)</f>
        <v>-14.194833333333314</v>
      </c>
      <c r="J39" s="105">
        <f>INDEX(LINEST(J$20:J$21,($B$20:$B$21)^{1}),2)</f>
        <v>-16.324058333333319</v>
      </c>
      <c r="K39" s="105">
        <f>INDEX(LINEST(K$20:K$21,($B$20:$B$21)^{1}),2)</f>
        <v>-18.772667083333289</v>
      </c>
      <c r="L39" s="105">
        <f>INDEX(LINEST(L$20:L$21,($B$20:$B$21)^{1}),2)</f>
        <v>-21.588567145833288</v>
      </c>
      <c r="M39" s="105">
        <f>INDEX(LINEST(M$20:M$21,($B$20:$B$21)^{1}),2)</f>
        <v>-24.826852217708293</v>
      </c>
      <c r="N39" s="105">
        <f>INDEX(LINEST(N$20:N$21,($B$20:$B$21)^{1}),2)</f>
        <v>-28.550880050364512</v>
      </c>
      <c r="O39" s="105">
        <f>INDEX(LINEST(O$20:O$21,($B$20:$B$21)^{1}),2)</f>
        <v>-32.833512057919208</v>
      </c>
      <c r="P39" s="105">
        <f>INDEX(LINEST(P$20:P$21,($B$20:$B$21)^{1}),2)</f>
        <v>-37.758538866607097</v>
      </c>
      <c r="Q39" s="105">
        <f>INDEX(LINEST(Q$20:Q$21,($B$20:$B$21)^{1}),2)</f>
        <v>-43.422319696598123</v>
      </c>
    </row>
    <row r="41" spans="2:17" x14ac:dyDescent="0.2">
      <c r="B41" t="s">
        <v>148</v>
      </c>
      <c r="C41" s="105">
        <f>INDEX(LINEST(C$30:C$31,($B$30:$B$31)^{1}),1)</f>
        <v>8.766883099093184E-2</v>
      </c>
      <c r="D41" s="105">
        <f>INDEX(LINEST(D$30:D$31,($B$30:$B$31)^{1}),1)</f>
        <v>0.10081915563957158</v>
      </c>
      <c r="E41" s="105">
        <f>INDEX(LINEST(E$30:E$31,($B$30:$B$31)^{1}),1)</f>
        <v>0.11594202898550729</v>
      </c>
      <c r="F41" s="105">
        <f>INDEX(LINEST(F$30:F$31,($B$30:$B$31)^{1}),1)</f>
        <v>0.13333333333333328</v>
      </c>
      <c r="G41" s="105">
        <f>INDEX(LINEST(G$30:G$31,($B$30:$B$31)^{1}),1)</f>
        <v>0.15333333333333332</v>
      </c>
      <c r="H41" s="105">
        <f>INDEX(LINEST(H$30:H$31,($B$30:$B$31)^{1}),1)</f>
        <v>0.1763333333333334</v>
      </c>
      <c r="I41" s="105">
        <f>INDEX(LINEST(I$30:I$31,($B$30:$B$31)^{1}),1)</f>
        <v>0.20278333333333337</v>
      </c>
      <c r="J41" s="105">
        <f>INDEX(LINEST(J$30:J$31,($B$30:$B$31)^{1}),1)</f>
        <v>0.2332008333333333</v>
      </c>
      <c r="K41" s="105">
        <f>INDEX(LINEST(K$30:K$31,($B$30:$B$31)^{1}),1)</f>
        <v>0.26818095833333339</v>
      </c>
      <c r="L41" s="105">
        <f>INDEX(LINEST(L$30:L$31,($B$30:$B$31)^{1}),1)</f>
        <v>0.3084081020833333</v>
      </c>
      <c r="M41" s="105">
        <f>INDEX(LINEST(M$30:M$31,($B$30:$B$31)^{1}),1)</f>
        <v>0.35466931739583335</v>
      </c>
      <c r="N41" s="105">
        <f>INDEX(LINEST(N$30:N$31,($B$30:$B$31)^{1}),1)</f>
        <v>0.40786971500520841</v>
      </c>
      <c r="O41" s="105">
        <f>INDEX(LINEST(O$30:O$31,($B$30:$B$31)^{1}),1)</f>
        <v>0.46905017225598961</v>
      </c>
      <c r="P41" s="105">
        <f>INDEX(LINEST(P$30:P$31,($B$30:$B$31)^{1}),1)</f>
        <v>0.53940769809438771</v>
      </c>
      <c r="Q41" s="105">
        <f>INDEX(LINEST(Q$30:Q$31,($B$30:$B$31)^{1}),1)</f>
        <v>0.62031885280854615</v>
      </c>
    </row>
    <row r="42" spans="2:17" x14ac:dyDescent="0.2">
      <c r="C42" s="105">
        <f>INDEX(LINEST(C$30:C$31,($B$30:$B$31)^{1}),2)</f>
        <v>5.0409577819785731</v>
      </c>
      <c r="D42" s="105">
        <f>INDEX(LINEST(D$30:D$31,($B$30:$B$31)^{1}),2)</f>
        <v>5.7971014492753596</v>
      </c>
      <c r="E42" s="105">
        <f>INDEX(LINEST(E$30:E$31,($B$30:$B$31)^{1}),2)</f>
        <v>6.6666666666666661</v>
      </c>
      <c r="F42" s="105">
        <f>INDEX(LINEST(F$30:F$31,($B$30:$B$31)^{1}),2)</f>
        <v>7.6666666666666714</v>
      </c>
      <c r="G42" s="105">
        <f>INDEX(LINEST(G$30:G$31,($B$30:$B$31)^{1}),2)</f>
        <v>8.8166666666666664</v>
      </c>
      <c r="H42" s="105">
        <f>INDEX(LINEST(H$30:H$31,($B$30:$B$31)^{1}),2)</f>
        <v>10.139166666666659</v>
      </c>
      <c r="I42" s="105">
        <f>INDEX(LINEST(I$30:I$31,($B$30:$B$31)^{1}),2)</f>
        <v>11.660041666666658</v>
      </c>
      <c r="J42" s="105">
        <f>INDEX(LINEST(J$30:J$31,($B$30:$B$31)^{1}),2)</f>
        <v>13.409047916666655</v>
      </c>
      <c r="K42" s="105">
        <f>INDEX(LINEST(K$30:K$31,($B$30:$B$31)^{1}),2)</f>
        <v>15.420405104166647</v>
      </c>
      <c r="L42" s="105">
        <f>INDEX(LINEST(L$30:L$31,($B$30:$B$31)^{1}),2)</f>
        <v>17.733465869791651</v>
      </c>
      <c r="M42" s="105">
        <f>INDEX(LINEST(M$30:M$31,($B$30:$B$31)^{1}),2)</f>
        <v>20.393485750260385</v>
      </c>
      <c r="N42" s="105">
        <f>INDEX(LINEST(N$30:N$31,($B$30:$B$31)^{1}),2)</f>
        <v>23.452508612799441</v>
      </c>
      <c r="O42" s="105">
        <f>INDEX(LINEST(O$30:O$31,($B$30:$B$31)^{1}),2)</f>
        <v>26.970384904719367</v>
      </c>
      <c r="P42" s="105">
        <f>INDEX(LINEST(P$30:P$31,($B$30:$B$31)^{1}),2)</f>
        <v>31.015942640427284</v>
      </c>
      <c r="Q42" s="105">
        <f>INDEX(LINEST(Q$30:Q$31,($B$30:$B$31)^{1}),2)</f>
        <v>35.668334036491352</v>
      </c>
    </row>
    <row r="74" spans="1:1" x14ac:dyDescent="0.2">
      <c r="A74" t="s">
        <v>129</v>
      </c>
    </row>
  </sheetData>
  <pageMargins left="0.7" right="0.7" top="0.75" bottom="0.75" header="0.3" footer="0.3"/>
  <pageSetup scale="71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AV71"/>
  <sheetViews>
    <sheetView showGridLines="0" zoomScale="90" zoomScaleNormal="90" workbookViewId="0"/>
  </sheetViews>
  <sheetFormatPr defaultRowHeight="12.75" x14ac:dyDescent="0.2"/>
  <cols>
    <col min="1" max="29" width="11.7109375" customWidth="1"/>
  </cols>
  <sheetData>
    <row r="2" spans="1:48" x14ac:dyDescent="0.2">
      <c r="AV2" t="s">
        <v>129</v>
      </c>
    </row>
    <row r="3" spans="1:48" x14ac:dyDescent="0.2">
      <c r="A3" s="88" t="s">
        <v>127</v>
      </c>
    </row>
    <row r="5" spans="1:48" x14ac:dyDescent="0.2">
      <c r="B5" s="48" t="s">
        <v>85</v>
      </c>
      <c r="F5" s="62">
        <v>1.1499999999999999</v>
      </c>
    </row>
    <row r="6" spans="1:48" x14ac:dyDescent="0.2">
      <c r="B6" s="3" t="s">
        <v>68</v>
      </c>
      <c r="C6" s="3" t="s">
        <v>69</v>
      </c>
      <c r="D6" s="3" t="s">
        <v>70</v>
      </c>
      <c r="E6" s="70" t="s">
        <v>71</v>
      </c>
      <c r="F6" s="65" t="s">
        <v>72</v>
      </c>
      <c r="G6" s="67" t="s">
        <v>73</v>
      </c>
      <c r="H6" s="73" t="s">
        <v>74</v>
      </c>
      <c r="I6" s="73" t="s">
        <v>75</v>
      </c>
      <c r="J6" s="73" t="s">
        <v>76</v>
      </c>
      <c r="K6" s="73" t="s">
        <v>77</v>
      </c>
      <c r="L6" s="73" t="s">
        <v>78</v>
      </c>
      <c r="M6" s="73" t="s">
        <v>79</v>
      </c>
      <c r="N6" s="73" t="s">
        <v>80</v>
      </c>
      <c r="O6" s="73" t="s">
        <v>81</v>
      </c>
      <c r="P6" s="73" t="s">
        <v>82</v>
      </c>
      <c r="Q6" s="73" t="s">
        <v>83</v>
      </c>
    </row>
    <row r="7" spans="1:48" x14ac:dyDescent="0.2">
      <c r="B7" s="3">
        <v>3</v>
      </c>
      <c r="C7" s="78">
        <f>(C15+C23)+2</f>
        <v>3.9725486972959652</v>
      </c>
      <c r="D7" s="78">
        <f>(D15+D23)+2</f>
        <v>4.2684310018903595</v>
      </c>
      <c r="E7" s="79">
        <f>(E15+E23)+2</f>
        <v>4.608695652173914</v>
      </c>
      <c r="F7" s="80">
        <f>(F15+F23)+2</f>
        <v>5</v>
      </c>
      <c r="G7" s="81">
        <f t="shared" ref="G7:Q7" si="0">(G15+G23)+2</f>
        <v>5.45</v>
      </c>
      <c r="H7" s="82">
        <f t="shared" si="0"/>
        <v>5.9674999999999994</v>
      </c>
      <c r="I7" s="82">
        <f t="shared" si="0"/>
        <v>6.5626249999999997</v>
      </c>
      <c r="J7" s="82">
        <f t="shared" si="0"/>
        <v>7.2470187499999987</v>
      </c>
      <c r="K7" s="82">
        <f t="shared" si="0"/>
        <v>8.0340715624999994</v>
      </c>
      <c r="L7" s="82">
        <f t="shared" si="0"/>
        <v>8.9391822968749981</v>
      </c>
      <c r="M7" s="82">
        <f t="shared" si="0"/>
        <v>9.9800596414062461</v>
      </c>
      <c r="N7" s="82">
        <f t="shared" si="0"/>
        <v>11.177068587617184</v>
      </c>
      <c r="O7" s="82">
        <f t="shared" si="0"/>
        <v>12.55362887575976</v>
      </c>
      <c r="P7" s="82">
        <f t="shared" si="0"/>
        <v>14.136673207123724</v>
      </c>
      <c r="Q7" s="82">
        <f t="shared" si="0"/>
        <v>15.957174188192282</v>
      </c>
    </row>
    <row r="8" spans="1:48" x14ac:dyDescent="0.2">
      <c r="B8" s="3">
        <v>10</v>
      </c>
      <c r="C8" s="78">
        <f t="shared" ref="C8:Q10" si="1">(C16+C24)+2</f>
        <v>7.2601298594559065</v>
      </c>
      <c r="D8" s="78">
        <f t="shared" si="1"/>
        <v>8.049149338374292</v>
      </c>
      <c r="E8" s="79">
        <f t="shared" si="1"/>
        <v>8.9565217391304355</v>
      </c>
      <c r="F8" s="80">
        <f t="shared" si="1"/>
        <v>10</v>
      </c>
      <c r="G8" s="81">
        <f t="shared" si="1"/>
        <v>11.2</v>
      </c>
      <c r="H8" s="82">
        <f t="shared" si="1"/>
        <v>12.579999999999998</v>
      </c>
      <c r="I8" s="82">
        <f t="shared" si="1"/>
        <v>14.166999999999996</v>
      </c>
      <c r="J8" s="82">
        <f t="shared" si="1"/>
        <v>15.992049999999995</v>
      </c>
      <c r="K8" s="82">
        <f t="shared" si="1"/>
        <v>18.090857499999991</v>
      </c>
      <c r="L8" s="82">
        <f t="shared" si="1"/>
        <v>20.504486124999989</v>
      </c>
      <c r="M8" s="82">
        <f t="shared" si="1"/>
        <v>23.280159043749986</v>
      </c>
      <c r="N8" s="82">
        <f t="shared" si="1"/>
        <v>26.472182900312482</v>
      </c>
      <c r="O8" s="82">
        <f t="shared" si="1"/>
        <v>30.143010335359349</v>
      </c>
      <c r="P8" s="82">
        <f t="shared" si="1"/>
        <v>34.364461885663253</v>
      </c>
      <c r="Q8" s="82">
        <f t="shared" si="1"/>
        <v>39.219131168512739</v>
      </c>
    </row>
    <row r="9" spans="1:48" x14ac:dyDescent="0.2">
      <c r="B9" s="3">
        <v>70</v>
      </c>
      <c r="C9" s="78">
        <f t="shared" si="1"/>
        <v>26.985616832415559</v>
      </c>
      <c r="D9" s="78">
        <f t="shared" si="1"/>
        <v>30.733459357277887</v>
      </c>
      <c r="E9" s="79">
        <f t="shared" si="1"/>
        <v>35.04347826086957</v>
      </c>
      <c r="F9" s="80">
        <f t="shared" si="1"/>
        <v>40</v>
      </c>
      <c r="G9" s="81">
        <f t="shared" si="1"/>
        <v>45.699999999999996</v>
      </c>
      <c r="H9" s="82">
        <f t="shared" si="1"/>
        <v>52.254999999999995</v>
      </c>
      <c r="I9" s="82">
        <f t="shared" si="1"/>
        <v>59.793249999999986</v>
      </c>
      <c r="J9" s="82">
        <f t="shared" si="1"/>
        <v>68.462237499999972</v>
      </c>
      <c r="K9" s="82">
        <f t="shared" si="1"/>
        <v>78.431573124999971</v>
      </c>
      <c r="L9" s="82">
        <f t="shared" si="1"/>
        <v>89.896309093749963</v>
      </c>
      <c r="M9" s="82">
        <f t="shared" si="1"/>
        <v>103.08075545781244</v>
      </c>
      <c r="N9" s="82">
        <f t="shared" si="1"/>
        <v>118.24286877648431</v>
      </c>
      <c r="O9" s="82">
        <f t="shared" si="1"/>
        <v>135.67929909295697</v>
      </c>
      <c r="P9" s="82">
        <f t="shared" si="1"/>
        <v>155.73119395690048</v>
      </c>
      <c r="Q9" s="82">
        <f t="shared" si="1"/>
        <v>178.79087305043555</v>
      </c>
    </row>
    <row r="10" spans="1:48" x14ac:dyDescent="0.2">
      <c r="B10" s="3">
        <v>100</v>
      </c>
      <c r="C10" s="78">
        <f t="shared" si="1"/>
        <v>38.163392783759356</v>
      </c>
      <c r="D10" s="78">
        <f t="shared" si="1"/>
        <v>43.587901701323261</v>
      </c>
      <c r="E10" s="79">
        <f t="shared" si="1"/>
        <v>49.826086956521749</v>
      </c>
      <c r="F10" s="80">
        <f t="shared" si="1"/>
        <v>57</v>
      </c>
      <c r="G10" s="81">
        <f t="shared" si="1"/>
        <v>65.25</v>
      </c>
      <c r="H10" s="82">
        <f t="shared" si="1"/>
        <v>74.737499999999983</v>
      </c>
      <c r="I10" s="82">
        <f t="shared" si="1"/>
        <v>85.648124999999979</v>
      </c>
      <c r="J10" s="82">
        <f t="shared" si="1"/>
        <v>98.195343749999964</v>
      </c>
      <c r="K10" s="82">
        <f t="shared" si="1"/>
        <v>112.62464531249995</v>
      </c>
      <c r="L10" s="82">
        <f t="shared" si="1"/>
        <v>129.21834210937493</v>
      </c>
      <c r="M10" s="82">
        <f t="shared" si="1"/>
        <v>148.30109342578118</v>
      </c>
      <c r="N10" s="82">
        <f t="shared" si="1"/>
        <v>170.24625743964833</v>
      </c>
      <c r="O10" s="82">
        <f t="shared" si="1"/>
        <v>195.48319605559558</v>
      </c>
      <c r="P10" s="82">
        <f t="shared" si="1"/>
        <v>224.50567546393489</v>
      </c>
      <c r="Q10" s="82">
        <f t="shared" si="1"/>
        <v>257.88152678352515</v>
      </c>
    </row>
    <row r="11" spans="1:48" x14ac:dyDescent="0.2">
      <c r="C11" s="83"/>
      <c r="D11" s="83"/>
      <c r="E11" s="84"/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</row>
    <row r="12" spans="1:48" x14ac:dyDescent="0.2">
      <c r="C12" s="83"/>
      <c r="D12" s="83"/>
      <c r="E12" s="84"/>
      <c r="F12" s="85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</row>
    <row r="13" spans="1:48" x14ac:dyDescent="0.2">
      <c r="B13" s="88" t="s">
        <v>67</v>
      </c>
      <c r="C13" s="83"/>
      <c r="D13" s="83"/>
      <c r="E13" s="84"/>
      <c r="F13" s="85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1:48" x14ac:dyDescent="0.2">
      <c r="B14" s="3" t="s">
        <v>68</v>
      </c>
      <c r="C14" s="77" t="s">
        <v>69</v>
      </c>
      <c r="D14" s="77" t="s">
        <v>70</v>
      </c>
      <c r="E14" s="79" t="s">
        <v>71</v>
      </c>
      <c r="F14" s="80" t="s">
        <v>72</v>
      </c>
      <c r="G14" s="81" t="s">
        <v>73</v>
      </c>
      <c r="H14" s="82" t="s">
        <v>74</v>
      </c>
      <c r="I14" s="82" t="s">
        <v>75</v>
      </c>
      <c r="J14" s="82" t="s">
        <v>76</v>
      </c>
      <c r="K14" s="82" t="s">
        <v>77</v>
      </c>
      <c r="L14" s="82" t="s">
        <v>78</v>
      </c>
      <c r="M14" s="82" t="s">
        <v>79</v>
      </c>
      <c r="N14" s="82" t="s">
        <v>80</v>
      </c>
      <c r="O14" s="82" t="s">
        <v>81</v>
      </c>
      <c r="P14" s="82" t="s">
        <v>82</v>
      </c>
      <c r="Q14" s="82" t="s">
        <v>83</v>
      </c>
    </row>
    <row r="15" spans="1:48" x14ac:dyDescent="0.2">
      <c r="B15" s="3">
        <v>3</v>
      </c>
      <c r="C15" s="77">
        <f t="shared" ref="C15:E18" si="2">(D15/$F$5)</f>
        <v>0.32875811621599416</v>
      </c>
      <c r="D15" s="77">
        <f t="shared" si="2"/>
        <v>0.37807183364839325</v>
      </c>
      <c r="E15" s="79">
        <f t="shared" si="2"/>
        <v>0.43478260869565222</v>
      </c>
      <c r="F15" s="80">
        <v>0.5</v>
      </c>
      <c r="G15" s="81">
        <f>(F15*$F$5)</f>
        <v>0.57499999999999996</v>
      </c>
      <c r="H15" s="82">
        <f t="shared" ref="H15:Q15" si="3">(G15*$F$5)</f>
        <v>0.66124999999999989</v>
      </c>
      <c r="I15" s="82">
        <f t="shared" si="3"/>
        <v>0.76043749999999977</v>
      </c>
      <c r="J15" s="82">
        <f t="shared" si="3"/>
        <v>0.87450312499999971</v>
      </c>
      <c r="K15" s="82">
        <f t="shared" si="3"/>
        <v>1.0056785937499997</v>
      </c>
      <c r="L15" s="82">
        <f t="shared" si="3"/>
        <v>1.1565303828124995</v>
      </c>
      <c r="M15" s="82">
        <f t="shared" si="3"/>
        <v>1.3300099402343744</v>
      </c>
      <c r="N15" s="82">
        <f t="shared" si="3"/>
        <v>1.5295114312695304</v>
      </c>
      <c r="O15" s="82">
        <f t="shared" si="3"/>
        <v>1.7589381459599598</v>
      </c>
      <c r="P15" s="82">
        <f t="shared" si="3"/>
        <v>2.0227788678539538</v>
      </c>
      <c r="Q15" s="82">
        <f t="shared" si="3"/>
        <v>2.3261956980320466</v>
      </c>
    </row>
    <row r="16" spans="1:48" x14ac:dyDescent="0.2">
      <c r="B16" s="3">
        <v>10</v>
      </c>
      <c r="C16" s="77">
        <f t="shared" si="2"/>
        <v>1.3150324648639766</v>
      </c>
      <c r="D16" s="77">
        <f t="shared" si="2"/>
        <v>1.512287334593573</v>
      </c>
      <c r="E16" s="79">
        <f t="shared" si="2"/>
        <v>1.7391304347826089</v>
      </c>
      <c r="F16" s="80">
        <v>2</v>
      </c>
      <c r="G16" s="81">
        <f t="shared" ref="G16:Q18" si="4">(F16*$F$5)</f>
        <v>2.2999999999999998</v>
      </c>
      <c r="H16" s="82">
        <f t="shared" si="4"/>
        <v>2.6449999999999996</v>
      </c>
      <c r="I16" s="82">
        <f t="shared" si="4"/>
        <v>3.0417499999999991</v>
      </c>
      <c r="J16" s="82">
        <f t="shared" si="4"/>
        <v>3.4980124999999989</v>
      </c>
      <c r="K16" s="82">
        <f t="shared" si="4"/>
        <v>4.0227143749999987</v>
      </c>
      <c r="L16" s="82">
        <f t="shared" si="4"/>
        <v>4.6261215312499981</v>
      </c>
      <c r="M16" s="82">
        <f t="shared" si="4"/>
        <v>5.3200397609374974</v>
      </c>
      <c r="N16" s="82">
        <f t="shared" si="4"/>
        <v>6.1180457250781215</v>
      </c>
      <c r="O16" s="82">
        <f t="shared" si="4"/>
        <v>7.0357525838398391</v>
      </c>
      <c r="P16" s="82">
        <f t="shared" si="4"/>
        <v>8.0911154714158151</v>
      </c>
      <c r="Q16" s="82">
        <f t="shared" si="4"/>
        <v>9.3047827921281865</v>
      </c>
    </row>
    <row r="17" spans="2:17" x14ac:dyDescent="0.2">
      <c r="B17" s="3">
        <v>70</v>
      </c>
      <c r="C17" s="77">
        <f t="shared" si="2"/>
        <v>13.807840881071757</v>
      </c>
      <c r="D17" s="77">
        <f t="shared" si="2"/>
        <v>15.879017013232518</v>
      </c>
      <c r="E17" s="79">
        <f t="shared" si="2"/>
        <v>18.260869565217394</v>
      </c>
      <c r="F17" s="80">
        <v>21</v>
      </c>
      <c r="G17" s="81">
        <f t="shared" si="4"/>
        <v>24.15</v>
      </c>
      <c r="H17" s="82">
        <f t="shared" si="4"/>
        <v>27.772499999999997</v>
      </c>
      <c r="I17" s="82">
        <f t="shared" si="4"/>
        <v>31.938374999999994</v>
      </c>
      <c r="J17" s="82">
        <f t="shared" si="4"/>
        <v>36.729131249999988</v>
      </c>
      <c r="K17" s="82">
        <f t="shared" si="4"/>
        <v>42.238500937499985</v>
      </c>
      <c r="L17" s="82">
        <f t="shared" si="4"/>
        <v>48.574276078124981</v>
      </c>
      <c r="M17" s="82">
        <f t="shared" si="4"/>
        <v>55.860417489843726</v>
      </c>
      <c r="N17" s="82">
        <f t="shared" si="4"/>
        <v>64.239480113320283</v>
      </c>
      <c r="O17" s="82">
        <f t="shared" si="4"/>
        <v>73.875402130318321</v>
      </c>
      <c r="P17" s="82">
        <f t="shared" si="4"/>
        <v>84.95671244986606</v>
      </c>
      <c r="Q17" s="82">
        <f t="shared" si="4"/>
        <v>97.700219317345969</v>
      </c>
    </row>
    <row r="18" spans="2:17" x14ac:dyDescent="0.2">
      <c r="B18" s="3">
        <v>100</v>
      </c>
      <c r="C18" s="77">
        <f t="shared" si="2"/>
        <v>22.355551902687601</v>
      </c>
      <c r="D18" s="77">
        <f t="shared" si="2"/>
        <v>25.708884688090741</v>
      </c>
      <c r="E18" s="79">
        <f t="shared" si="2"/>
        <v>29.565217391304351</v>
      </c>
      <c r="F18" s="80">
        <v>34</v>
      </c>
      <c r="G18" s="81">
        <f t="shared" si="4"/>
        <v>39.099999999999994</v>
      </c>
      <c r="H18" s="82">
        <f t="shared" si="4"/>
        <v>44.964999999999989</v>
      </c>
      <c r="I18" s="82">
        <f t="shared" si="4"/>
        <v>51.709749999999985</v>
      </c>
      <c r="J18" s="82">
        <f t="shared" si="4"/>
        <v>59.466212499999976</v>
      </c>
      <c r="K18" s="82">
        <f t="shared" si="4"/>
        <v>68.386144374999972</v>
      </c>
      <c r="L18" s="82">
        <f t="shared" si="4"/>
        <v>78.644066031249963</v>
      </c>
      <c r="M18" s="82">
        <f t="shared" si="4"/>
        <v>90.440675935937449</v>
      </c>
      <c r="N18" s="82">
        <f t="shared" si="4"/>
        <v>104.00677732632806</v>
      </c>
      <c r="O18" s="82">
        <f t="shared" si="4"/>
        <v>119.60779392527726</v>
      </c>
      <c r="P18" s="82">
        <f t="shared" si="4"/>
        <v>137.54896301406885</v>
      </c>
      <c r="Q18" s="82">
        <f t="shared" si="4"/>
        <v>158.18130746617916</v>
      </c>
    </row>
    <row r="19" spans="2:17" x14ac:dyDescent="0.2"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2:17" x14ac:dyDescent="0.2"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2:17" x14ac:dyDescent="0.2">
      <c r="B21" s="48" t="s">
        <v>84</v>
      </c>
      <c r="C21" s="83"/>
      <c r="D21" s="83"/>
      <c r="E21" s="84"/>
      <c r="F21" s="85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</row>
    <row r="22" spans="2:17" x14ac:dyDescent="0.2">
      <c r="B22" s="3" t="s">
        <v>68</v>
      </c>
      <c r="C22" s="77" t="s">
        <v>69</v>
      </c>
      <c r="D22" s="77" t="s">
        <v>70</v>
      </c>
      <c r="E22" s="79" t="s">
        <v>71</v>
      </c>
      <c r="F22" s="80" t="s">
        <v>72</v>
      </c>
      <c r="G22" s="81" t="s">
        <v>73</v>
      </c>
      <c r="H22" s="82" t="s">
        <v>74</v>
      </c>
      <c r="I22" s="82" t="s">
        <v>75</v>
      </c>
      <c r="J22" s="82" t="s">
        <v>76</v>
      </c>
      <c r="K22" s="82" t="s">
        <v>77</v>
      </c>
      <c r="L22" s="82" t="s">
        <v>78</v>
      </c>
      <c r="M22" s="82" t="s">
        <v>79</v>
      </c>
      <c r="N22" s="82" t="s">
        <v>80</v>
      </c>
      <c r="O22" s="82" t="s">
        <v>81</v>
      </c>
      <c r="P22" s="82" t="s">
        <v>82</v>
      </c>
      <c r="Q22" s="82" t="s">
        <v>83</v>
      </c>
    </row>
    <row r="23" spans="2:17" x14ac:dyDescent="0.2">
      <c r="B23" s="3">
        <v>3</v>
      </c>
      <c r="C23" s="77">
        <f t="shared" ref="C23:E26" si="5">(D23/$F$5)</f>
        <v>1.6437905810799709</v>
      </c>
      <c r="D23" s="77">
        <f t="shared" si="5"/>
        <v>1.8903591682419665</v>
      </c>
      <c r="E23" s="79">
        <f t="shared" si="5"/>
        <v>2.1739130434782612</v>
      </c>
      <c r="F23" s="80">
        <v>2.5</v>
      </c>
      <c r="G23" s="81">
        <f>(F23*$F$5)</f>
        <v>2.875</v>
      </c>
      <c r="H23" s="82">
        <f t="shared" ref="H23:Q23" si="6">(G23*$F$5)</f>
        <v>3.3062499999999999</v>
      </c>
      <c r="I23" s="82">
        <f t="shared" si="6"/>
        <v>3.8021874999999996</v>
      </c>
      <c r="J23" s="82">
        <f t="shared" si="6"/>
        <v>4.3725156249999992</v>
      </c>
      <c r="K23" s="82">
        <f t="shared" si="6"/>
        <v>5.0283929687499986</v>
      </c>
      <c r="L23" s="82">
        <f t="shared" si="6"/>
        <v>5.7826519140624981</v>
      </c>
      <c r="M23" s="82">
        <f t="shared" si="6"/>
        <v>6.6500497011718727</v>
      </c>
      <c r="N23" s="82">
        <f t="shared" si="6"/>
        <v>7.647557156347653</v>
      </c>
      <c r="O23" s="82">
        <f t="shared" si="6"/>
        <v>8.7946907297998003</v>
      </c>
      <c r="P23" s="82">
        <f t="shared" si="6"/>
        <v>10.11389433926977</v>
      </c>
      <c r="Q23" s="82">
        <f t="shared" si="6"/>
        <v>11.630978490160235</v>
      </c>
    </row>
    <row r="24" spans="2:17" x14ac:dyDescent="0.2">
      <c r="B24" s="3">
        <v>10</v>
      </c>
      <c r="C24" s="77">
        <f t="shared" si="5"/>
        <v>3.9450973945919299</v>
      </c>
      <c r="D24" s="77">
        <f t="shared" si="5"/>
        <v>4.536862003780719</v>
      </c>
      <c r="E24" s="79">
        <f t="shared" si="5"/>
        <v>5.2173913043478262</v>
      </c>
      <c r="F24" s="80">
        <v>6</v>
      </c>
      <c r="G24" s="81">
        <f t="shared" ref="G24:Q26" si="7">(F24*$F$5)</f>
        <v>6.8999999999999995</v>
      </c>
      <c r="H24" s="82">
        <f t="shared" si="7"/>
        <v>7.9349999999999987</v>
      </c>
      <c r="I24" s="82">
        <f t="shared" si="7"/>
        <v>9.1252499999999976</v>
      </c>
      <c r="J24" s="82">
        <f t="shared" si="7"/>
        <v>10.494037499999996</v>
      </c>
      <c r="K24" s="82">
        <f t="shared" si="7"/>
        <v>12.068143124999994</v>
      </c>
      <c r="L24" s="82">
        <f t="shared" si="7"/>
        <v>13.878364593749991</v>
      </c>
      <c r="M24" s="82">
        <f t="shared" si="7"/>
        <v>15.960119282812489</v>
      </c>
      <c r="N24" s="82">
        <f t="shared" si="7"/>
        <v>18.35413717523436</v>
      </c>
      <c r="O24" s="82">
        <f t="shared" si="7"/>
        <v>21.107257751519512</v>
      </c>
      <c r="P24" s="82">
        <f t="shared" si="7"/>
        <v>24.273346414247438</v>
      </c>
      <c r="Q24" s="82">
        <f t="shared" si="7"/>
        <v>27.914348376384552</v>
      </c>
    </row>
    <row r="25" spans="2:17" x14ac:dyDescent="0.2">
      <c r="B25" s="3">
        <v>70</v>
      </c>
      <c r="C25" s="77">
        <f t="shared" si="5"/>
        <v>11.177775951343801</v>
      </c>
      <c r="D25" s="77">
        <f t="shared" si="5"/>
        <v>12.854442344045371</v>
      </c>
      <c r="E25" s="79">
        <f t="shared" si="5"/>
        <v>14.782608695652176</v>
      </c>
      <c r="F25" s="80">
        <v>17</v>
      </c>
      <c r="G25" s="81">
        <f t="shared" si="7"/>
        <v>19.549999999999997</v>
      </c>
      <c r="H25" s="82">
        <f t="shared" si="7"/>
        <v>22.482499999999995</v>
      </c>
      <c r="I25" s="82">
        <f t="shared" si="7"/>
        <v>25.854874999999993</v>
      </c>
      <c r="J25" s="82">
        <f t="shared" si="7"/>
        <v>29.733106249999988</v>
      </c>
      <c r="K25" s="82">
        <f t="shared" si="7"/>
        <v>34.193072187499986</v>
      </c>
      <c r="L25" s="82">
        <f t="shared" si="7"/>
        <v>39.322033015624982</v>
      </c>
      <c r="M25" s="82">
        <f t="shared" si="7"/>
        <v>45.220337967968725</v>
      </c>
      <c r="N25" s="82">
        <f t="shared" si="7"/>
        <v>52.003388663164031</v>
      </c>
      <c r="O25" s="82">
        <f t="shared" si="7"/>
        <v>59.803896962638632</v>
      </c>
      <c r="P25" s="82">
        <f t="shared" si="7"/>
        <v>68.774481507034423</v>
      </c>
      <c r="Q25" s="82">
        <f t="shared" si="7"/>
        <v>79.090653733089582</v>
      </c>
    </row>
    <row r="26" spans="2:17" x14ac:dyDescent="0.2">
      <c r="B26" s="3">
        <v>100</v>
      </c>
      <c r="C26" s="77">
        <f t="shared" si="5"/>
        <v>13.807840881071757</v>
      </c>
      <c r="D26" s="77">
        <f t="shared" si="5"/>
        <v>15.879017013232518</v>
      </c>
      <c r="E26" s="79">
        <f t="shared" si="5"/>
        <v>18.260869565217394</v>
      </c>
      <c r="F26" s="80">
        <v>21</v>
      </c>
      <c r="G26" s="81">
        <f t="shared" si="7"/>
        <v>24.15</v>
      </c>
      <c r="H26" s="82">
        <f t="shared" si="7"/>
        <v>27.772499999999997</v>
      </c>
      <c r="I26" s="82">
        <f t="shared" si="7"/>
        <v>31.938374999999994</v>
      </c>
      <c r="J26" s="82">
        <f t="shared" si="7"/>
        <v>36.729131249999988</v>
      </c>
      <c r="K26" s="82">
        <f t="shared" si="7"/>
        <v>42.238500937499985</v>
      </c>
      <c r="L26" s="82">
        <f t="shared" si="7"/>
        <v>48.574276078124981</v>
      </c>
      <c r="M26" s="82">
        <f t="shared" si="7"/>
        <v>55.860417489843726</v>
      </c>
      <c r="N26" s="82">
        <f t="shared" si="7"/>
        <v>64.239480113320283</v>
      </c>
      <c r="O26" s="82">
        <f t="shared" si="7"/>
        <v>73.875402130318321</v>
      </c>
      <c r="P26" s="82">
        <f t="shared" si="7"/>
        <v>84.95671244986606</v>
      </c>
      <c r="Q26" s="82">
        <f t="shared" si="7"/>
        <v>97.700219317345969</v>
      </c>
    </row>
    <row r="27" spans="2:17" x14ac:dyDescent="0.2">
      <c r="C27" s="77"/>
      <c r="D27" s="77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</row>
    <row r="71" spans="1:1" x14ac:dyDescent="0.2">
      <c r="A71" t="s">
        <v>129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5:R57"/>
  <sheetViews>
    <sheetView showGridLines="0" zoomScale="90" zoomScaleNormal="90" workbookViewId="0"/>
  </sheetViews>
  <sheetFormatPr defaultRowHeight="12.75" x14ac:dyDescent="0.2"/>
  <cols>
    <col min="1" max="27" width="10.7109375" customWidth="1"/>
  </cols>
  <sheetData>
    <row r="5" spans="2:17" x14ac:dyDescent="0.2">
      <c r="B5" t="s">
        <v>67</v>
      </c>
      <c r="F5" s="62">
        <v>1.1499999999999999</v>
      </c>
    </row>
    <row r="6" spans="2:17" x14ac:dyDescent="0.2">
      <c r="B6" s="3" t="s">
        <v>68</v>
      </c>
      <c r="C6" s="3" t="s">
        <v>69</v>
      </c>
      <c r="D6" s="3" t="s">
        <v>70</v>
      </c>
      <c r="E6" s="70" t="s">
        <v>71</v>
      </c>
      <c r="F6" s="65" t="s">
        <v>72</v>
      </c>
      <c r="G6" s="67" t="s">
        <v>73</v>
      </c>
      <c r="H6" s="73" t="s">
        <v>74</v>
      </c>
      <c r="I6" s="73" t="s">
        <v>75</v>
      </c>
      <c r="J6" s="73" t="s">
        <v>76</v>
      </c>
      <c r="K6" s="73" t="s">
        <v>77</v>
      </c>
      <c r="L6" s="73" t="s">
        <v>78</v>
      </c>
      <c r="M6" s="73" t="s">
        <v>79</v>
      </c>
      <c r="N6" s="73" t="s">
        <v>80</v>
      </c>
      <c r="O6" s="73" t="s">
        <v>81</v>
      </c>
      <c r="P6" s="73" t="s">
        <v>82</v>
      </c>
      <c r="Q6" s="73" t="s">
        <v>83</v>
      </c>
    </row>
    <row r="7" spans="2:17" x14ac:dyDescent="0.2">
      <c r="B7" s="3">
        <v>3</v>
      </c>
      <c r="C7" s="64">
        <f>(C15+C23)+2</f>
        <v>3.9725486972959652</v>
      </c>
      <c r="D7" s="64">
        <f>(D15+D23)+2</f>
        <v>4.2684310018903595</v>
      </c>
      <c r="E7" s="71">
        <f>(E15+E23)+2</f>
        <v>4.608695652173914</v>
      </c>
      <c r="F7" s="65">
        <f>(F15+F23)+2</f>
        <v>5</v>
      </c>
      <c r="G7" s="68">
        <f t="shared" ref="G7:Q7" si="0">(G15+G23)+2</f>
        <v>5.45</v>
      </c>
      <c r="H7" s="74">
        <f t="shared" si="0"/>
        <v>5.9674999999999994</v>
      </c>
      <c r="I7" s="74">
        <f t="shared" si="0"/>
        <v>6.5626249999999997</v>
      </c>
      <c r="J7" s="74">
        <f t="shared" si="0"/>
        <v>7.2470187499999987</v>
      </c>
      <c r="K7" s="74">
        <f t="shared" si="0"/>
        <v>8.0340715624999994</v>
      </c>
      <c r="L7" s="74">
        <f t="shared" si="0"/>
        <v>8.9391822968749981</v>
      </c>
      <c r="M7" s="74">
        <f t="shared" si="0"/>
        <v>9.9800596414062461</v>
      </c>
      <c r="N7" s="74">
        <f t="shared" si="0"/>
        <v>11.177068587617184</v>
      </c>
      <c r="O7" s="74">
        <f t="shared" si="0"/>
        <v>12.55362887575976</v>
      </c>
      <c r="P7" s="74">
        <f t="shared" si="0"/>
        <v>14.136673207123724</v>
      </c>
      <c r="Q7" s="74">
        <f t="shared" si="0"/>
        <v>15.957174188192282</v>
      </c>
    </row>
    <row r="8" spans="2:17" x14ac:dyDescent="0.2">
      <c r="B8" s="3">
        <v>10</v>
      </c>
      <c r="C8" s="64">
        <f t="shared" ref="C8:E10" si="1">(C16+C24)+2</f>
        <v>7.2601298594559065</v>
      </c>
      <c r="D8" s="64">
        <f t="shared" si="1"/>
        <v>8.049149338374292</v>
      </c>
      <c r="E8" s="71">
        <f t="shared" si="1"/>
        <v>8.9565217391304355</v>
      </c>
      <c r="F8" s="65">
        <f t="shared" ref="F8:Q10" si="2">(F16+F24)+2</f>
        <v>10</v>
      </c>
      <c r="G8" s="68">
        <f t="shared" si="2"/>
        <v>11.2</v>
      </c>
      <c r="H8" s="74">
        <f t="shared" si="2"/>
        <v>12.579999999999998</v>
      </c>
      <c r="I8" s="74">
        <f t="shared" si="2"/>
        <v>14.166999999999996</v>
      </c>
      <c r="J8" s="74">
        <f t="shared" si="2"/>
        <v>15.992049999999995</v>
      </c>
      <c r="K8" s="74">
        <f t="shared" si="2"/>
        <v>18.090857499999991</v>
      </c>
      <c r="L8" s="74">
        <f t="shared" si="2"/>
        <v>20.504486124999989</v>
      </c>
      <c r="M8" s="74">
        <f t="shared" si="2"/>
        <v>23.280159043749986</v>
      </c>
      <c r="N8" s="74">
        <f t="shared" si="2"/>
        <v>26.472182900312482</v>
      </c>
      <c r="O8" s="74">
        <f t="shared" si="2"/>
        <v>30.143010335359349</v>
      </c>
      <c r="P8" s="74">
        <f t="shared" si="2"/>
        <v>34.364461885663253</v>
      </c>
      <c r="Q8" s="74">
        <f t="shared" si="2"/>
        <v>39.219131168512739</v>
      </c>
    </row>
    <row r="9" spans="2:17" x14ac:dyDescent="0.2">
      <c r="B9" s="3">
        <v>70</v>
      </c>
      <c r="C9" s="64">
        <f t="shared" si="1"/>
        <v>26.985616832415559</v>
      </c>
      <c r="D9" s="64">
        <f t="shared" si="1"/>
        <v>30.733459357277887</v>
      </c>
      <c r="E9" s="71">
        <f t="shared" si="1"/>
        <v>35.04347826086957</v>
      </c>
      <c r="F9" s="65">
        <f t="shared" si="2"/>
        <v>40</v>
      </c>
      <c r="G9" s="68">
        <f t="shared" si="2"/>
        <v>45.699999999999996</v>
      </c>
      <c r="H9" s="74">
        <f t="shared" si="2"/>
        <v>52.254999999999995</v>
      </c>
      <c r="I9" s="74">
        <f t="shared" si="2"/>
        <v>59.793249999999986</v>
      </c>
      <c r="J9" s="74">
        <f t="shared" si="2"/>
        <v>68.462237499999972</v>
      </c>
      <c r="K9" s="74">
        <f t="shared" si="2"/>
        <v>78.431573124999971</v>
      </c>
      <c r="L9" s="74">
        <f t="shared" si="2"/>
        <v>89.896309093749963</v>
      </c>
      <c r="M9" s="74">
        <f t="shared" si="2"/>
        <v>103.08075545781244</v>
      </c>
      <c r="N9" s="74">
        <f t="shared" si="2"/>
        <v>118.24286877648431</v>
      </c>
      <c r="O9" s="74">
        <f t="shared" si="2"/>
        <v>135.67929909295697</v>
      </c>
      <c r="P9" s="74">
        <f t="shared" si="2"/>
        <v>155.73119395690048</v>
      </c>
      <c r="Q9" s="74">
        <f t="shared" si="2"/>
        <v>178.79087305043555</v>
      </c>
    </row>
    <row r="10" spans="2:17" x14ac:dyDescent="0.2">
      <c r="B10" s="3">
        <v>100</v>
      </c>
      <c r="C10" s="64">
        <f t="shared" si="1"/>
        <v>38.163392783759356</v>
      </c>
      <c r="D10" s="64">
        <f t="shared" si="1"/>
        <v>43.587901701323261</v>
      </c>
      <c r="E10" s="71">
        <f t="shared" si="1"/>
        <v>49.826086956521749</v>
      </c>
      <c r="F10" s="65">
        <f t="shared" si="2"/>
        <v>57</v>
      </c>
      <c r="G10" s="68">
        <f t="shared" si="2"/>
        <v>65.25</v>
      </c>
      <c r="H10" s="74">
        <f t="shared" si="2"/>
        <v>74.737499999999983</v>
      </c>
      <c r="I10" s="74">
        <f t="shared" si="2"/>
        <v>85.648124999999979</v>
      </c>
      <c r="J10" s="74">
        <f t="shared" si="2"/>
        <v>98.195343749999964</v>
      </c>
      <c r="K10" s="74">
        <f t="shared" si="2"/>
        <v>112.62464531249995</v>
      </c>
      <c r="L10" s="74">
        <f t="shared" si="2"/>
        <v>129.21834210937493</v>
      </c>
      <c r="M10" s="74">
        <f t="shared" si="2"/>
        <v>148.30109342578118</v>
      </c>
      <c r="N10" s="74">
        <f t="shared" si="2"/>
        <v>170.24625743964833</v>
      </c>
      <c r="O10" s="74">
        <f t="shared" si="2"/>
        <v>195.48319605559558</v>
      </c>
      <c r="P10" s="74">
        <f t="shared" si="2"/>
        <v>224.50567546393489</v>
      </c>
      <c r="Q10" s="74">
        <f t="shared" si="2"/>
        <v>257.88152678352515</v>
      </c>
    </row>
    <row r="11" spans="2:17" x14ac:dyDescent="0.2">
      <c r="E11" s="72"/>
      <c r="F11" s="66"/>
      <c r="G11" s="69"/>
      <c r="H11" s="75"/>
      <c r="I11" s="75"/>
      <c r="J11" s="75"/>
      <c r="K11" s="75"/>
      <c r="L11" s="75"/>
      <c r="M11" s="75"/>
      <c r="N11" s="75"/>
      <c r="O11" s="75"/>
      <c r="P11" s="75"/>
      <c r="Q11" s="75"/>
    </row>
    <row r="12" spans="2:17" x14ac:dyDescent="0.2">
      <c r="E12" s="72"/>
      <c r="F12" s="66"/>
      <c r="G12" s="69"/>
      <c r="H12" s="75"/>
      <c r="I12" s="75"/>
      <c r="J12" s="75"/>
      <c r="K12" s="75"/>
      <c r="L12" s="75"/>
      <c r="M12" s="75"/>
      <c r="N12" s="75"/>
      <c r="O12" s="75"/>
      <c r="P12" s="75"/>
      <c r="Q12" s="75"/>
    </row>
    <row r="13" spans="2:17" x14ac:dyDescent="0.2">
      <c r="B13" t="s">
        <v>67</v>
      </c>
      <c r="E13" s="72"/>
      <c r="F13" s="66"/>
      <c r="G13" s="69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2:17" x14ac:dyDescent="0.2">
      <c r="B14" s="3" t="s">
        <v>68</v>
      </c>
      <c r="C14" s="3" t="s">
        <v>69</v>
      </c>
      <c r="D14" s="3" t="s">
        <v>70</v>
      </c>
      <c r="E14" s="70" t="s">
        <v>71</v>
      </c>
      <c r="F14" s="65" t="s">
        <v>72</v>
      </c>
      <c r="G14" s="67" t="s">
        <v>73</v>
      </c>
      <c r="H14" s="73" t="s">
        <v>74</v>
      </c>
      <c r="I14" s="73" t="s">
        <v>75</v>
      </c>
      <c r="J14" s="73" t="s">
        <v>76</v>
      </c>
      <c r="K14" s="73" t="s">
        <v>77</v>
      </c>
      <c r="L14" s="73" t="s">
        <v>78</v>
      </c>
      <c r="M14" s="73" t="s">
        <v>79</v>
      </c>
      <c r="N14" s="73" t="s">
        <v>80</v>
      </c>
      <c r="O14" s="73" t="s">
        <v>81</v>
      </c>
      <c r="P14" s="73" t="s">
        <v>82</v>
      </c>
      <c r="Q14" s="73" t="s">
        <v>83</v>
      </c>
    </row>
    <row r="15" spans="2:17" x14ac:dyDescent="0.2">
      <c r="B15" s="3">
        <v>3</v>
      </c>
      <c r="C15" s="63">
        <f t="shared" ref="C15:E18" si="3">(D15/$F$5)</f>
        <v>0.32875811621599416</v>
      </c>
      <c r="D15" s="63">
        <f t="shared" si="3"/>
        <v>0.37807183364839325</v>
      </c>
      <c r="E15" s="71">
        <f t="shared" si="3"/>
        <v>0.43478260869565222</v>
      </c>
      <c r="F15" s="65">
        <v>0.5</v>
      </c>
      <c r="G15" s="68">
        <f>(F15*$F$5)</f>
        <v>0.57499999999999996</v>
      </c>
      <c r="H15" s="74">
        <f t="shared" ref="H15:Q15" si="4">(G15*$F$5)</f>
        <v>0.66124999999999989</v>
      </c>
      <c r="I15" s="74">
        <f t="shared" si="4"/>
        <v>0.76043749999999977</v>
      </c>
      <c r="J15" s="74">
        <f t="shared" si="4"/>
        <v>0.87450312499999971</v>
      </c>
      <c r="K15" s="74">
        <f t="shared" si="4"/>
        <v>1.0056785937499997</v>
      </c>
      <c r="L15" s="74">
        <f t="shared" si="4"/>
        <v>1.1565303828124995</v>
      </c>
      <c r="M15" s="74">
        <f t="shared" si="4"/>
        <v>1.3300099402343744</v>
      </c>
      <c r="N15" s="74">
        <f t="shared" si="4"/>
        <v>1.5295114312695304</v>
      </c>
      <c r="O15" s="74">
        <f t="shared" si="4"/>
        <v>1.7589381459599598</v>
      </c>
      <c r="P15" s="74">
        <f t="shared" si="4"/>
        <v>2.0227788678539538</v>
      </c>
      <c r="Q15" s="74">
        <f t="shared" si="4"/>
        <v>2.3261956980320466</v>
      </c>
    </row>
    <row r="16" spans="2:17" x14ac:dyDescent="0.2">
      <c r="B16" s="3">
        <v>10</v>
      </c>
      <c r="C16" s="63">
        <f t="shared" si="3"/>
        <v>1.3150324648639766</v>
      </c>
      <c r="D16" s="63">
        <f t="shared" si="3"/>
        <v>1.512287334593573</v>
      </c>
      <c r="E16" s="71">
        <f t="shared" si="3"/>
        <v>1.7391304347826089</v>
      </c>
      <c r="F16" s="65">
        <v>2</v>
      </c>
      <c r="G16" s="68">
        <f t="shared" ref="G16:Q18" si="5">(F16*$F$5)</f>
        <v>2.2999999999999998</v>
      </c>
      <c r="H16" s="74">
        <f t="shared" si="5"/>
        <v>2.6449999999999996</v>
      </c>
      <c r="I16" s="74">
        <f t="shared" si="5"/>
        <v>3.0417499999999991</v>
      </c>
      <c r="J16" s="74">
        <f t="shared" si="5"/>
        <v>3.4980124999999989</v>
      </c>
      <c r="K16" s="74">
        <f t="shared" si="5"/>
        <v>4.0227143749999987</v>
      </c>
      <c r="L16" s="74">
        <f t="shared" si="5"/>
        <v>4.6261215312499981</v>
      </c>
      <c r="M16" s="74">
        <f t="shared" si="5"/>
        <v>5.3200397609374974</v>
      </c>
      <c r="N16" s="74">
        <f t="shared" si="5"/>
        <v>6.1180457250781215</v>
      </c>
      <c r="O16" s="74">
        <f t="shared" si="5"/>
        <v>7.0357525838398391</v>
      </c>
      <c r="P16" s="74">
        <f t="shared" si="5"/>
        <v>8.0911154714158151</v>
      </c>
      <c r="Q16" s="74">
        <f t="shared" si="5"/>
        <v>9.3047827921281865</v>
      </c>
    </row>
    <row r="17" spans="1:18" x14ac:dyDescent="0.2">
      <c r="B17" s="3">
        <v>70</v>
      </c>
      <c r="C17" s="63">
        <f t="shared" si="3"/>
        <v>13.807840881071757</v>
      </c>
      <c r="D17" s="63">
        <f t="shared" si="3"/>
        <v>15.879017013232518</v>
      </c>
      <c r="E17" s="71">
        <f t="shared" si="3"/>
        <v>18.260869565217394</v>
      </c>
      <c r="F17" s="65">
        <v>21</v>
      </c>
      <c r="G17" s="68">
        <f t="shared" si="5"/>
        <v>24.15</v>
      </c>
      <c r="H17" s="74">
        <f t="shared" si="5"/>
        <v>27.772499999999997</v>
      </c>
      <c r="I17" s="74">
        <f t="shared" si="5"/>
        <v>31.938374999999994</v>
      </c>
      <c r="J17" s="74">
        <f t="shared" si="5"/>
        <v>36.729131249999988</v>
      </c>
      <c r="K17" s="74">
        <f t="shared" si="5"/>
        <v>42.238500937499985</v>
      </c>
      <c r="L17" s="74">
        <f t="shared" si="5"/>
        <v>48.574276078124981</v>
      </c>
      <c r="M17" s="74">
        <f t="shared" si="5"/>
        <v>55.860417489843726</v>
      </c>
      <c r="N17" s="74">
        <f t="shared" si="5"/>
        <v>64.239480113320283</v>
      </c>
      <c r="O17" s="74">
        <f t="shared" si="5"/>
        <v>73.875402130318321</v>
      </c>
      <c r="P17" s="74">
        <f t="shared" si="5"/>
        <v>84.95671244986606</v>
      </c>
      <c r="Q17" s="74">
        <f t="shared" si="5"/>
        <v>97.700219317345969</v>
      </c>
    </row>
    <row r="18" spans="1:18" x14ac:dyDescent="0.2">
      <c r="B18" s="3">
        <v>100</v>
      </c>
      <c r="C18" s="63">
        <f t="shared" si="3"/>
        <v>22.355551902687601</v>
      </c>
      <c r="D18" s="63">
        <f t="shared" si="3"/>
        <v>25.708884688090741</v>
      </c>
      <c r="E18" s="71">
        <f t="shared" si="3"/>
        <v>29.565217391304351</v>
      </c>
      <c r="F18" s="65">
        <v>34</v>
      </c>
      <c r="G18" s="68">
        <f t="shared" si="5"/>
        <v>39.099999999999994</v>
      </c>
      <c r="H18" s="74">
        <f t="shared" si="5"/>
        <v>44.964999999999989</v>
      </c>
      <c r="I18" s="74">
        <f t="shared" si="5"/>
        <v>51.709749999999985</v>
      </c>
      <c r="J18" s="74">
        <f t="shared" si="5"/>
        <v>59.466212499999976</v>
      </c>
      <c r="K18" s="74">
        <f t="shared" si="5"/>
        <v>68.386144374999972</v>
      </c>
      <c r="L18" s="74">
        <f t="shared" si="5"/>
        <v>78.644066031249963</v>
      </c>
      <c r="M18" s="74">
        <f t="shared" si="5"/>
        <v>90.440675935937449</v>
      </c>
      <c r="N18" s="74">
        <f t="shared" si="5"/>
        <v>104.00677732632806</v>
      </c>
      <c r="O18" s="74">
        <f t="shared" si="5"/>
        <v>119.60779392527726</v>
      </c>
      <c r="P18" s="74">
        <f t="shared" si="5"/>
        <v>137.54896301406885</v>
      </c>
      <c r="Q18" s="74">
        <f t="shared" si="5"/>
        <v>158.18130746617916</v>
      </c>
    </row>
    <row r="19" spans="1:18" x14ac:dyDescent="0.2">
      <c r="D19" s="76">
        <f>(C18+D18)/2</f>
        <v>24.032218295389171</v>
      </c>
      <c r="E19" s="76">
        <f t="shared" ref="E19:Q19" si="6">(D18+E18)/2</f>
        <v>27.637051039697546</v>
      </c>
      <c r="F19" s="76">
        <f t="shared" si="6"/>
        <v>31.782608695652176</v>
      </c>
      <c r="G19" s="76">
        <f t="shared" si="6"/>
        <v>36.549999999999997</v>
      </c>
      <c r="H19" s="76">
        <f t="shared" si="6"/>
        <v>42.032499999999992</v>
      </c>
      <c r="I19" s="76">
        <f t="shared" si="6"/>
        <v>48.337374999999987</v>
      </c>
      <c r="J19" s="76">
        <f t="shared" si="6"/>
        <v>55.587981249999984</v>
      </c>
      <c r="K19" s="76">
        <f t="shared" si="6"/>
        <v>63.926178437499971</v>
      </c>
      <c r="L19" s="76">
        <f t="shared" si="6"/>
        <v>73.515105203124961</v>
      </c>
      <c r="M19" s="76">
        <f t="shared" si="6"/>
        <v>84.542370983593713</v>
      </c>
      <c r="N19" s="76">
        <f t="shared" si="6"/>
        <v>97.223726631132763</v>
      </c>
      <c r="O19" s="76">
        <f t="shared" si="6"/>
        <v>111.80728562580266</v>
      </c>
      <c r="P19" s="76">
        <f t="shared" si="6"/>
        <v>128.57837846967305</v>
      </c>
      <c r="Q19" s="76">
        <f t="shared" si="6"/>
        <v>147.865135240124</v>
      </c>
      <c r="R19" s="76"/>
    </row>
    <row r="20" spans="1:18" x14ac:dyDescent="0.2">
      <c r="E20" s="72"/>
      <c r="F20" s="66"/>
      <c r="G20" s="69"/>
      <c r="H20" s="75"/>
      <c r="I20" s="75"/>
      <c r="J20" s="75"/>
      <c r="K20" s="75"/>
      <c r="L20" s="75"/>
      <c r="M20" s="75"/>
      <c r="N20" s="75"/>
      <c r="O20" s="75"/>
      <c r="P20" s="75"/>
      <c r="Q20" s="75"/>
    </row>
    <row r="21" spans="1:18" x14ac:dyDescent="0.2">
      <c r="B21" s="1" t="s">
        <v>84</v>
      </c>
      <c r="E21" s="72"/>
      <c r="F21" s="66"/>
      <c r="G21" s="69"/>
      <c r="H21" s="75"/>
      <c r="I21" s="75"/>
      <c r="J21" s="75"/>
      <c r="K21" s="75"/>
      <c r="L21" s="75"/>
      <c r="M21" s="75"/>
      <c r="N21" s="75"/>
      <c r="O21" s="75"/>
      <c r="P21" s="75"/>
      <c r="Q21" s="75"/>
    </row>
    <row r="22" spans="1:18" x14ac:dyDescent="0.2">
      <c r="B22" s="3" t="s">
        <v>68</v>
      </c>
      <c r="C22" s="3" t="s">
        <v>69</v>
      </c>
      <c r="D22" s="3" t="s">
        <v>70</v>
      </c>
      <c r="E22" s="70" t="s">
        <v>71</v>
      </c>
      <c r="F22" s="65" t="s">
        <v>72</v>
      </c>
      <c r="G22" s="67" t="s">
        <v>73</v>
      </c>
      <c r="H22" s="73" t="s">
        <v>74</v>
      </c>
      <c r="I22" s="73" t="s">
        <v>75</v>
      </c>
      <c r="J22" s="73" t="s">
        <v>76</v>
      </c>
      <c r="K22" s="73" t="s">
        <v>77</v>
      </c>
      <c r="L22" s="73" t="s">
        <v>78</v>
      </c>
      <c r="M22" s="73" t="s">
        <v>79</v>
      </c>
      <c r="N22" s="73" t="s">
        <v>80</v>
      </c>
      <c r="O22" s="73" t="s">
        <v>81</v>
      </c>
      <c r="P22" s="73" t="s">
        <v>82</v>
      </c>
      <c r="Q22" s="73" t="s">
        <v>83</v>
      </c>
    </row>
    <row r="23" spans="1:18" x14ac:dyDescent="0.2">
      <c r="B23" s="3">
        <v>3</v>
      </c>
      <c r="C23" s="63">
        <f t="shared" ref="C23:E26" si="7">(D23/$F$5)</f>
        <v>1.6437905810799709</v>
      </c>
      <c r="D23" s="63">
        <f t="shared" si="7"/>
        <v>1.8903591682419665</v>
      </c>
      <c r="E23" s="71">
        <f t="shared" si="7"/>
        <v>2.1739130434782612</v>
      </c>
      <c r="F23" s="65">
        <v>2.5</v>
      </c>
      <c r="G23" s="68">
        <f>(F23*$F$5)</f>
        <v>2.875</v>
      </c>
      <c r="H23" s="74">
        <f t="shared" ref="H23:Q23" si="8">(G23*$F$5)</f>
        <v>3.3062499999999999</v>
      </c>
      <c r="I23" s="74">
        <f t="shared" si="8"/>
        <v>3.8021874999999996</v>
      </c>
      <c r="J23" s="74">
        <f t="shared" si="8"/>
        <v>4.3725156249999992</v>
      </c>
      <c r="K23" s="74">
        <f t="shared" si="8"/>
        <v>5.0283929687499986</v>
      </c>
      <c r="L23" s="74">
        <f t="shared" si="8"/>
        <v>5.7826519140624981</v>
      </c>
      <c r="M23" s="74">
        <f t="shared" si="8"/>
        <v>6.6500497011718727</v>
      </c>
      <c r="N23" s="74">
        <f t="shared" si="8"/>
        <v>7.647557156347653</v>
      </c>
      <c r="O23" s="74">
        <f t="shared" si="8"/>
        <v>8.7946907297998003</v>
      </c>
      <c r="P23" s="74">
        <f t="shared" si="8"/>
        <v>10.11389433926977</v>
      </c>
      <c r="Q23" s="74">
        <f t="shared" si="8"/>
        <v>11.630978490160235</v>
      </c>
    </row>
    <row r="24" spans="1:18" x14ac:dyDescent="0.2">
      <c r="B24" s="3">
        <v>10</v>
      </c>
      <c r="C24" s="63">
        <f t="shared" si="7"/>
        <v>3.9450973945919299</v>
      </c>
      <c r="D24" s="63">
        <f t="shared" si="7"/>
        <v>4.536862003780719</v>
      </c>
      <c r="E24" s="71">
        <f t="shared" si="7"/>
        <v>5.2173913043478262</v>
      </c>
      <c r="F24" s="65">
        <v>6</v>
      </c>
      <c r="G24" s="68">
        <f t="shared" ref="G24:Q24" si="9">(F24*$F$5)</f>
        <v>6.8999999999999995</v>
      </c>
      <c r="H24" s="74">
        <f t="shared" si="9"/>
        <v>7.9349999999999987</v>
      </c>
      <c r="I24" s="74">
        <f t="shared" si="9"/>
        <v>9.1252499999999976</v>
      </c>
      <c r="J24" s="74">
        <f t="shared" si="9"/>
        <v>10.494037499999996</v>
      </c>
      <c r="K24" s="74">
        <f t="shared" si="9"/>
        <v>12.068143124999994</v>
      </c>
      <c r="L24" s="74">
        <f t="shared" si="9"/>
        <v>13.878364593749991</v>
      </c>
      <c r="M24" s="74">
        <f t="shared" si="9"/>
        <v>15.960119282812489</v>
      </c>
      <c r="N24" s="74">
        <f t="shared" si="9"/>
        <v>18.35413717523436</v>
      </c>
      <c r="O24" s="74">
        <f t="shared" si="9"/>
        <v>21.107257751519512</v>
      </c>
      <c r="P24" s="74">
        <f t="shared" si="9"/>
        <v>24.273346414247438</v>
      </c>
      <c r="Q24" s="74">
        <f t="shared" si="9"/>
        <v>27.914348376384552</v>
      </c>
    </row>
    <row r="25" spans="1:18" x14ac:dyDescent="0.2">
      <c r="B25" s="3">
        <v>70</v>
      </c>
      <c r="C25" s="63">
        <f t="shared" si="7"/>
        <v>11.177775951343801</v>
      </c>
      <c r="D25" s="63">
        <f t="shared" si="7"/>
        <v>12.854442344045371</v>
      </c>
      <c r="E25" s="71">
        <f t="shared" si="7"/>
        <v>14.782608695652176</v>
      </c>
      <c r="F25" s="65">
        <v>17</v>
      </c>
      <c r="G25" s="68">
        <f t="shared" ref="G25:Q25" si="10">(F25*$F$5)</f>
        <v>19.549999999999997</v>
      </c>
      <c r="H25" s="74">
        <f t="shared" si="10"/>
        <v>22.482499999999995</v>
      </c>
      <c r="I25" s="74">
        <f t="shared" si="10"/>
        <v>25.854874999999993</v>
      </c>
      <c r="J25" s="74">
        <f t="shared" si="10"/>
        <v>29.733106249999988</v>
      </c>
      <c r="K25" s="74">
        <f t="shared" si="10"/>
        <v>34.193072187499986</v>
      </c>
      <c r="L25" s="74">
        <f t="shared" si="10"/>
        <v>39.322033015624982</v>
      </c>
      <c r="M25" s="74">
        <f t="shared" si="10"/>
        <v>45.220337967968725</v>
      </c>
      <c r="N25" s="74">
        <f t="shared" si="10"/>
        <v>52.003388663164031</v>
      </c>
      <c r="O25" s="74">
        <f t="shared" si="10"/>
        <v>59.803896962638632</v>
      </c>
      <c r="P25" s="74">
        <f t="shared" si="10"/>
        <v>68.774481507034423</v>
      </c>
      <c r="Q25" s="74">
        <f t="shared" si="10"/>
        <v>79.090653733089582</v>
      </c>
    </row>
    <row r="26" spans="1:18" x14ac:dyDescent="0.2">
      <c r="B26" s="3">
        <v>100</v>
      </c>
      <c r="C26" s="63">
        <f t="shared" si="7"/>
        <v>13.807840881071757</v>
      </c>
      <c r="D26" s="63">
        <f t="shared" si="7"/>
        <v>15.879017013232518</v>
      </c>
      <c r="E26" s="71">
        <f t="shared" si="7"/>
        <v>18.260869565217394</v>
      </c>
      <c r="F26" s="65">
        <v>21</v>
      </c>
      <c r="G26" s="68">
        <f t="shared" ref="G26:Q26" si="11">(F26*$F$5)</f>
        <v>24.15</v>
      </c>
      <c r="H26" s="74">
        <f t="shared" si="11"/>
        <v>27.772499999999997</v>
      </c>
      <c r="I26" s="74">
        <f t="shared" si="11"/>
        <v>31.938374999999994</v>
      </c>
      <c r="J26" s="74">
        <f t="shared" si="11"/>
        <v>36.729131249999988</v>
      </c>
      <c r="K26" s="74">
        <f t="shared" si="11"/>
        <v>42.238500937499985</v>
      </c>
      <c r="L26" s="74">
        <f t="shared" si="11"/>
        <v>48.574276078124981</v>
      </c>
      <c r="M26" s="74">
        <f t="shared" si="11"/>
        <v>55.860417489843726</v>
      </c>
      <c r="N26" s="74">
        <f t="shared" si="11"/>
        <v>64.239480113320283</v>
      </c>
      <c r="O26" s="74">
        <f t="shared" si="11"/>
        <v>73.875402130318321</v>
      </c>
      <c r="P26" s="74">
        <f t="shared" si="11"/>
        <v>84.95671244986606</v>
      </c>
      <c r="Q26" s="74">
        <f t="shared" si="11"/>
        <v>97.700219317345969</v>
      </c>
    </row>
    <row r="27" spans="1:18" x14ac:dyDescent="0.2">
      <c r="C27" s="63"/>
      <c r="D27" s="63">
        <f>(C26+D26)/2</f>
        <v>14.843428947152137</v>
      </c>
    </row>
    <row r="30" spans="1:18" x14ac:dyDescent="0.2">
      <c r="A30" s="1" t="s">
        <v>130</v>
      </c>
    </row>
    <row r="32" spans="1:18" x14ac:dyDescent="0.2">
      <c r="B32" s="2" t="s">
        <v>133</v>
      </c>
      <c r="C32" s="94">
        <v>1.1499999999999999</v>
      </c>
    </row>
    <row r="33" spans="2:17" x14ac:dyDescent="0.2">
      <c r="B33" s="2" t="s">
        <v>134</v>
      </c>
      <c r="C33" s="93">
        <f>(1/C32)</f>
        <v>0.86956521739130443</v>
      </c>
    </row>
    <row r="35" spans="2:17" x14ac:dyDescent="0.2">
      <c r="B35" s="2" t="s">
        <v>135</v>
      </c>
      <c r="C35" s="94">
        <v>1.075</v>
      </c>
    </row>
    <row r="36" spans="2:17" x14ac:dyDescent="0.2">
      <c r="B36" s="95" t="s">
        <v>136</v>
      </c>
      <c r="C36" s="93">
        <f>(1/C35)+0.005</f>
        <v>0.93523255813953488</v>
      </c>
      <c r="D36" t="s">
        <v>137</v>
      </c>
    </row>
    <row r="38" spans="2:17" x14ac:dyDescent="0.2">
      <c r="B38" t="s">
        <v>67</v>
      </c>
      <c r="E38" s="72"/>
      <c r="F38" s="66"/>
      <c r="G38" s="69"/>
      <c r="H38" s="75"/>
      <c r="I38" s="75"/>
      <c r="J38" s="75"/>
      <c r="K38" s="75"/>
      <c r="L38" s="75"/>
      <c r="M38" s="75"/>
      <c r="N38" s="75"/>
      <c r="O38" s="75"/>
      <c r="P38" s="75"/>
      <c r="Q38" s="75"/>
    </row>
    <row r="39" spans="2:17" x14ac:dyDescent="0.2">
      <c r="B39" s="3" t="s">
        <v>68</v>
      </c>
      <c r="C39" s="3" t="s">
        <v>69</v>
      </c>
      <c r="D39" s="3" t="s">
        <v>70</v>
      </c>
      <c r="E39" s="70" t="s">
        <v>71</v>
      </c>
      <c r="F39" s="65" t="s">
        <v>72</v>
      </c>
      <c r="G39" s="67" t="s">
        <v>73</v>
      </c>
      <c r="H39" s="73" t="s">
        <v>74</v>
      </c>
      <c r="I39" s="73" t="s">
        <v>75</v>
      </c>
      <c r="J39" s="73" t="s">
        <v>76</v>
      </c>
      <c r="K39" s="73" t="s">
        <v>77</v>
      </c>
      <c r="L39" s="73" t="s">
        <v>78</v>
      </c>
      <c r="M39" s="73" t="s">
        <v>79</v>
      </c>
      <c r="N39" s="73" t="s">
        <v>80</v>
      </c>
      <c r="O39" s="73" t="s">
        <v>81</v>
      </c>
      <c r="P39" s="73" t="s">
        <v>82</v>
      </c>
      <c r="Q39" s="73" t="s">
        <v>83</v>
      </c>
    </row>
    <row r="40" spans="2:17" x14ac:dyDescent="0.2">
      <c r="B40" s="3">
        <v>3</v>
      </c>
      <c r="C40" s="77">
        <f t="shared" ref="C40:E43" si="12">(D40/$F$5)</f>
        <v>0.32875811621599416</v>
      </c>
      <c r="D40" s="77">
        <f t="shared" si="12"/>
        <v>0.37807183364839325</v>
      </c>
      <c r="E40" s="79">
        <f t="shared" si="12"/>
        <v>0.43478260869565222</v>
      </c>
      <c r="F40" s="80">
        <v>0.5</v>
      </c>
      <c r="G40" s="81">
        <f t="shared" ref="G40:Q40" si="13">(F40*$F$5)</f>
        <v>0.57499999999999996</v>
      </c>
      <c r="H40" s="82">
        <f t="shared" si="13"/>
        <v>0.66124999999999989</v>
      </c>
      <c r="I40" s="82">
        <f t="shared" si="13"/>
        <v>0.76043749999999977</v>
      </c>
      <c r="J40" s="82">
        <f t="shared" si="13"/>
        <v>0.87450312499999971</v>
      </c>
      <c r="K40" s="82">
        <f t="shared" si="13"/>
        <v>1.0056785937499997</v>
      </c>
      <c r="L40" s="82">
        <f t="shared" si="13"/>
        <v>1.1565303828124995</v>
      </c>
      <c r="M40" s="82">
        <f t="shared" si="13"/>
        <v>1.3300099402343744</v>
      </c>
      <c r="N40" s="82">
        <f t="shared" si="13"/>
        <v>1.5295114312695304</v>
      </c>
      <c r="O40" s="82">
        <f t="shared" si="13"/>
        <v>1.7589381459599598</v>
      </c>
      <c r="P40" s="82">
        <f t="shared" si="13"/>
        <v>2.0227788678539538</v>
      </c>
      <c r="Q40" s="82">
        <f t="shared" si="13"/>
        <v>2.3261956980320466</v>
      </c>
    </row>
    <row r="41" spans="2:17" x14ac:dyDescent="0.2">
      <c r="B41" s="3">
        <v>10</v>
      </c>
      <c r="C41" s="77">
        <f t="shared" si="12"/>
        <v>1.3150324648639766</v>
      </c>
      <c r="D41" s="77">
        <f t="shared" si="12"/>
        <v>1.512287334593573</v>
      </c>
      <c r="E41" s="79">
        <f t="shared" si="12"/>
        <v>1.7391304347826089</v>
      </c>
      <c r="F41" s="80">
        <v>2</v>
      </c>
      <c r="G41" s="81">
        <f t="shared" ref="G41:Q41" si="14">(F41*$F$5)</f>
        <v>2.2999999999999998</v>
      </c>
      <c r="H41" s="82">
        <f t="shared" si="14"/>
        <v>2.6449999999999996</v>
      </c>
      <c r="I41" s="82">
        <f t="shared" si="14"/>
        <v>3.0417499999999991</v>
      </c>
      <c r="J41" s="82">
        <f t="shared" si="14"/>
        <v>3.4980124999999989</v>
      </c>
      <c r="K41" s="82">
        <f t="shared" si="14"/>
        <v>4.0227143749999987</v>
      </c>
      <c r="L41" s="82">
        <f t="shared" si="14"/>
        <v>4.6261215312499981</v>
      </c>
      <c r="M41" s="82">
        <f t="shared" si="14"/>
        <v>5.3200397609374974</v>
      </c>
      <c r="N41" s="82">
        <f t="shared" si="14"/>
        <v>6.1180457250781215</v>
      </c>
      <c r="O41" s="82">
        <f t="shared" si="14"/>
        <v>7.0357525838398391</v>
      </c>
      <c r="P41" s="82">
        <f t="shared" si="14"/>
        <v>8.0911154714158151</v>
      </c>
      <c r="Q41" s="82">
        <f t="shared" si="14"/>
        <v>9.3047827921281865</v>
      </c>
    </row>
    <row r="42" spans="2:17" x14ac:dyDescent="0.2">
      <c r="B42" s="3">
        <v>70</v>
      </c>
      <c r="C42" s="77">
        <f t="shared" si="12"/>
        <v>13.807840881071757</v>
      </c>
      <c r="D42" s="77">
        <f t="shared" si="12"/>
        <v>15.879017013232518</v>
      </c>
      <c r="E42" s="79">
        <f t="shared" si="12"/>
        <v>18.260869565217394</v>
      </c>
      <c r="F42" s="80">
        <v>21</v>
      </c>
      <c r="G42" s="81">
        <f t="shared" ref="G42:Q42" si="15">(F42*$F$5)</f>
        <v>24.15</v>
      </c>
      <c r="H42" s="82">
        <f t="shared" si="15"/>
        <v>27.772499999999997</v>
      </c>
      <c r="I42" s="82">
        <f t="shared" si="15"/>
        <v>31.938374999999994</v>
      </c>
      <c r="J42" s="82">
        <f t="shared" si="15"/>
        <v>36.729131249999988</v>
      </c>
      <c r="K42" s="82">
        <f t="shared" si="15"/>
        <v>42.238500937499985</v>
      </c>
      <c r="L42" s="82">
        <f t="shared" si="15"/>
        <v>48.574276078124981</v>
      </c>
      <c r="M42" s="82">
        <f t="shared" si="15"/>
        <v>55.860417489843726</v>
      </c>
      <c r="N42" s="82">
        <f t="shared" si="15"/>
        <v>64.239480113320283</v>
      </c>
      <c r="O42" s="82">
        <f t="shared" si="15"/>
        <v>73.875402130318321</v>
      </c>
      <c r="P42" s="82">
        <f t="shared" si="15"/>
        <v>84.95671244986606</v>
      </c>
      <c r="Q42" s="82">
        <f t="shared" si="15"/>
        <v>97.700219317345969</v>
      </c>
    </row>
    <row r="43" spans="2:17" x14ac:dyDescent="0.2">
      <c r="B43" s="3">
        <v>100</v>
      </c>
      <c r="C43" s="77">
        <f t="shared" si="12"/>
        <v>22.355551902687601</v>
      </c>
      <c r="D43" s="77">
        <f t="shared" si="12"/>
        <v>25.708884688090741</v>
      </c>
      <c r="E43" s="79">
        <f t="shared" si="12"/>
        <v>29.565217391304351</v>
      </c>
      <c r="F43" s="80">
        <v>34</v>
      </c>
      <c r="G43" s="81">
        <f t="shared" ref="G43:Q43" si="16">(F43*$F$5)</f>
        <v>39.099999999999994</v>
      </c>
      <c r="H43" s="82">
        <f t="shared" si="16"/>
        <v>44.964999999999989</v>
      </c>
      <c r="I43" s="82">
        <f t="shared" si="16"/>
        <v>51.709749999999985</v>
      </c>
      <c r="J43" s="82">
        <f t="shared" si="16"/>
        <v>59.466212499999976</v>
      </c>
      <c r="K43" s="82">
        <f t="shared" si="16"/>
        <v>68.386144374999972</v>
      </c>
      <c r="L43" s="82">
        <f t="shared" si="16"/>
        <v>78.644066031249963</v>
      </c>
      <c r="M43" s="82">
        <f t="shared" si="16"/>
        <v>90.440675935937449</v>
      </c>
      <c r="N43" s="82">
        <f t="shared" si="16"/>
        <v>104.00677732632806</v>
      </c>
      <c r="O43" s="82">
        <f t="shared" si="16"/>
        <v>119.60779392527726</v>
      </c>
      <c r="P43" s="82">
        <f t="shared" si="16"/>
        <v>137.54896301406885</v>
      </c>
      <c r="Q43" s="82">
        <f t="shared" si="16"/>
        <v>158.18130746617916</v>
      </c>
    </row>
    <row r="46" spans="2:17" x14ac:dyDescent="0.2">
      <c r="B46" t="s">
        <v>131</v>
      </c>
      <c r="C46" s="83">
        <f>C42*$C$36</f>
        <v>12.913542349588388</v>
      </c>
      <c r="D46" s="83">
        <f t="shared" ref="D46:Q46" si="17">D42*$C$36</f>
        <v>14.850573702026646</v>
      </c>
      <c r="E46" s="83">
        <f t="shared" si="17"/>
        <v>17.078159757330639</v>
      </c>
      <c r="F46" s="83">
        <f t="shared" si="17"/>
        <v>19.639883720930232</v>
      </c>
      <c r="G46" s="83">
        <f t="shared" si="17"/>
        <v>22.585866279069766</v>
      </c>
      <c r="H46" s="83">
        <f t="shared" si="17"/>
        <v>25.973746220930231</v>
      </c>
      <c r="I46" s="83">
        <f t="shared" si="17"/>
        <v>29.869808154069762</v>
      </c>
      <c r="J46" s="83">
        <f t="shared" si="17"/>
        <v>34.350279377180222</v>
      </c>
      <c r="K46" s="83">
        <f t="shared" si="17"/>
        <v>39.502821283757257</v>
      </c>
      <c r="L46" s="83">
        <f t="shared" si="17"/>
        <v>45.428244476320842</v>
      </c>
      <c r="M46" s="83">
        <f t="shared" si="17"/>
        <v>52.242481147768963</v>
      </c>
      <c r="N46" s="83">
        <f t="shared" si="17"/>
        <v>60.078853319934304</v>
      </c>
      <c r="O46" s="83">
        <f t="shared" si="17"/>
        <v>69.090681317924449</v>
      </c>
      <c r="P46" s="83">
        <f t="shared" si="17"/>
        <v>79.454283515613113</v>
      </c>
      <c r="Q46" s="83">
        <f t="shared" si="17"/>
        <v>91.37242604295507</v>
      </c>
    </row>
    <row r="47" spans="2:17" x14ac:dyDescent="0.2">
      <c r="B47" t="s">
        <v>132</v>
      </c>
      <c r="C47" s="83">
        <f>C42*$C$35</f>
        <v>14.843428947152137</v>
      </c>
      <c r="D47" s="83">
        <f t="shared" ref="D47:Q47" si="18">D42*$C$35</f>
        <v>17.069943289224955</v>
      </c>
      <c r="E47" s="83">
        <f t="shared" si="18"/>
        <v>19.630434782608699</v>
      </c>
      <c r="F47" s="83">
        <f t="shared" si="18"/>
        <v>22.574999999999999</v>
      </c>
      <c r="G47" s="83">
        <f t="shared" si="18"/>
        <v>25.961249999999996</v>
      </c>
      <c r="H47" s="83">
        <f t="shared" si="18"/>
        <v>29.855437499999997</v>
      </c>
      <c r="I47" s="83">
        <f t="shared" si="18"/>
        <v>34.333753124999994</v>
      </c>
      <c r="J47" s="83">
        <f t="shared" si="18"/>
        <v>39.483816093749986</v>
      </c>
      <c r="K47" s="83">
        <f t="shared" si="18"/>
        <v>45.40638850781248</v>
      </c>
      <c r="L47" s="83">
        <f t="shared" si="18"/>
        <v>52.217346783984354</v>
      </c>
      <c r="M47" s="83">
        <f t="shared" si="18"/>
        <v>60.049948801582005</v>
      </c>
      <c r="N47" s="83">
        <f t="shared" si="18"/>
        <v>69.057441121819295</v>
      </c>
      <c r="O47" s="83">
        <f t="shared" si="18"/>
        <v>79.416057290092198</v>
      </c>
      <c r="P47" s="83">
        <f t="shared" si="18"/>
        <v>91.328465883606015</v>
      </c>
      <c r="Q47" s="83">
        <f t="shared" si="18"/>
        <v>105.02773576614692</v>
      </c>
    </row>
    <row r="52" spans="1:9" x14ac:dyDescent="0.2">
      <c r="A52" t="s">
        <v>138</v>
      </c>
    </row>
    <row r="54" spans="1:9" x14ac:dyDescent="0.2">
      <c r="C54" s="88" t="s">
        <v>146</v>
      </c>
    </row>
    <row r="56" spans="1:9" x14ac:dyDescent="0.2">
      <c r="C56" s="97" t="s">
        <v>69</v>
      </c>
      <c r="D56" s="97" t="s">
        <v>70</v>
      </c>
      <c r="E56" s="97" t="s">
        <v>71</v>
      </c>
      <c r="F56" s="97" t="s">
        <v>72</v>
      </c>
      <c r="G56" s="97" t="s">
        <v>73</v>
      </c>
      <c r="H56" s="97" t="s">
        <v>74</v>
      </c>
      <c r="I56" s="97" t="s">
        <v>75</v>
      </c>
    </row>
    <row r="57" spans="1:9" x14ac:dyDescent="0.2">
      <c r="C57" s="96" t="s">
        <v>139</v>
      </c>
      <c r="D57" s="96" t="s">
        <v>140</v>
      </c>
      <c r="E57" s="96" t="s">
        <v>141</v>
      </c>
      <c r="F57" s="96" t="s">
        <v>142</v>
      </c>
      <c r="G57" s="96" t="s">
        <v>143</v>
      </c>
      <c r="H57" s="96" t="s">
        <v>144</v>
      </c>
      <c r="I57" s="96" t="s">
        <v>145</v>
      </c>
    </row>
  </sheetData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5:Q47"/>
  <sheetViews>
    <sheetView showGridLines="0" zoomScaleNormal="100" workbookViewId="0"/>
  </sheetViews>
  <sheetFormatPr defaultRowHeight="12.75" x14ac:dyDescent="0.2"/>
  <cols>
    <col min="1" max="29" width="11.7109375" customWidth="1"/>
  </cols>
  <sheetData>
    <row r="5" spans="2:17" x14ac:dyDescent="0.2">
      <c r="B5" s="48" t="s">
        <v>85</v>
      </c>
      <c r="F5" s="62">
        <v>1.1499999999999999</v>
      </c>
    </row>
    <row r="6" spans="2:17" x14ac:dyDescent="0.2">
      <c r="B6" s="3" t="s">
        <v>68</v>
      </c>
      <c r="C6" s="3" t="s">
        <v>69</v>
      </c>
      <c r="D6" s="3" t="s">
        <v>70</v>
      </c>
      <c r="E6" s="70" t="s">
        <v>71</v>
      </c>
      <c r="F6" s="65" t="s">
        <v>72</v>
      </c>
      <c r="G6" s="67" t="s">
        <v>73</v>
      </c>
      <c r="H6" s="73" t="s">
        <v>74</v>
      </c>
      <c r="I6" s="73" t="s">
        <v>75</v>
      </c>
      <c r="J6" s="73" t="s">
        <v>76</v>
      </c>
      <c r="K6" s="73" t="s">
        <v>77</v>
      </c>
      <c r="L6" s="73" t="s">
        <v>78</v>
      </c>
      <c r="M6" s="73" t="s">
        <v>79</v>
      </c>
      <c r="N6" s="73" t="s">
        <v>80</v>
      </c>
      <c r="O6" s="73" t="s">
        <v>81</v>
      </c>
      <c r="P6" s="73" t="s">
        <v>82</v>
      </c>
      <c r="Q6" s="73" t="s">
        <v>83</v>
      </c>
    </row>
    <row r="7" spans="2:17" x14ac:dyDescent="0.2">
      <c r="B7" s="3">
        <v>3</v>
      </c>
      <c r="C7" s="78">
        <f>(C15+C23)+2</f>
        <v>3.9725486972959652</v>
      </c>
      <c r="D7" s="78">
        <f>(D15+D23)+2</f>
        <v>4.2684310018903595</v>
      </c>
      <c r="E7" s="79">
        <f>(E15+E23)+2</f>
        <v>4.608695652173914</v>
      </c>
      <c r="F7" s="80">
        <f>(F15+F23)+2</f>
        <v>5</v>
      </c>
      <c r="G7" s="81">
        <f t="shared" ref="G7:Q7" si="0">(G15+G23)+2</f>
        <v>5.45</v>
      </c>
      <c r="H7" s="82">
        <f t="shared" si="0"/>
        <v>5.9674999999999994</v>
      </c>
      <c r="I7" s="82">
        <f t="shared" si="0"/>
        <v>6.5626249999999997</v>
      </c>
      <c r="J7" s="82">
        <f t="shared" si="0"/>
        <v>7.2470187499999987</v>
      </c>
      <c r="K7" s="82">
        <f t="shared" si="0"/>
        <v>8.0340715624999994</v>
      </c>
      <c r="L7" s="82">
        <f t="shared" si="0"/>
        <v>8.9391822968749981</v>
      </c>
      <c r="M7" s="82">
        <f t="shared" si="0"/>
        <v>9.9800596414062461</v>
      </c>
      <c r="N7" s="82">
        <f t="shared" si="0"/>
        <v>11.177068587617184</v>
      </c>
      <c r="O7" s="82">
        <f t="shared" si="0"/>
        <v>12.55362887575976</v>
      </c>
      <c r="P7" s="82">
        <f t="shared" si="0"/>
        <v>14.136673207123724</v>
      </c>
      <c r="Q7" s="82">
        <f t="shared" si="0"/>
        <v>15.957174188192282</v>
      </c>
    </row>
    <row r="8" spans="2:17" x14ac:dyDescent="0.2">
      <c r="B8" s="3">
        <v>10</v>
      </c>
      <c r="C8" s="78">
        <f t="shared" ref="C8:Q10" si="1">(C16+C24)+2</f>
        <v>7.2601298594559065</v>
      </c>
      <c r="D8" s="78">
        <f t="shared" si="1"/>
        <v>8.049149338374292</v>
      </c>
      <c r="E8" s="79">
        <f t="shared" si="1"/>
        <v>8.9565217391304355</v>
      </c>
      <c r="F8" s="80">
        <f t="shared" si="1"/>
        <v>10</v>
      </c>
      <c r="G8" s="81">
        <f t="shared" si="1"/>
        <v>11.2</v>
      </c>
      <c r="H8" s="82">
        <f t="shared" si="1"/>
        <v>12.579999999999998</v>
      </c>
      <c r="I8" s="82">
        <f t="shared" si="1"/>
        <v>14.166999999999996</v>
      </c>
      <c r="J8" s="82">
        <f t="shared" si="1"/>
        <v>15.992049999999995</v>
      </c>
      <c r="K8" s="82">
        <f t="shared" si="1"/>
        <v>18.090857499999991</v>
      </c>
      <c r="L8" s="82">
        <f t="shared" si="1"/>
        <v>20.504486124999989</v>
      </c>
      <c r="M8" s="82">
        <f t="shared" si="1"/>
        <v>23.280159043749986</v>
      </c>
      <c r="N8" s="82">
        <f t="shared" si="1"/>
        <v>26.472182900312482</v>
      </c>
      <c r="O8" s="82">
        <f t="shared" si="1"/>
        <v>30.143010335359349</v>
      </c>
      <c r="P8" s="82">
        <f t="shared" si="1"/>
        <v>34.364461885663253</v>
      </c>
      <c r="Q8" s="82">
        <f t="shared" si="1"/>
        <v>39.219131168512739</v>
      </c>
    </row>
    <row r="9" spans="2:17" x14ac:dyDescent="0.2">
      <c r="B9" s="3">
        <v>70</v>
      </c>
      <c r="C9" s="78">
        <f t="shared" si="1"/>
        <v>26.985616832415559</v>
      </c>
      <c r="D9" s="78">
        <f t="shared" si="1"/>
        <v>30.733459357277887</v>
      </c>
      <c r="E9" s="79">
        <f t="shared" si="1"/>
        <v>35.04347826086957</v>
      </c>
      <c r="F9" s="80">
        <f t="shared" si="1"/>
        <v>40</v>
      </c>
      <c r="G9" s="81">
        <f t="shared" si="1"/>
        <v>45.699999999999996</v>
      </c>
      <c r="H9" s="82">
        <f t="shared" si="1"/>
        <v>52.254999999999995</v>
      </c>
      <c r="I9" s="82">
        <f t="shared" si="1"/>
        <v>59.793249999999986</v>
      </c>
      <c r="J9" s="82">
        <f t="shared" si="1"/>
        <v>68.462237499999972</v>
      </c>
      <c r="K9" s="82">
        <f t="shared" si="1"/>
        <v>78.431573124999971</v>
      </c>
      <c r="L9" s="82">
        <f t="shared" si="1"/>
        <v>89.896309093749963</v>
      </c>
      <c r="M9" s="82">
        <f t="shared" si="1"/>
        <v>103.08075545781244</v>
      </c>
      <c r="N9" s="82">
        <f t="shared" si="1"/>
        <v>118.24286877648431</v>
      </c>
      <c r="O9" s="82">
        <f t="shared" si="1"/>
        <v>135.67929909295697</v>
      </c>
      <c r="P9" s="82">
        <f t="shared" si="1"/>
        <v>155.73119395690048</v>
      </c>
      <c r="Q9" s="82">
        <f t="shared" si="1"/>
        <v>178.79087305043555</v>
      </c>
    </row>
    <row r="10" spans="2:17" x14ac:dyDescent="0.2">
      <c r="B10" s="3">
        <v>100</v>
      </c>
      <c r="C10" s="78">
        <f t="shared" si="1"/>
        <v>38.163392783759356</v>
      </c>
      <c r="D10" s="78">
        <f t="shared" si="1"/>
        <v>43.587901701323261</v>
      </c>
      <c r="E10" s="79">
        <f t="shared" si="1"/>
        <v>49.826086956521749</v>
      </c>
      <c r="F10" s="80">
        <f t="shared" si="1"/>
        <v>57</v>
      </c>
      <c r="G10" s="81">
        <f t="shared" si="1"/>
        <v>65.25</v>
      </c>
      <c r="H10" s="82">
        <f t="shared" si="1"/>
        <v>74.737499999999983</v>
      </c>
      <c r="I10" s="82">
        <f t="shared" si="1"/>
        <v>85.648124999999979</v>
      </c>
      <c r="J10" s="82">
        <f t="shared" si="1"/>
        <v>98.195343749999964</v>
      </c>
      <c r="K10" s="82">
        <f t="shared" si="1"/>
        <v>112.62464531249995</v>
      </c>
      <c r="L10" s="82">
        <f t="shared" si="1"/>
        <v>129.21834210937493</v>
      </c>
      <c r="M10" s="82">
        <f t="shared" si="1"/>
        <v>148.30109342578118</v>
      </c>
      <c r="N10" s="82">
        <f t="shared" si="1"/>
        <v>170.24625743964833</v>
      </c>
      <c r="O10" s="82">
        <f t="shared" si="1"/>
        <v>195.48319605559558</v>
      </c>
      <c r="P10" s="82">
        <f t="shared" si="1"/>
        <v>224.50567546393489</v>
      </c>
      <c r="Q10" s="82">
        <f t="shared" si="1"/>
        <v>257.88152678352515</v>
      </c>
    </row>
    <row r="11" spans="2:17" x14ac:dyDescent="0.2">
      <c r="C11" s="83"/>
      <c r="D11" s="83"/>
      <c r="E11" s="84"/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</row>
    <row r="12" spans="2:17" x14ac:dyDescent="0.2">
      <c r="C12" s="83"/>
      <c r="D12" s="83"/>
      <c r="E12" s="84"/>
      <c r="F12" s="85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</row>
    <row r="13" spans="2:17" x14ac:dyDescent="0.2">
      <c r="B13" s="88" t="s">
        <v>67</v>
      </c>
      <c r="C13" s="83"/>
      <c r="D13" s="83"/>
      <c r="E13" s="84"/>
      <c r="F13" s="85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2:17" x14ac:dyDescent="0.2">
      <c r="B14" s="3" t="s">
        <v>68</v>
      </c>
      <c r="C14" s="77" t="s">
        <v>69</v>
      </c>
      <c r="D14" s="77" t="s">
        <v>70</v>
      </c>
      <c r="E14" s="79" t="s">
        <v>71</v>
      </c>
      <c r="F14" s="80" t="s">
        <v>72</v>
      </c>
      <c r="G14" s="81" t="s">
        <v>73</v>
      </c>
      <c r="H14" s="82" t="s">
        <v>74</v>
      </c>
      <c r="I14" s="82" t="s">
        <v>75</v>
      </c>
      <c r="J14" s="82" t="s">
        <v>76</v>
      </c>
      <c r="K14" s="82" t="s">
        <v>77</v>
      </c>
      <c r="L14" s="82" t="s">
        <v>78</v>
      </c>
      <c r="M14" s="82" t="s">
        <v>79</v>
      </c>
      <c r="N14" s="82" t="s">
        <v>80</v>
      </c>
      <c r="O14" s="82" t="s">
        <v>81</v>
      </c>
      <c r="P14" s="82" t="s">
        <v>82</v>
      </c>
      <c r="Q14" s="82" t="s">
        <v>83</v>
      </c>
    </row>
    <row r="15" spans="2:17" x14ac:dyDescent="0.2">
      <c r="B15" s="3">
        <v>3</v>
      </c>
      <c r="C15" s="77">
        <f t="shared" ref="C15:E18" si="2">(D15/$F$5)</f>
        <v>0.32875811621599416</v>
      </c>
      <c r="D15" s="77">
        <f t="shared" si="2"/>
        <v>0.37807183364839325</v>
      </c>
      <c r="E15" s="79">
        <f t="shared" si="2"/>
        <v>0.43478260869565222</v>
      </c>
      <c r="F15" s="80">
        <v>0.5</v>
      </c>
      <c r="G15" s="81">
        <f>(F15*$F$5)</f>
        <v>0.57499999999999996</v>
      </c>
      <c r="H15" s="82">
        <f t="shared" ref="H15:Q15" si="3">(G15*$F$5)</f>
        <v>0.66124999999999989</v>
      </c>
      <c r="I15" s="82">
        <f t="shared" si="3"/>
        <v>0.76043749999999977</v>
      </c>
      <c r="J15" s="82">
        <f t="shared" si="3"/>
        <v>0.87450312499999971</v>
      </c>
      <c r="K15" s="82">
        <f t="shared" si="3"/>
        <v>1.0056785937499997</v>
      </c>
      <c r="L15" s="82">
        <f t="shared" si="3"/>
        <v>1.1565303828124995</v>
      </c>
      <c r="M15" s="82">
        <f t="shared" si="3"/>
        <v>1.3300099402343744</v>
      </c>
      <c r="N15" s="82">
        <f t="shared" si="3"/>
        <v>1.5295114312695304</v>
      </c>
      <c r="O15" s="82">
        <f t="shared" si="3"/>
        <v>1.7589381459599598</v>
      </c>
      <c r="P15" s="82">
        <f t="shared" si="3"/>
        <v>2.0227788678539538</v>
      </c>
      <c r="Q15" s="82">
        <f t="shared" si="3"/>
        <v>2.3261956980320466</v>
      </c>
    </row>
    <row r="16" spans="2:17" x14ac:dyDescent="0.2">
      <c r="B16" s="3">
        <v>10</v>
      </c>
      <c r="C16" s="77">
        <f t="shared" si="2"/>
        <v>1.3150324648639766</v>
      </c>
      <c r="D16" s="77">
        <f t="shared" si="2"/>
        <v>1.512287334593573</v>
      </c>
      <c r="E16" s="79">
        <f t="shared" si="2"/>
        <v>1.7391304347826089</v>
      </c>
      <c r="F16" s="80">
        <v>2</v>
      </c>
      <c r="G16" s="81">
        <f t="shared" ref="G16:Q18" si="4">(F16*$F$5)</f>
        <v>2.2999999999999998</v>
      </c>
      <c r="H16" s="82">
        <f t="shared" si="4"/>
        <v>2.6449999999999996</v>
      </c>
      <c r="I16" s="82">
        <f t="shared" si="4"/>
        <v>3.0417499999999991</v>
      </c>
      <c r="J16" s="82">
        <f t="shared" si="4"/>
        <v>3.4980124999999989</v>
      </c>
      <c r="K16" s="82">
        <f t="shared" si="4"/>
        <v>4.0227143749999987</v>
      </c>
      <c r="L16" s="82">
        <f t="shared" si="4"/>
        <v>4.6261215312499981</v>
      </c>
      <c r="M16" s="82">
        <f t="shared" si="4"/>
        <v>5.3200397609374974</v>
      </c>
      <c r="N16" s="82">
        <f t="shared" si="4"/>
        <v>6.1180457250781215</v>
      </c>
      <c r="O16" s="82">
        <f t="shared" si="4"/>
        <v>7.0357525838398391</v>
      </c>
      <c r="P16" s="82">
        <f t="shared" si="4"/>
        <v>8.0911154714158151</v>
      </c>
      <c r="Q16" s="82">
        <f t="shared" si="4"/>
        <v>9.3047827921281865</v>
      </c>
    </row>
    <row r="17" spans="2:17" x14ac:dyDescent="0.2">
      <c r="B17" s="3">
        <v>70</v>
      </c>
      <c r="C17" s="77">
        <f t="shared" si="2"/>
        <v>13.807840881071757</v>
      </c>
      <c r="D17" s="77">
        <f t="shared" si="2"/>
        <v>15.879017013232518</v>
      </c>
      <c r="E17" s="79">
        <f t="shared" si="2"/>
        <v>18.260869565217394</v>
      </c>
      <c r="F17" s="80">
        <v>21</v>
      </c>
      <c r="G17" s="81">
        <f t="shared" si="4"/>
        <v>24.15</v>
      </c>
      <c r="H17" s="82">
        <f t="shared" si="4"/>
        <v>27.772499999999997</v>
      </c>
      <c r="I17" s="82">
        <f t="shared" si="4"/>
        <v>31.938374999999994</v>
      </c>
      <c r="J17" s="82">
        <f t="shared" si="4"/>
        <v>36.729131249999988</v>
      </c>
      <c r="K17" s="82">
        <f t="shared" si="4"/>
        <v>42.238500937499985</v>
      </c>
      <c r="L17" s="82">
        <f t="shared" si="4"/>
        <v>48.574276078124981</v>
      </c>
      <c r="M17" s="82">
        <f t="shared" si="4"/>
        <v>55.860417489843726</v>
      </c>
      <c r="N17" s="82">
        <f t="shared" si="4"/>
        <v>64.239480113320283</v>
      </c>
      <c r="O17" s="82">
        <f t="shared" si="4"/>
        <v>73.875402130318321</v>
      </c>
      <c r="P17" s="82">
        <f t="shared" si="4"/>
        <v>84.95671244986606</v>
      </c>
      <c r="Q17" s="82">
        <f t="shared" si="4"/>
        <v>97.700219317345969</v>
      </c>
    </row>
    <row r="18" spans="2:17" x14ac:dyDescent="0.2">
      <c r="B18" s="3">
        <v>100</v>
      </c>
      <c r="C18" s="77">
        <f t="shared" si="2"/>
        <v>22.355551902687601</v>
      </c>
      <c r="D18" s="77">
        <f t="shared" si="2"/>
        <v>25.708884688090741</v>
      </c>
      <c r="E18" s="79">
        <f t="shared" si="2"/>
        <v>29.565217391304351</v>
      </c>
      <c r="F18" s="80">
        <v>34</v>
      </c>
      <c r="G18" s="81">
        <f t="shared" si="4"/>
        <v>39.099999999999994</v>
      </c>
      <c r="H18" s="82">
        <f t="shared" si="4"/>
        <v>44.964999999999989</v>
      </c>
      <c r="I18" s="82">
        <f t="shared" si="4"/>
        <v>51.709749999999985</v>
      </c>
      <c r="J18" s="82">
        <f t="shared" si="4"/>
        <v>59.466212499999976</v>
      </c>
      <c r="K18" s="82">
        <f t="shared" si="4"/>
        <v>68.386144374999972</v>
      </c>
      <c r="L18" s="82">
        <f t="shared" si="4"/>
        <v>78.644066031249963</v>
      </c>
      <c r="M18" s="82">
        <f t="shared" si="4"/>
        <v>90.440675935937449</v>
      </c>
      <c r="N18" s="82">
        <f t="shared" si="4"/>
        <v>104.00677732632806</v>
      </c>
      <c r="O18" s="82">
        <f t="shared" si="4"/>
        <v>119.60779392527726</v>
      </c>
      <c r="P18" s="82">
        <f t="shared" si="4"/>
        <v>137.54896301406885</v>
      </c>
      <c r="Q18" s="82">
        <f t="shared" si="4"/>
        <v>158.18130746617916</v>
      </c>
    </row>
    <row r="19" spans="2:17" x14ac:dyDescent="0.2"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2:17" x14ac:dyDescent="0.2"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2:17" x14ac:dyDescent="0.2">
      <c r="B21" s="48" t="s">
        <v>84</v>
      </c>
      <c r="C21" s="83"/>
      <c r="D21" s="83"/>
      <c r="E21" s="84"/>
      <c r="F21" s="85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</row>
    <row r="22" spans="2:17" x14ac:dyDescent="0.2">
      <c r="B22" s="3" t="s">
        <v>68</v>
      </c>
      <c r="C22" s="77" t="s">
        <v>69</v>
      </c>
      <c r="D22" s="77" t="s">
        <v>70</v>
      </c>
      <c r="E22" s="79" t="s">
        <v>71</v>
      </c>
      <c r="F22" s="80" t="s">
        <v>72</v>
      </c>
      <c r="G22" s="81" t="s">
        <v>73</v>
      </c>
      <c r="H22" s="82" t="s">
        <v>74</v>
      </c>
      <c r="I22" s="82" t="s">
        <v>75</v>
      </c>
      <c r="J22" s="82" t="s">
        <v>76</v>
      </c>
      <c r="K22" s="82" t="s">
        <v>77</v>
      </c>
      <c r="L22" s="82" t="s">
        <v>78</v>
      </c>
      <c r="M22" s="82" t="s">
        <v>79</v>
      </c>
      <c r="N22" s="82" t="s">
        <v>80</v>
      </c>
      <c r="O22" s="82" t="s">
        <v>81</v>
      </c>
      <c r="P22" s="82" t="s">
        <v>82</v>
      </c>
      <c r="Q22" s="82" t="s">
        <v>83</v>
      </c>
    </row>
    <row r="23" spans="2:17" x14ac:dyDescent="0.2">
      <c r="B23" s="3">
        <v>3</v>
      </c>
      <c r="C23" s="77">
        <f t="shared" ref="C23:E26" si="5">(D23/$F$5)</f>
        <v>1.6437905810799709</v>
      </c>
      <c r="D23" s="77">
        <f t="shared" si="5"/>
        <v>1.8903591682419665</v>
      </c>
      <c r="E23" s="79">
        <f t="shared" si="5"/>
        <v>2.1739130434782612</v>
      </c>
      <c r="F23" s="80">
        <v>2.5</v>
      </c>
      <c r="G23" s="81">
        <f>(F23*$F$5)</f>
        <v>2.875</v>
      </c>
      <c r="H23" s="82">
        <f t="shared" ref="H23:Q23" si="6">(G23*$F$5)</f>
        <v>3.3062499999999999</v>
      </c>
      <c r="I23" s="82">
        <f t="shared" si="6"/>
        <v>3.8021874999999996</v>
      </c>
      <c r="J23" s="82">
        <f t="shared" si="6"/>
        <v>4.3725156249999992</v>
      </c>
      <c r="K23" s="82">
        <f t="shared" si="6"/>
        <v>5.0283929687499986</v>
      </c>
      <c r="L23" s="82">
        <f t="shared" si="6"/>
        <v>5.7826519140624981</v>
      </c>
      <c r="M23" s="82">
        <f t="shared" si="6"/>
        <v>6.6500497011718727</v>
      </c>
      <c r="N23" s="82">
        <f t="shared" si="6"/>
        <v>7.647557156347653</v>
      </c>
      <c r="O23" s="82">
        <f t="shared" si="6"/>
        <v>8.7946907297998003</v>
      </c>
      <c r="P23" s="82">
        <f t="shared" si="6"/>
        <v>10.11389433926977</v>
      </c>
      <c r="Q23" s="82">
        <f t="shared" si="6"/>
        <v>11.630978490160235</v>
      </c>
    </row>
    <row r="24" spans="2:17" x14ac:dyDescent="0.2">
      <c r="B24" s="3">
        <v>10</v>
      </c>
      <c r="C24" s="77">
        <f t="shared" si="5"/>
        <v>3.9450973945919299</v>
      </c>
      <c r="D24" s="77">
        <f t="shared" si="5"/>
        <v>4.536862003780719</v>
      </c>
      <c r="E24" s="79">
        <f t="shared" si="5"/>
        <v>5.2173913043478262</v>
      </c>
      <c r="F24" s="80">
        <v>6</v>
      </c>
      <c r="G24" s="81">
        <f t="shared" ref="G24:Q26" si="7">(F24*$F$5)</f>
        <v>6.8999999999999995</v>
      </c>
      <c r="H24" s="82">
        <f t="shared" si="7"/>
        <v>7.9349999999999987</v>
      </c>
      <c r="I24" s="82">
        <f t="shared" si="7"/>
        <v>9.1252499999999976</v>
      </c>
      <c r="J24" s="82">
        <f t="shared" si="7"/>
        <v>10.494037499999996</v>
      </c>
      <c r="K24" s="82">
        <f t="shared" si="7"/>
        <v>12.068143124999994</v>
      </c>
      <c r="L24" s="82">
        <f t="shared" si="7"/>
        <v>13.878364593749991</v>
      </c>
      <c r="M24" s="82">
        <f t="shared" si="7"/>
        <v>15.960119282812489</v>
      </c>
      <c r="N24" s="82">
        <f t="shared" si="7"/>
        <v>18.35413717523436</v>
      </c>
      <c r="O24" s="82">
        <f t="shared" si="7"/>
        <v>21.107257751519512</v>
      </c>
      <c r="P24" s="82">
        <f t="shared" si="7"/>
        <v>24.273346414247438</v>
      </c>
      <c r="Q24" s="82">
        <f t="shared" si="7"/>
        <v>27.914348376384552</v>
      </c>
    </row>
    <row r="25" spans="2:17" x14ac:dyDescent="0.2">
      <c r="B25" s="3">
        <v>70</v>
      </c>
      <c r="C25" s="77">
        <f t="shared" si="5"/>
        <v>11.177775951343801</v>
      </c>
      <c r="D25" s="77">
        <f t="shared" si="5"/>
        <v>12.854442344045371</v>
      </c>
      <c r="E25" s="79">
        <f t="shared" si="5"/>
        <v>14.782608695652176</v>
      </c>
      <c r="F25" s="80">
        <v>17</v>
      </c>
      <c r="G25" s="81">
        <f t="shared" si="7"/>
        <v>19.549999999999997</v>
      </c>
      <c r="H25" s="82">
        <f t="shared" si="7"/>
        <v>22.482499999999995</v>
      </c>
      <c r="I25" s="82">
        <f t="shared" si="7"/>
        <v>25.854874999999993</v>
      </c>
      <c r="J25" s="82">
        <f t="shared" si="7"/>
        <v>29.733106249999988</v>
      </c>
      <c r="K25" s="82">
        <f t="shared" si="7"/>
        <v>34.193072187499986</v>
      </c>
      <c r="L25" s="82">
        <f t="shared" si="7"/>
        <v>39.322033015624982</v>
      </c>
      <c r="M25" s="82">
        <f t="shared" si="7"/>
        <v>45.220337967968725</v>
      </c>
      <c r="N25" s="82">
        <f t="shared" si="7"/>
        <v>52.003388663164031</v>
      </c>
      <c r="O25" s="82">
        <f t="shared" si="7"/>
        <v>59.803896962638632</v>
      </c>
      <c r="P25" s="82">
        <f t="shared" si="7"/>
        <v>68.774481507034423</v>
      </c>
      <c r="Q25" s="82">
        <f t="shared" si="7"/>
        <v>79.090653733089582</v>
      </c>
    </row>
    <row r="26" spans="2:17" x14ac:dyDescent="0.2">
      <c r="B26" s="3">
        <v>100</v>
      </c>
      <c r="C26" s="77">
        <f t="shared" si="5"/>
        <v>13.807840881071757</v>
      </c>
      <c r="D26" s="77">
        <f t="shared" si="5"/>
        <v>15.879017013232518</v>
      </c>
      <c r="E26" s="79">
        <f t="shared" si="5"/>
        <v>18.260869565217394</v>
      </c>
      <c r="F26" s="80">
        <v>21</v>
      </c>
      <c r="G26" s="81">
        <f t="shared" si="7"/>
        <v>24.15</v>
      </c>
      <c r="H26" s="82">
        <f t="shared" si="7"/>
        <v>27.772499999999997</v>
      </c>
      <c r="I26" s="82">
        <f t="shared" si="7"/>
        <v>31.938374999999994</v>
      </c>
      <c r="J26" s="82">
        <f t="shared" si="7"/>
        <v>36.729131249999988</v>
      </c>
      <c r="K26" s="82">
        <f t="shared" si="7"/>
        <v>42.238500937499985</v>
      </c>
      <c r="L26" s="82">
        <f t="shared" si="7"/>
        <v>48.574276078124981</v>
      </c>
      <c r="M26" s="82">
        <f t="shared" si="7"/>
        <v>55.860417489843726</v>
      </c>
      <c r="N26" s="82">
        <f t="shared" si="7"/>
        <v>64.239480113320283</v>
      </c>
      <c r="O26" s="82">
        <f t="shared" si="7"/>
        <v>73.875402130318321</v>
      </c>
      <c r="P26" s="82">
        <f t="shared" si="7"/>
        <v>84.95671244986606</v>
      </c>
      <c r="Q26" s="82">
        <f t="shared" si="7"/>
        <v>97.700219317345969</v>
      </c>
    </row>
    <row r="27" spans="2:17" x14ac:dyDescent="0.2">
      <c r="C27" s="77"/>
      <c r="D27" s="77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</row>
    <row r="29" spans="2:17" x14ac:dyDescent="0.2">
      <c r="B29" s="1" t="s">
        <v>101</v>
      </c>
      <c r="C29" s="89" t="s">
        <v>12</v>
      </c>
      <c r="D29" s="91" t="s">
        <v>12</v>
      </c>
      <c r="E29" s="91" t="s">
        <v>12</v>
      </c>
      <c r="F29" s="91" t="s">
        <v>12</v>
      </c>
      <c r="G29" s="91" t="s">
        <v>12</v>
      </c>
      <c r="H29" s="91" t="s">
        <v>12</v>
      </c>
      <c r="I29" s="91" t="s">
        <v>12</v>
      </c>
    </row>
    <row r="30" spans="2:17" x14ac:dyDescent="0.2">
      <c r="B30" s="59" t="s">
        <v>122</v>
      </c>
      <c r="C30" s="89" t="s">
        <v>102</v>
      </c>
      <c r="D30" s="91" t="s">
        <v>102</v>
      </c>
      <c r="E30" s="91" t="s">
        <v>102</v>
      </c>
      <c r="F30" s="91" t="s">
        <v>102</v>
      </c>
      <c r="G30" s="91" t="s">
        <v>102</v>
      </c>
      <c r="H30" s="91" t="s">
        <v>102</v>
      </c>
      <c r="I30" s="91" t="s">
        <v>102</v>
      </c>
    </row>
    <row r="31" spans="2:17" x14ac:dyDescent="0.2">
      <c r="C31" s="89" t="s">
        <v>103</v>
      </c>
      <c r="D31" s="91" t="s">
        <v>103</v>
      </c>
      <c r="E31" s="91" t="s">
        <v>103</v>
      </c>
      <c r="F31" s="91" t="s">
        <v>103</v>
      </c>
      <c r="G31" s="91" t="s">
        <v>103</v>
      </c>
      <c r="H31" s="91" t="s">
        <v>103</v>
      </c>
      <c r="I31" s="91" t="s">
        <v>103</v>
      </c>
    </row>
    <row r="32" spans="2:17" x14ac:dyDescent="0.2">
      <c r="C32" s="89" t="s">
        <v>104</v>
      </c>
      <c r="D32" s="91" t="s">
        <v>104</v>
      </c>
      <c r="E32" s="91" t="s">
        <v>104</v>
      </c>
      <c r="F32" s="91" t="s">
        <v>104</v>
      </c>
      <c r="G32" s="91" t="s">
        <v>104</v>
      </c>
      <c r="H32" s="91" t="s">
        <v>104</v>
      </c>
      <c r="I32" s="91" t="s">
        <v>104</v>
      </c>
    </row>
    <row r="33" spans="2:9" x14ac:dyDescent="0.2">
      <c r="C33" s="89" t="s">
        <v>105</v>
      </c>
      <c r="D33" s="91" t="s">
        <v>105</v>
      </c>
      <c r="E33" s="91" t="s">
        <v>105</v>
      </c>
      <c r="F33" s="91" t="s">
        <v>105</v>
      </c>
      <c r="G33" s="91" t="s">
        <v>105</v>
      </c>
      <c r="H33" s="91" t="s">
        <v>105</v>
      </c>
      <c r="I33" s="91" t="s">
        <v>105</v>
      </c>
    </row>
    <row r="34" spans="2:9" x14ac:dyDescent="0.2">
      <c r="C34" s="89" t="s">
        <v>89</v>
      </c>
      <c r="D34" s="91" t="s">
        <v>89</v>
      </c>
      <c r="E34" s="91" t="s">
        <v>89</v>
      </c>
      <c r="F34" s="91" t="s">
        <v>89</v>
      </c>
      <c r="G34" s="91" t="s">
        <v>89</v>
      </c>
      <c r="H34" s="91" t="s">
        <v>89</v>
      </c>
      <c r="I34" s="91" t="s">
        <v>89</v>
      </c>
    </row>
    <row r="35" spans="2:9" x14ac:dyDescent="0.2">
      <c r="C35" s="89" t="s">
        <v>123</v>
      </c>
      <c r="D35" s="91" t="s">
        <v>123</v>
      </c>
      <c r="E35" s="91" t="s">
        <v>123</v>
      </c>
      <c r="F35" s="91" t="s">
        <v>123</v>
      </c>
      <c r="G35" s="91" t="s">
        <v>123</v>
      </c>
      <c r="H35" s="91" t="s">
        <v>123</v>
      </c>
      <c r="I35" s="91" t="s">
        <v>123</v>
      </c>
    </row>
    <row r="36" spans="2:9" x14ac:dyDescent="0.2">
      <c r="C36" s="89" t="s">
        <v>124</v>
      </c>
      <c r="D36" s="91" t="s">
        <v>124</v>
      </c>
      <c r="E36" s="91" t="s">
        <v>124</v>
      </c>
      <c r="F36" s="91" t="s">
        <v>124</v>
      </c>
      <c r="G36" s="91" t="s">
        <v>124</v>
      </c>
      <c r="H36" s="91" t="s">
        <v>124</v>
      </c>
      <c r="I36" s="91" t="s">
        <v>124</v>
      </c>
    </row>
    <row r="37" spans="2:9" x14ac:dyDescent="0.2">
      <c r="C37" s="90" t="s">
        <v>109</v>
      </c>
      <c r="D37" s="92" t="s">
        <v>109</v>
      </c>
      <c r="E37" s="92" t="s">
        <v>109</v>
      </c>
      <c r="F37" s="92" t="s">
        <v>109</v>
      </c>
      <c r="G37" s="92" t="s">
        <v>109</v>
      </c>
      <c r="H37" s="92" t="s">
        <v>109</v>
      </c>
      <c r="I37" s="92" t="s">
        <v>109</v>
      </c>
    </row>
    <row r="38" spans="2:9" x14ac:dyDescent="0.2">
      <c r="C38" s="90" t="s">
        <v>125</v>
      </c>
      <c r="D38" s="92" t="s">
        <v>125</v>
      </c>
      <c r="E38" s="92" t="s">
        <v>125</v>
      </c>
      <c r="F38" s="92" t="s">
        <v>125</v>
      </c>
      <c r="G38" s="92" t="s">
        <v>125</v>
      </c>
      <c r="H38" s="92" t="s">
        <v>125</v>
      </c>
      <c r="I38" s="92" t="s">
        <v>125</v>
      </c>
    </row>
    <row r="41" spans="2:9" x14ac:dyDescent="0.2">
      <c r="B41" t="s">
        <v>100</v>
      </c>
      <c r="C41" s="89" t="s">
        <v>86</v>
      </c>
      <c r="D41" s="90" t="s">
        <v>91</v>
      </c>
      <c r="E41" s="90" t="s">
        <v>93</v>
      </c>
      <c r="F41" s="90" t="s">
        <v>1</v>
      </c>
      <c r="G41" s="90" t="s">
        <v>1</v>
      </c>
      <c r="H41" s="90" t="s">
        <v>1</v>
      </c>
      <c r="I41" s="90" t="s">
        <v>1</v>
      </c>
    </row>
    <row r="42" spans="2:9" x14ac:dyDescent="0.2">
      <c r="C42" s="89" t="s">
        <v>87</v>
      </c>
      <c r="D42" s="89" t="s">
        <v>92</v>
      </c>
      <c r="E42" s="89" t="s">
        <v>87</v>
      </c>
      <c r="F42" s="90" t="s">
        <v>94</v>
      </c>
      <c r="G42" s="90" t="s">
        <v>94</v>
      </c>
      <c r="H42" s="90" t="s">
        <v>94</v>
      </c>
      <c r="I42" s="90" t="s">
        <v>94</v>
      </c>
    </row>
    <row r="43" spans="2:9" x14ac:dyDescent="0.2">
      <c r="C43" s="89" t="s">
        <v>88</v>
      </c>
      <c r="D43" s="89" t="s">
        <v>87</v>
      </c>
      <c r="E43" s="89" t="s">
        <v>88</v>
      </c>
      <c r="F43" s="90" t="s">
        <v>95</v>
      </c>
      <c r="G43" s="90" t="s">
        <v>95</v>
      </c>
      <c r="H43" s="90" t="s">
        <v>95</v>
      </c>
      <c r="I43" s="90" t="s">
        <v>95</v>
      </c>
    </row>
    <row r="44" spans="2:9" x14ac:dyDescent="0.2">
      <c r="C44" s="89" t="s">
        <v>89</v>
      </c>
      <c r="D44" s="89" t="s">
        <v>88</v>
      </c>
      <c r="E44" s="89" t="s">
        <v>89</v>
      </c>
      <c r="F44" s="90" t="s">
        <v>96</v>
      </c>
      <c r="G44" s="90" t="s">
        <v>96</v>
      </c>
      <c r="H44" s="90" t="s">
        <v>96</v>
      </c>
      <c r="I44" s="90" t="s">
        <v>96</v>
      </c>
    </row>
    <row r="45" spans="2:9" x14ac:dyDescent="0.2">
      <c r="C45" s="89" t="s">
        <v>90</v>
      </c>
      <c r="D45" s="89" t="s">
        <v>89</v>
      </c>
      <c r="E45" s="89" t="s">
        <v>90</v>
      </c>
      <c r="F45" s="90" t="s">
        <v>97</v>
      </c>
      <c r="G45" s="90" t="s">
        <v>97</v>
      </c>
      <c r="H45" s="90" t="s">
        <v>97</v>
      </c>
      <c r="I45" s="90" t="s">
        <v>97</v>
      </c>
    </row>
    <row r="46" spans="2:9" x14ac:dyDescent="0.2">
      <c r="C46" s="89" t="s">
        <v>30</v>
      </c>
      <c r="D46" s="89" t="s">
        <v>90</v>
      </c>
      <c r="E46" s="89" t="s">
        <v>30</v>
      </c>
      <c r="F46" s="89" t="s">
        <v>30</v>
      </c>
      <c r="G46" s="90" t="s">
        <v>98</v>
      </c>
      <c r="H46" s="90" t="s">
        <v>59</v>
      </c>
      <c r="I46" s="90" t="s">
        <v>99</v>
      </c>
    </row>
    <row r="47" spans="2:9" x14ac:dyDescent="0.2">
      <c r="D47" s="89" t="s">
        <v>30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3:Q52"/>
  <sheetViews>
    <sheetView showGridLines="0" zoomScale="90" zoomScaleNormal="90" workbookViewId="0"/>
  </sheetViews>
  <sheetFormatPr defaultRowHeight="12.75" x14ac:dyDescent="0.2"/>
  <cols>
    <col min="1" max="29" width="11.7109375" customWidth="1"/>
  </cols>
  <sheetData>
    <row r="3" spans="1:17" x14ac:dyDescent="0.2">
      <c r="A3" s="88" t="s">
        <v>127</v>
      </c>
    </row>
    <row r="5" spans="1:17" x14ac:dyDescent="0.2">
      <c r="B5" s="48" t="s">
        <v>85</v>
      </c>
      <c r="F5" s="62">
        <v>1.1499999999999999</v>
      </c>
    </row>
    <row r="6" spans="1:17" x14ac:dyDescent="0.2">
      <c r="B6" s="3" t="s">
        <v>68</v>
      </c>
      <c r="C6" s="3" t="s">
        <v>69</v>
      </c>
      <c r="D6" s="3" t="s">
        <v>70</v>
      </c>
      <c r="E6" s="70" t="s">
        <v>71</v>
      </c>
      <c r="F6" s="65" t="s">
        <v>72</v>
      </c>
      <c r="G6" s="67" t="s">
        <v>73</v>
      </c>
      <c r="H6" s="73" t="s">
        <v>74</v>
      </c>
      <c r="I6" s="73" t="s">
        <v>75</v>
      </c>
      <c r="J6" s="73" t="s">
        <v>76</v>
      </c>
      <c r="K6" s="73" t="s">
        <v>77</v>
      </c>
      <c r="L6" s="73" t="s">
        <v>78</v>
      </c>
      <c r="M6" s="73" t="s">
        <v>79</v>
      </c>
      <c r="N6" s="73" t="s">
        <v>80</v>
      </c>
      <c r="O6" s="73" t="s">
        <v>81</v>
      </c>
      <c r="P6" s="73" t="s">
        <v>82</v>
      </c>
      <c r="Q6" s="73" t="s">
        <v>83</v>
      </c>
    </row>
    <row r="7" spans="1:17" x14ac:dyDescent="0.2">
      <c r="B7" s="3">
        <v>3</v>
      </c>
      <c r="C7" s="78">
        <f>(C15+C23)+2</f>
        <v>3.9725486972959652</v>
      </c>
      <c r="D7" s="78">
        <f>(D15+D23)+2</f>
        <v>4.2684310018903595</v>
      </c>
      <c r="E7" s="79">
        <f>(E15+E23)+2</f>
        <v>4.608695652173914</v>
      </c>
      <c r="F7" s="80">
        <f>(F15+F23)+2</f>
        <v>5</v>
      </c>
      <c r="G7" s="81">
        <f t="shared" ref="G7:Q7" si="0">(G15+G23)+2</f>
        <v>5.45</v>
      </c>
      <c r="H7" s="82">
        <f t="shared" si="0"/>
        <v>5.9674999999999994</v>
      </c>
      <c r="I7" s="82">
        <f t="shared" si="0"/>
        <v>6.5626249999999997</v>
      </c>
      <c r="J7" s="82">
        <f t="shared" si="0"/>
        <v>7.2470187499999987</v>
      </c>
      <c r="K7" s="82">
        <f t="shared" si="0"/>
        <v>8.0340715624999994</v>
      </c>
      <c r="L7" s="82">
        <f t="shared" si="0"/>
        <v>8.9391822968749981</v>
      </c>
      <c r="M7" s="82">
        <f t="shared" si="0"/>
        <v>9.9800596414062461</v>
      </c>
      <c r="N7" s="82">
        <f t="shared" si="0"/>
        <v>11.177068587617184</v>
      </c>
      <c r="O7" s="82">
        <f t="shared" si="0"/>
        <v>12.55362887575976</v>
      </c>
      <c r="P7" s="82">
        <f t="shared" si="0"/>
        <v>14.136673207123724</v>
      </c>
      <c r="Q7" s="82">
        <f t="shared" si="0"/>
        <v>15.957174188192282</v>
      </c>
    </row>
    <row r="8" spans="1:17" x14ac:dyDescent="0.2">
      <c r="B8" s="3">
        <v>10</v>
      </c>
      <c r="C8" s="78">
        <f t="shared" ref="C8:Q10" si="1">(C16+C24)+2</f>
        <v>7.2601298594559065</v>
      </c>
      <c r="D8" s="78">
        <f t="shared" si="1"/>
        <v>8.049149338374292</v>
      </c>
      <c r="E8" s="79">
        <f t="shared" si="1"/>
        <v>8.9565217391304355</v>
      </c>
      <c r="F8" s="80">
        <f t="shared" si="1"/>
        <v>10</v>
      </c>
      <c r="G8" s="81">
        <f t="shared" si="1"/>
        <v>11.2</v>
      </c>
      <c r="H8" s="82">
        <f t="shared" si="1"/>
        <v>12.579999999999998</v>
      </c>
      <c r="I8" s="82">
        <f t="shared" si="1"/>
        <v>14.166999999999996</v>
      </c>
      <c r="J8" s="82">
        <f t="shared" si="1"/>
        <v>15.992049999999995</v>
      </c>
      <c r="K8" s="82">
        <f t="shared" si="1"/>
        <v>18.090857499999991</v>
      </c>
      <c r="L8" s="82">
        <f t="shared" si="1"/>
        <v>20.504486124999989</v>
      </c>
      <c r="M8" s="82">
        <f t="shared" si="1"/>
        <v>23.280159043749986</v>
      </c>
      <c r="N8" s="82">
        <f t="shared" si="1"/>
        <v>26.472182900312482</v>
      </c>
      <c r="O8" s="82">
        <f t="shared" si="1"/>
        <v>30.143010335359349</v>
      </c>
      <c r="P8" s="82">
        <f t="shared" si="1"/>
        <v>34.364461885663253</v>
      </c>
      <c r="Q8" s="82">
        <f t="shared" si="1"/>
        <v>39.219131168512739</v>
      </c>
    </row>
    <row r="9" spans="1:17" x14ac:dyDescent="0.2">
      <c r="B9" s="3">
        <v>70</v>
      </c>
      <c r="C9" s="78">
        <f t="shared" si="1"/>
        <v>26.985616832415559</v>
      </c>
      <c r="D9" s="78">
        <f t="shared" si="1"/>
        <v>30.733459357277887</v>
      </c>
      <c r="E9" s="79">
        <f t="shared" si="1"/>
        <v>35.04347826086957</v>
      </c>
      <c r="F9" s="80">
        <f t="shared" si="1"/>
        <v>40</v>
      </c>
      <c r="G9" s="81">
        <f t="shared" si="1"/>
        <v>45.699999999999996</v>
      </c>
      <c r="H9" s="82">
        <f t="shared" si="1"/>
        <v>52.254999999999995</v>
      </c>
      <c r="I9" s="82">
        <f t="shared" si="1"/>
        <v>59.793249999999986</v>
      </c>
      <c r="J9" s="82">
        <f t="shared" si="1"/>
        <v>68.462237499999972</v>
      </c>
      <c r="K9" s="82">
        <f t="shared" si="1"/>
        <v>78.431573124999971</v>
      </c>
      <c r="L9" s="82">
        <f t="shared" si="1"/>
        <v>89.896309093749963</v>
      </c>
      <c r="M9" s="82">
        <f t="shared" si="1"/>
        <v>103.08075545781244</v>
      </c>
      <c r="N9" s="82">
        <f t="shared" si="1"/>
        <v>118.24286877648431</v>
      </c>
      <c r="O9" s="82">
        <f t="shared" si="1"/>
        <v>135.67929909295697</v>
      </c>
      <c r="P9" s="82">
        <f t="shared" si="1"/>
        <v>155.73119395690048</v>
      </c>
      <c r="Q9" s="82">
        <f t="shared" si="1"/>
        <v>178.79087305043555</v>
      </c>
    </row>
    <row r="10" spans="1:17" x14ac:dyDescent="0.2">
      <c r="B10" s="3">
        <v>100</v>
      </c>
      <c r="C10" s="78">
        <f t="shared" si="1"/>
        <v>38.163392783759356</v>
      </c>
      <c r="D10" s="78">
        <f t="shared" si="1"/>
        <v>43.587901701323261</v>
      </c>
      <c r="E10" s="79">
        <f t="shared" si="1"/>
        <v>49.826086956521749</v>
      </c>
      <c r="F10" s="80">
        <f t="shared" si="1"/>
        <v>57</v>
      </c>
      <c r="G10" s="81">
        <f t="shared" si="1"/>
        <v>65.25</v>
      </c>
      <c r="H10" s="82">
        <f t="shared" si="1"/>
        <v>74.737499999999983</v>
      </c>
      <c r="I10" s="82">
        <f t="shared" si="1"/>
        <v>85.648124999999979</v>
      </c>
      <c r="J10" s="82">
        <f t="shared" si="1"/>
        <v>98.195343749999964</v>
      </c>
      <c r="K10" s="82">
        <f t="shared" si="1"/>
        <v>112.62464531249995</v>
      </c>
      <c r="L10" s="82">
        <f t="shared" si="1"/>
        <v>129.21834210937493</v>
      </c>
      <c r="M10" s="82">
        <f t="shared" si="1"/>
        <v>148.30109342578118</v>
      </c>
      <c r="N10" s="82">
        <f t="shared" si="1"/>
        <v>170.24625743964833</v>
      </c>
      <c r="O10" s="82">
        <f t="shared" si="1"/>
        <v>195.48319605559558</v>
      </c>
      <c r="P10" s="82">
        <f t="shared" si="1"/>
        <v>224.50567546393489</v>
      </c>
      <c r="Q10" s="82">
        <f t="shared" si="1"/>
        <v>257.88152678352515</v>
      </c>
    </row>
    <row r="11" spans="1:17" x14ac:dyDescent="0.2">
      <c r="C11" s="83"/>
      <c r="D11" s="83"/>
      <c r="E11" s="84"/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</row>
    <row r="12" spans="1:17" x14ac:dyDescent="0.2">
      <c r="C12" s="83"/>
      <c r="D12" s="83"/>
      <c r="E12" s="84"/>
      <c r="F12" s="85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</row>
    <row r="13" spans="1:17" x14ac:dyDescent="0.2">
      <c r="B13" s="88" t="s">
        <v>67</v>
      </c>
      <c r="C13" s="83"/>
      <c r="D13" s="83"/>
      <c r="E13" s="84"/>
      <c r="F13" s="85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1:17" x14ac:dyDescent="0.2">
      <c r="B14" s="3" t="s">
        <v>68</v>
      </c>
      <c r="C14" s="77" t="s">
        <v>69</v>
      </c>
      <c r="D14" s="77" t="s">
        <v>70</v>
      </c>
      <c r="E14" s="79" t="s">
        <v>71</v>
      </c>
      <c r="F14" s="80" t="s">
        <v>72</v>
      </c>
      <c r="G14" s="81" t="s">
        <v>73</v>
      </c>
      <c r="H14" s="82" t="s">
        <v>74</v>
      </c>
      <c r="I14" s="82" t="s">
        <v>75</v>
      </c>
      <c r="J14" s="82" t="s">
        <v>76</v>
      </c>
      <c r="K14" s="82" t="s">
        <v>77</v>
      </c>
      <c r="L14" s="82" t="s">
        <v>78</v>
      </c>
      <c r="M14" s="82" t="s">
        <v>79</v>
      </c>
      <c r="N14" s="82" t="s">
        <v>80</v>
      </c>
      <c r="O14" s="82" t="s">
        <v>81</v>
      </c>
      <c r="P14" s="82" t="s">
        <v>82</v>
      </c>
      <c r="Q14" s="82" t="s">
        <v>83</v>
      </c>
    </row>
    <row r="15" spans="1:17" x14ac:dyDescent="0.2">
      <c r="B15" s="3">
        <v>3</v>
      </c>
      <c r="C15" s="77">
        <f t="shared" ref="C15:E18" si="2">(D15/$F$5)</f>
        <v>0.32875811621599416</v>
      </c>
      <c r="D15" s="77">
        <f t="shared" si="2"/>
        <v>0.37807183364839325</v>
      </c>
      <c r="E15" s="79">
        <f t="shared" si="2"/>
        <v>0.43478260869565222</v>
      </c>
      <c r="F15" s="80">
        <v>0.5</v>
      </c>
      <c r="G15" s="81">
        <f>(F15*$F$5)</f>
        <v>0.57499999999999996</v>
      </c>
      <c r="H15" s="82">
        <f t="shared" ref="H15:Q15" si="3">(G15*$F$5)</f>
        <v>0.66124999999999989</v>
      </c>
      <c r="I15" s="82">
        <f t="shared" si="3"/>
        <v>0.76043749999999977</v>
      </c>
      <c r="J15" s="82">
        <f t="shared" si="3"/>
        <v>0.87450312499999971</v>
      </c>
      <c r="K15" s="82">
        <f t="shared" si="3"/>
        <v>1.0056785937499997</v>
      </c>
      <c r="L15" s="82">
        <f t="shared" si="3"/>
        <v>1.1565303828124995</v>
      </c>
      <c r="M15" s="82">
        <f t="shared" si="3"/>
        <v>1.3300099402343744</v>
      </c>
      <c r="N15" s="82">
        <f t="shared" si="3"/>
        <v>1.5295114312695304</v>
      </c>
      <c r="O15" s="82">
        <f t="shared" si="3"/>
        <v>1.7589381459599598</v>
      </c>
      <c r="P15" s="82">
        <f t="shared" si="3"/>
        <v>2.0227788678539538</v>
      </c>
      <c r="Q15" s="82">
        <f t="shared" si="3"/>
        <v>2.3261956980320466</v>
      </c>
    </row>
    <row r="16" spans="1:17" x14ac:dyDescent="0.2">
      <c r="B16" s="3">
        <v>10</v>
      </c>
      <c r="C16" s="77">
        <f t="shared" si="2"/>
        <v>1.3150324648639766</v>
      </c>
      <c r="D16" s="77">
        <f t="shared" si="2"/>
        <v>1.512287334593573</v>
      </c>
      <c r="E16" s="79">
        <f t="shared" si="2"/>
        <v>1.7391304347826089</v>
      </c>
      <c r="F16" s="80">
        <v>2</v>
      </c>
      <c r="G16" s="81">
        <f t="shared" ref="G16:Q18" si="4">(F16*$F$5)</f>
        <v>2.2999999999999998</v>
      </c>
      <c r="H16" s="82">
        <f t="shared" si="4"/>
        <v>2.6449999999999996</v>
      </c>
      <c r="I16" s="82">
        <f t="shared" si="4"/>
        <v>3.0417499999999991</v>
      </c>
      <c r="J16" s="82">
        <f t="shared" si="4"/>
        <v>3.4980124999999989</v>
      </c>
      <c r="K16" s="82">
        <f t="shared" si="4"/>
        <v>4.0227143749999987</v>
      </c>
      <c r="L16" s="82">
        <f t="shared" si="4"/>
        <v>4.6261215312499981</v>
      </c>
      <c r="M16" s="82">
        <f t="shared" si="4"/>
        <v>5.3200397609374974</v>
      </c>
      <c r="N16" s="82">
        <f t="shared" si="4"/>
        <v>6.1180457250781215</v>
      </c>
      <c r="O16" s="82">
        <f t="shared" si="4"/>
        <v>7.0357525838398391</v>
      </c>
      <c r="P16" s="82">
        <f t="shared" si="4"/>
        <v>8.0911154714158151</v>
      </c>
      <c r="Q16" s="82">
        <f t="shared" si="4"/>
        <v>9.3047827921281865</v>
      </c>
    </row>
    <row r="17" spans="1:17" x14ac:dyDescent="0.2">
      <c r="B17" s="3">
        <v>70</v>
      </c>
      <c r="C17" s="77">
        <f t="shared" si="2"/>
        <v>13.807840881071757</v>
      </c>
      <c r="D17" s="77">
        <f t="shared" si="2"/>
        <v>15.879017013232518</v>
      </c>
      <c r="E17" s="79">
        <f t="shared" si="2"/>
        <v>18.260869565217394</v>
      </c>
      <c r="F17" s="80">
        <v>21</v>
      </c>
      <c r="G17" s="81">
        <f t="shared" si="4"/>
        <v>24.15</v>
      </c>
      <c r="H17" s="82">
        <f t="shared" si="4"/>
        <v>27.772499999999997</v>
      </c>
      <c r="I17" s="82">
        <f t="shared" si="4"/>
        <v>31.938374999999994</v>
      </c>
      <c r="J17" s="82">
        <f t="shared" si="4"/>
        <v>36.729131249999988</v>
      </c>
      <c r="K17" s="82">
        <f t="shared" si="4"/>
        <v>42.238500937499985</v>
      </c>
      <c r="L17" s="82">
        <f t="shared" si="4"/>
        <v>48.574276078124981</v>
      </c>
      <c r="M17" s="82">
        <f t="shared" si="4"/>
        <v>55.860417489843726</v>
      </c>
      <c r="N17" s="82">
        <f t="shared" si="4"/>
        <v>64.239480113320283</v>
      </c>
      <c r="O17" s="82">
        <f t="shared" si="4"/>
        <v>73.875402130318321</v>
      </c>
      <c r="P17" s="82">
        <f t="shared" si="4"/>
        <v>84.95671244986606</v>
      </c>
      <c r="Q17" s="82">
        <f t="shared" si="4"/>
        <v>97.700219317345969</v>
      </c>
    </row>
    <row r="18" spans="1:17" x14ac:dyDescent="0.2">
      <c r="B18" s="3">
        <v>100</v>
      </c>
      <c r="C18" s="77">
        <f t="shared" si="2"/>
        <v>22.355551902687601</v>
      </c>
      <c r="D18" s="77">
        <f t="shared" si="2"/>
        <v>25.708884688090741</v>
      </c>
      <c r="E18" s="79">
        <f t="shared" si="2"/>
        <v>29.565217391304351</v>
      </c>
      <c r="F18" s="80">
        <v>34</v>
      </c>
      <c r="G18" s="81">
        <f t="shared" si="4"/>
        <v>39.099999999999994</v>
      </c>
      <c r="H18" s="82">
        <f t="shared" si="4"/>
        <v>44.964999999999989</v>
      </c>
      <c r="I18" s="82">
        <f t="shared" si="4"/>
        <v>51.709749999999985</v>
      </c>
      <c r="J18" s="82">
        <f t="shared" si="4"/>
        <v>59.466212499999976</v>
      </c>
      <c r="K18" s="82">
        <f t="shared" si="4"/>
        <v>68.386144374999972</v>
      </c>
      <c r="L18" s="82">
        <f t="shared" si="4"/>
        <v>78.644066031249963</v>
      </c>
      <c r="M18" s="82">
        <f t="shared" si="4"/>
        <v>90.440675935937449</v>
      </c>
      <c r="N18" s="82">
        <f t="shared" si="4"/>
        <v>104.00677732632806</v>
      </c>
      <c r="O18" s="82">
        <f t="shared" si="4"/>
        <v>119.60779392527726</v>
      </c>
      <c r="P18" s="82">
        <f t="shared" si="4"/>
        <v>137.54896301406885</v>
      </c>
      <c r="Q18" s="82">
        <f t="shared" si="4"/>
        <v>158.18130746617916</v>
      </c>
    </row>
    <row r="19" spans="1:17" x14ac:dyDescent="0.2"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 x14ac:dyDescent="0.2"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x14ac:dyDescent="0.2">
      <c r="B21" s="48" t="s">
        <v>84</v>
      </c>
      <c r="C21" s="83"/>
      <c r="D21" s="83"/>
      <c r="E21" s="84"/>
      <c r="F21" s="85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</row>
    <row r="22" spans="1:17" x14ac:dyDescent="0.2">
      <c r="B22" s="3" t="s">
        <v>68</v>
      </c>
      <c r="C22" s="77" t="s">
        <v>69</v>
      </c>
      <c r="D22" s="77" t="s">
        <v>70</v>
      </c>
      <c r="E22" s="79" t="s">
        <v>71</v>
      </c>
      <c r="F22" s="80" t="s">
        <v>72</v>
      </c>
      <c r="G22" s="81" t="s">
        <v>73</v>
      </c>
      <c r="H22" s="82" t="s">
        <v>74</v>
      </c>
      <c r="I22" s="82" t="s">
        <v>75</v>
      </c>
      <c r="J22" s="82" t="s">
        <v>76</v>
      </c>
      <c r="K22" s="82" t="s">
        <v>77</v>
      </c>
      <c r="L22" s="82" t="s">
        <v>78</v>
      </c>
      <c r="M22" s="82" t="s">
        <v>79</v>
      </c>
      <c r="N22" s="82" t="s">
        <v>80</v>
      </c>
      <c r="O22" s="82" t="s">
        <v>81</v>
      </c>
      <c r="P22" s="82" t="s">
        <v>82</v>
      </c>
      <c r="Q22" s="82" t="s">
        <v>83</v>
      </c>
    </row>
    <row r="23" spans="1:17" x14ac:dyDescent="0.2">
      <c r="B23" s="3">
        <v>3</v>
      </c>
      <c r="C23" s="77">
        <f t="shared" ref="C23:E26" si="5">(D23/$F$5)</f>
        <v>1.6437905810799709</v>
      </c>
      <c r="D23" s="77">
        <f t="shared" si="5"/>
        <v>1.8903591682419665</v>
      </c>
      <c r="E23" s="79">
        <f t="shared" si="5"/>
        <v>2.1739130434782612</v>
      </c>
      <c r="F23" s="80">
        <v>2.5</v>
      </c>
      <c r="G23" s="81">
        <f>(F23*$F$5)</f>
        <v>2.875</v>
      </c>
      <c r="H23" s="82">
        <f t="shared" ref="H23:Q23" si="6">(G23*$F$5)</f>
        <v>3.3062499999999999</v>
      </c>
      <c r="I23" s="82">
        <f t="shared" si="6"/>
        <v>3.8021874999999996</v>
      </c>
      <c r="J23" s="82">
        <f t="shared" si="6"/>
        <v>4.3725156249999992</v>
      </c>
      <c r="K23" s="82">
        <f t="shared" si="6"/>
        <v>5.0283929687499986</v>
      </c>
      <c r="L23" s="82">
        <f t="shared" si="6"/>
        <v>5.7826519140624981</v>
      </c>
      <c r="M23" s="82">
        <f t="shared" si="6"/>
        <v>6.6500497011718727</v>
      </c>
      <c r="N23" s="82">
        <f t="shared" si="6"/>
        <v>7.647557156347653</v>
      </c>
      <c r="O23" s="82">
        <f t="shared" si="6"/>
        <v>8.7946907297998003</v>
      </c>
      <c r="P23" s="82">
        <f t="shared" si="6"/>
        <v>10.11389433926977</v>
      </c>
      <c r="Q23" s="82">
        <f t="shared" si="6"/>
        <v>11.630978490160235</v>
      </c>
    </row>
    <row r="24" spans="1:17" x14ac:dyDescent="0.2">
      <c r="B24" s="3">
        <v>10</v>
      </c>
      <c r="C24" s="77">
        <f t="shared" si="5"/>
        <v>3.9450973945919299</v>
      </c>
      <c r="D24" s="77">
        <f t="shared" si="5"/>
        <v>4.536862003780719</v>
      </c>
      <c r="E24" s="79">
        <f t="shared" si="5"/>
        <v>5.2173913043478262</v>
      </c>
      <c r="F24" s="80">
        <v>6</v>
      </c>
      <c r="G24" s="81">
        <f t="shared" ref="G24:Q26" si="7">(F24*$F$5)</f>
        <v>6.8999999999999995</v>
      </c>
      <c r="H24" s="82">
        <f t="shared" si="7"/>
        <v>7.9349999999999987</v>
      </c>
      <c r="I24" s="82">
        <f t="shared" si="7"/>
        <v>9.1252499999999976</v>
      </c>
      <c r="J24" s="82">
        <f t="shared" si="7"/>
        <v>10.494037499999996</v>
      </c>
      <c r="K24" s="82">
        <f t="shared" si="7"/>
        <v>12.068143124999994</v>
      </c>
      <c r="L24" s="82">
        <f t="shared" si="7"/>
        <v>13.878364593749991</v>
      </c>
      <c r="M24" s="82">
        <f t="shared" si="7"/>
        <v>15.960119282812489</v>
      </c>
      <c r="N24" s="82">
        <f t="shared" si="7"/>
        <v>18.35413717523436</v>
      </c>
      <c r="O24" s="82">
        <f t="shared" si="7"/>
        <v>21.107257751519512</v>
      </c>
      <c r="P24" s="82">
        <f t="shared" si="7"/>
        <v>24.273346414247438</v>
      </c>
      <c r="Q24" s="82">
        <f t="shared" si="7"/>
        <v>27.914348376384552</v>
      </c>
    </row>
    <row r="25" spans="1:17" x14ac:dyDescent="0.2">
      <c r="B25" s="3">
        <v>70</v>
      </c>
      <c r="C25" s="77">
        <f t="shared" si="5"/>
        <v>11.177775951343801</v>
      </c>
      <c r="D25" s="77">
        <f t="shared" si="5"/>
        <v>12.854442344045371</v>
      </c>
      <c r="E25" s="79">
        <f t="shared" si="5"/>
        <v>14.782608695652176</v>
      </c>
      <c r="F25" s="80">
        <v>17</v>
      </c>
      <c r="G25" s="81">
        <f t="shared" si="7"/>
        <v>19.549999999999997</v>
      </c>
      <c r="H25" s="82">
        <f t="shared" si="7"/>
        <v>22.482499999999995</v>
      </c>
      <c r="I25" s="82">
        <f t="shared" si="7"/>
        <v>25.854874999999993</v>
      </c>
      <c r="J25" s="82">
        <f t="shared" si="7"/>
        <v>29.733106249999988</v>
      </c>
      <c r="K25" s="82">
        <f t="shared" si="7"/>
        <v>34.193072187499986</v>
      </c>
      <c r="L25" s="82">
        <f t="shared" si="7"/>
        <v>39.322033015624982</v>
      </c>
      <c r="M25" s="82">
        <f t="shared" si="7"/>
        <v>45.220337967968725</v>
      </c>
      <c r="N25" s="82">
        <f t="shared" si="7"/>
        <v>52.003388663164031</v>
      </c>
      <c r="O25" s="82">
        <f t="shared" si="7"/>
        <v>59.803896962638632</v>
      </c>
      <c r="P25" s="82">
        <f t="shared" si="7"/>
        <v>68.774481507034423</v>
      </c>
      <c r="Q25" s="82">
        <f t="shared" si="7"/>
        <v>79.090653733089582</v>
      </c>
    </row>
    <row r="26" spans="1:17" x14ac:dyDescent="0.2">
      <c r="B26" s="3">
        <v>100</v>
      </c>
      <c r="C26" s="77">
        <f t="shared" si="5"/>
        <v>13.807840881071757</v>
      </c>
      <c r="D26" s="77">
        <f t="shared" si="5"/>
        <v>15.879017013232518</v>
      </c>
      <c r="E26" s="79">
        <f t="shared" si="5"/>
        <v>18.260869565217394</v>
      </c>
      <c r="F26" s="80">
        <v>21</v>
      </c>
      <c r="G26" s="81">
        <f t="shared" si="7"/>
        <v>24.15</v>
      </c>
      <c r="H26" s="82">
        <f t="shared" si="7"/>
        <v>27.772499999999997</v>
      </c>
      <c r="I26" s="82">
        <f t="shared" si="7"/>
        <v>31.938374999999994</v>
      </c>
      <c r="J26" s="82">
        <f t="shared" si="7"/>
        <v>36.729131249999988</v>
      </c>
      <c r="K26" s="82">
        <f t="shared" si="7"/>
        <v>42.238500937499985</v>
      </c>
      <c r="L26" s="82">
        <f t="shared" si="7"/>
        <v>48.574276078124981</v>
      </c>
      <c r="M26" s="82">
        <f t="shared" si="7"/>
        <v>55.860417489843726</v>
      </c>
      <c r="N26" s="82">
        <f t="shared" si="7"/>
        <v>64.239480113320283</v>
      </c>
      <c r="O26" s="82">
        <f t="shared" si="7"/>
        <v>73.875402130318321</v>
      </c>
      <c r="P26" s="82">
        <f t="shared" si="7"/>
        <v>84.95671244986606</v>
      </c>
      <c r="Q26" s="82">
        <f t="shared" si="7"/>
        <v>97.700219317345969</v>
      </c>
    </row>
    <row r="27" spans="1:17" x14ac:dyDescent="0.2">
      <c r="C27" s="77"/>
      <c r="D27" s="77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</row>
    <row r="32" spans="1:17" x14ac:dyDescent="0.2">
      <c r="A32" s="88" t="s">
        <v>128</v>
      </c>
    </row>
    <row r="33" spans="2:9" x14ac:dyDescent="0.2">
      <c r="F33" s="69" t="s">
        <v>126</v>
      </c>
    </row>
    <row r="34" spans="2:9" x14ac:dyDescent="0.2">
      <c r="B34" s="1" t="s">
        <v>101</v>
      </c>
      <c r="C34" s="89" t="s">
        <v>12</v>
      </c>
      <c r="D34" s="89" t="s">
        <v>12</v>
      </c>
      <c r="E34" s="89" t="s">
        <v>12</v>
      </c>
      <c r="F34" s="89" t="s">
        <v>12</v>
      </c>
      <c r="G34" s="89" t="s">
        <v>12</v>
      </c>
      <c r="H34" s="89" t="s">
        <v>12</v>
      </c>
      <c r="I34" s="89" t="s">
        <v>12</v>
      </c>
    </row>
    <row r="35" spans="2:9" x14ac:dyDescent="0.2">
      <c r="B35" s="59" t="s">
        <v>121</v>
      </c>
      <c r="C35" s="89" t="s">
        <v>102</v>
      </c>
      <c r="D35" s="89" t="s">
        <v>102</v>
      </c>
      <c r="E35" s="89" t="s">
        <v>102</v>
      </c>
      <c r="F35" s="89" t="s">
        <v>102</v>
      </c>
      <c r="G35" s="89" t="s">
        <v>102</v>
      </c>
      <c r="H35" s="89" t="s">
        <v>102</v>
      </c>
      <c r="I35" s="89" t="s">
        <v>102</v>
      </c>
    </row>
    <row r="36" spans="2:9" x14ac:dyDescent="0.2">
      <c r="C36" s="89" t="s">
        <v>103</v>
      </c>
      <c r="D36" s="89" t="s">
        <v>103</v>
      </c>
      <c r="E36" s="89" t="s">
        <v>103</v>
      </c>
      <c r="F36" s="89" t="s">
        <v>103</v>
      </c>
      <c r="G36" s="89" t="s">
        <v>103</v>
      </c>
      <c r="H36" s="89" t="s">
        <v>103</v>
      </c>
      <c r="I36" s="89" t="s">
        <v>103</v>
      </c>
    </row>
    <row r="37" spans="2:9" x14ac:dyDescent="0.2">
      <c r="C37" s="89" t="s">
        <v>104</v>
      </c>
      <c r="D37" s="89" t="s">
        <v>104</v>
      </c>
      <c r="E37" s="89" t="s">
        <v>104</v>
      </c>
      <c r="F37" s="89" t="s">
        <v>104</v>
      </c>
      <c r="G37" s="89" t="s">
        <v>104</v>
      </c>
      <c r="H37" s="89" t="s">
        <v>104</v>
      </c>
      <c r="I37" s="89" t="s">
        <v>104</v>
      </c>
    </row>
    <row r="38" spans="2:9" x14ac:dyDescent="0.2">
      <c r="C38" s="89" t="s">
        <v>105</v>
      </c>
      <c r="D38" s="89" t="s">
        <v>105</v>
      </c>
      <c r="E38" s="89" t="s">
        <v>105</v>
      </c>
      <c r="F38" s="89" t="s">
        <v>105</v>
      </c>
      <c r="G38" s="89" t="s">
        <v>105</v>
      </c>
      <c r="H38" s="89" t="s">
        <v>105</v>
      </c>
      <c r="I38" s="89" t="s">
        <v>105</v>
      </c>
    </row>
    <row r="39" spans="2:9" x14ac:dyDescent="0.2">
      <c r="C39" s="89" t="s">
        <v>96</v>
      </c>
      <c r="D39" s="89" t="s">
        <v>96</v>
      </c>
      <c r="E39" s="89" t="s">
        <v>96</v>
      </c>
      <c r="F39" s="89" t="s">
        <v>96</v>
      </c>
      <c r="G39" s="89" t="s">
        <v>96</v>
      </c>
      <c r="H39" s="89" t="s">
        <v>96</v>
      </c>
      <c r="I39" s="89" t="s">
        <v>96</v>
      </c>
    </row>
    <row r="40" spans="2:9" x14ac:dyDescent="0.2">
      <c r="C40" s="89" t="s">
        <v>106</v>
      </c>
      <c r="D40" s="89" t="s">
        <v>106</v>
      </c>
      <c r="E40" s="89" t="s">
        <v>106</v>
      </c>
      <c r="F40" s="89" t="s">
        <v>106</v>
      </c>
      <c r="G40" s="89" t="s">
        <v>106</v>
      </c>
      <c r="H40" s="89" t="s">
        <v>106</v>
      </c>
      <c r="I40" s="89" t="s">
        <v>106</v>
      </c>
    </row>
    <row r="41" spans="2:9" x14ac:dyDescent="0.2">
      <c r="C41" s="89" t="s">
        <v>95</v>
      </c>
      <c r="D41" s="89" t="s">
        <v>95</v>
      </c>
      <c r="E41" s="89" t="s">
        <v>95</v>
      </c>
      <c r="F41" s="89" t="s">
        <v>95</v>
      </c>
      <c r="G41" s="89" t="s">
        <v>95</v>
      </c>
      <c r="H41" s="89" t="s">
        <v>95</v>
      </c>
      <c r="I41" s="89" t="s">
        <v>95</v>
      </c>
    </row>
    <row r="42" spans="2:9" x14ac:dyDescent="0.2">
      <c r="C42" s="89" t="s">
        <v>107</v>
      </c>
      <c r="D42" s="90" t="s">
        <v>109</v>
      </c>
      <c r="E42" s="90" t="s">
        <v>111</v>
      </c>
      <c r="F42" s="90" t="s">
        <v>113</v>
      </c>
      <c r="G42" s="90" t="s">
        <v>115</v>
      </c>
      <c r="H42" s="90" t="s">
        <v>117</v>
      </c>
      <c r="I42" s="90" t="s">
        <v>119</v>
      </c>
    </row>
    <row r="43" spans="2:9" x14ac:dyDescent="0.2">
      <c r="C43" s="89" t="s">
        <v>108</v>
      </c>
      <c r="D43" s="90" t="s">
        <v>110</v>
      </c>
      <c r="E43" s="90" t="s">
        <v>112</v>
      </c>
      <c r="F43" s="90" t="s">
        <v>114</v>
      </c>
      <c r="G43" s="90" t="s">
        <v>116</v>
      </c>
      <c r="H43" s="90" t="s">
        <v>118</v>
      </c>
      <c r="I43" s="90" t="s">
        <v>120</v>
      </c>
    </row>
    <row r="46" spans="2:9" x14ac:dyDescent="0.2">
      <c r="B46" t="s">
        <v>100</v>
      </c>
      <c r="C46" s="89" t="s">
        <v>86</v>
      </c>
      <c r="D46" s="90" t="s">
        <v>91</v>
      </c>
      <c r="E46" s="90" t="s">
        <v>93</v>
      </c>
      <c r="F46" s="90" t="s">
        <v>1</v>
      </c>
      <c r="G46" s="90" t="s">
        <v>1</v>
      </c>
      <c r="H46" s="90" t="s">
        <v>1</v>
      </c>
      <c r="I46" s="90" t="s">
        <v>1</v>
      </c>
    </row>
    <row r="47" spans="2:9" x14ac:dyDescent="0.2">
      <c r="C47" s="89" t="s">
        <v>87</v>
      </c>
      <c r="D47" s="89" t="s">
        <v>92</v>
      </c>
      <c r="E47" s="89" t="s">
        <v>87</v>
      </c>
      <c r="F47" s="90" t="s">
        <v>94</v>
      </c>
      <c r="G47" s="90" t="s">
        <v>94</v>
      </c>
      <c r="H47" s="90" t="s">
        <v>94</v>
      </c>
      <c r="I47" s="90" t="s">
        <v>94</v>
      </c>
    </row>
    <row r="48" spans="2:9" x14ac:dyDescent="0.2">
      <c r="C48" s="89" t="s">
        <v>88</v>
      </c>
      <c r="D48" s="89" t="s">
        <v>87</v>
      </c>
      <c r="E48" s="89" t="s">
        <v>88</v>
      </c>
      <c r="F48" s="90" t="s">
        <v>95</v>
      </c>
      <c r="G48" s="90" t="s">
        <v>95</v>
      </c>
      <c r="H48" s="90" t="s">
        <v>95</v>
      </c>
      <c r="I48" s="90" t="s">
        <v>95</v>
      </c>
    </row>
    <row r="49" spans="3:9" x14ac:dyDescent="0.2">
      <c r="C49" s="89" t="s">
        <v>89</v>
      </c>
      <c r="D49" s="89" t="s">
        <v>88</v>
      </c>
      <c r="E49" s="89" t="s">
        <v>89</v>
      </c>
      <c r="F49" s="90" t="s">
        <v>96</v>
      </c>
      <c r="G49" s="90" t="s">
        <v>96</v>
      </c>
      <c r="H49" s="90" t="s">
        <v>96</v>
      </c>
      <c r="I49" s="90" t="s">
        <v>96</v>
      </c>
    </row>
    <row r="50" spans="3:9" x14ac:dyDescent="0.2">
      <c r="C50" s="89" t="s">
        <v>90</v>
      </c>
      <c r="D50" s="89" t="s">
        <v>89</v>
      </c>
      <c r="E50" s="89" t="s">
        <v>90</v>
      </c>
      <c r="F50" s="90" t="s">
        <v>97</v>
      </c>
      <c r="G50" s="90" t="s">
        <v>97</v>
      </c>
      <c r="H50" s="90" t="s">
        <v>97</v>
      </c>
      <c r="I50" s="90" t="s">
        <v>97</v>
      </c>
    </row>
    <row r="51" spans="3:9" x14ac:dyDescent="0.2">
      <c r="C51" s="89" t="s">
        <v>30</v>
      </c>
      <c r="D51" s="89" t="s">
        <v>90</v>
      </c>
      <c r="E51" s="89" t="s">
        <v>30</v>
      </c>
      <c r="F51" s="89" t="s">
        <v>30</v>
      </c>
      <c r="G51" s="90" t="s">
        <v>98</v>
      </c>
      <c r="H51" s="90" t="s">
        <v>59</v>
      </c>
      <c r="I51" s="90" t="s">
        <v>99</v>
      </c>
    </row>
    <row r="52" spans="3:9" x14ac:dyDescent="0.2">
      <c r="D52" s="89" t="s">
        <v>30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F22"/>
  <sheetViews>
    <sheetView showGridLines="0" topLeftCell="B1" zoomScaleNormal="100" workbookViewId="0"/>
  </sheetViews>
  <sheetFormatPr defaultRowHeight="12.75" x14ac:dyDescent="0.2"/>
  <cols>
    <col min="1" max="27" width="10.7109375" customWidth="1"/>
  </cols>
  <sheetData>
    <row r="1" spans="2:6" x14ac:dyDescent="0.2">
      <c r="B1" t="s">
        <v>0</v>
      </c>
      <c r="D1" s="58" t="s">
        <v>56</v>
      </c>
    </row>
    <row r="2" spans="2:6" x14ac:dyDescent="0.2">
      <c r="B2" t="s">
        <v>22</v>
      </c>
    </row>
    <row r="3" spans="2:6" x14ac:dyDescent="0.2">
      <c r="B3" s="1" t="s">
        <v>7</v>
      </c>
    </row>
    <row r="4" spans="2:6" x14ac:dyDescent="0.2">
      <c r="B4" s="48" t="s">
        <v>44</v>
      </c>
    </row>
    <row r="6" spans="2:6" x14ac:dyDescent="0.2">
      <c r="C6" t="s">
        <v>23</v>
      </c>
    </row>
    <row r="7" spans="2:6" x14ac:dyDescent="0.2">
      <c r="C7" s="22" t="s">
        <v>8</v>
      </c>
      <c r="D7" s="23" t="s">
        <v>9</v>
      </c>
      <c r="E7" s="23" t="s">
        <v>10</v>
      </c>
      <c r="F7" s="24" t="s">
        <v>11</v>
      </c>
    </row>
    <row r="8" spans="2:6" x14ac:dyDescent="0.2">
      <c r="C8" s="46" t="s">
        <v>41</v>
      </c>
      <c r="D8" s="26" t="s">
        <v>53</v>
      </c>
      <c r="E8" s="26" t="s">
        <v>42</v>
      </c>
      <c r="F8" s="47" t="s">
        <v>43</v>
      </c>
    </row>
    <row r="9" spans="2:6" x14ac:dyDescent="0.2">
      <c r="C9" s="29"/>
      <c r="D9" s="30"/>
      <c r="E9" s="30"/>
      <c r="F9" s="31"/>
    </row>
    <row r="10" spans="2:6" x14ac:dyDescent="0.2">
      <c r="C10" s="29" t="s">
        <v>1</v>
      </c>
      <c r="D10" s="30" t="s">
        <v>1</v>
      </c>
      <c r="E10" s="30" t="s">
        <v>1</v>
      </c>
      <c r="F10" s="31" t="s">
        <v>1</v>
      </c>
    </row>
    <row r="11" spans="2:6" x14ac:dyDescent="0.2">
      <c r="C11" s="29">
        <v>18.2</v>
      </c>
      <c r="D11" s="30">
        <v>18.2</v>
      </c>
      <c r="E11" s="30">
        <v>18.2</v>
      </c>
      <c r="F11" s="31">
        <v>18.2</v>
      </c>
    </row>
    <row r="12" spans="2:6" x14ac:dyDescent="0.2">
      <c r="C12" s="29">
        <v>16.2</v>
      </c>
      <c r="D12" s="30">
        <v>16.2</v>
      </c>
      <c r="E12" s="30">
        <v>16.2</v>
      </c>
      <c r="F12" s="31">
        <v>16.2</v>
      </c>
    </row>
    <row r="13" spans="2:6" x14ac:dyDescent="0.2">
      <c r="C13" s="29">
        <v>14.2</v>
      </c>
      <c r="D13" s="30">
        <v>14.2</v>
      </c>
      <c r="E13" s="30">
        <v>14.2</v>
      </c>
      <c r="F13" s="31">
        <v>14.2</v>
      </c>
    </row>
    <row r="14" spans="2:6" x14ac:dyDescent="0.2">
      <c r="C14" s="29">
        <v>12.2</v>
      </c>
      <c r="D14" s="30">
        <v>12.2</v>
      </c>
      <c r="E14" s="30">
        <v>12.2</v>
      </c>
      <c r="F14" s="31">
        <v>12.2</v>
      </c>
    </row>
    <row r="15" spans="2:6" x14ac:dyDescent="0.2">
      <c r="B15" s="4"/>
      <c r="C15" s="32" t="s">
        <v>2</v>
      </c>
      <c r="D15" s="33" t="s">
        <v>3</v>
      </c>
      <c r="E15" s="33" t="s">
        <v>4</v>
      </c>
      <c r="F15" s="34" t="s">
        <v>5</v>
      </c>
    </row>
    <row r="16" spans="2:6" x14ac:dyDescent="0.2">
      <c r="B16" s="3"/>
      <c r="C16" s="9"/>
      <c r="D16" s="10"/>
      <c r="E16" s="10"/>
      <c r="F16" s="11"/>
    </row>
    <row r="17" spans="2:6" x14ac:dyDescent="0.2">
      <c r="B17" s="3"/>
      <c r="C17" s="9"/>
      <c r="D17" s="10"/>
      <c r="E17" s="10"/>
      <c r="F17" s="11"/>
    </row>
    <row r="18" spans="2:6" x14ac:dyDescent="0.2">
      <c r="B18" s="3"/>
      <c r="C18" s="13" t="s">
        <v>6</v>
      </c>
      <c r="D18" s="14" t="s">
        <v>6</v>
      </c>
      <c r="E18" s="14" t="s">
        <v>6</v>
      </c>
      <c r="F18" s="15" t="s">
        <v>6</v>
      </c>
    </row>
    <row r="19" spans="2:6" x14ac:dyDescent="0.2">
      <c r="B19" s="3"/>
      <c r="C19" s="16">
        <v>1.7</v>
      </c>
      <c r="D19" s="17">
        <v>1.9</v>
      </c>
      <c r="E19" s="17">
        <v>1.9</v>
      </c>
      <c r="F19" s="18">
        <v>0.6</v>
      </c>
    </row>
    <row r="20" spans="2:6" x14ac:dyDescent="0.2">
      <c r="C20" s="16">
        <v>5.0999999999999996</v>
      </c>
      <c r="D20" s="17">
        <v>5.6</v>
      </c>
      <c r="E20" s="17">
        <v>6.4</v>
      </c>
      <c r="F20" s="18">
        <v>7.1</v>
      </c>
    </row>
    <row r="21" spans="2:6" x14ac:dyDescent="0.2">
      <c r="C21" s="16">
        <v>16.7</v>
      </c>
      <c r="D21" s="17">
        <v>18.100000000000001</v>
      </c>
      <c r="E21" s="17">
        <v>22</v>
      </c>
      <c r="F21" s="18">
        <v>25.9</v>
      </c>
    </row>
    <row r="22" spans="2:6" x14ac:dyDescent="0.2">
      <c r="C22" s="19">
        <v>21</v>
      </c>
      <c r="D22" s="20">
        <v>22.8</v>
      </c>
      <c r="E22" s="20">
        <v>28.1</v>
      </c>
      <c r="F22" s="21">
        <v>33.299999999999997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c-zeta_9-11-18</vt:lpstr>
      <vt:lpstr>bv_force_oall_new_4-18-18</vt:lpstr>
      <vt:lpstr>bv_force_oall_11-20-16</vt:lpstr>
      <vt:lpstr>bv_force_oall_with_240ips</vt:lpstr>
      <vt:lpstr>bv_force_oall_orig</vt:lpstr>
      <vt:lpstr>bv_force_oall_range</vt:lpstr>
      <vt:lpstr>bv_force_oall_wstacks_stkmvp</vt:lpstr>
      <vt:lpstr>bv_force_oall_wstacks_yz85mvp</vt:lpstr>
      <vt:lpstr>bv_force</vt:lpstr>
      <vt:lpstr>mv_force_stk</vt:lpstr>
      <vt:lpstr>mv_force_yz85</vt:lpstr>
      <vt:lpstr>reb_force_stk</vt:lpstr>
      <vt:lpstr>reb_force_yz85</vt:lpstr>
      <vt:lpstr>'bv_force_oall_11-20-16'!Print_Area</vt:lpstr>
      <vt:lpstr>'bv_force_oall_new_4-18-18'!Print_Area</vt:lpstr>
      <vt:lpstr>bv_force_oall_range!Print_Area</vt:lpstr>
      <vt:lpstr>bv_force_oall_with_240ips!Print_Area</vt:lpstr>
      <vt:lpstr>'c-zeta_9-11-18'!Print_Area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2018-09-12T03:24:56Z</cp:lastPrinted>
  <dcterms:created xsi:type="dcterms:W3CDTF">2015-09-25T23:46:49Z</dcterms:created>
  <dcterms:modified xsi:type="dcterms:W3CDTF">2018-09-17T03:45:37Z</dcterms:modified>
</cp:coreProperties>
</file>