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65" windowHeight="8085" tabRatio="782" firstSheet="3" activeTab="6"/>
  </bookViews>
  <sheets>
    <sheet name="poly3_40-100" sheetId="4" r:id="rId1"/>
    <sheet name="poly2_40-100" sheetId="6" r:id="rId2"/>
    <sheet name="poly2_60-100" sheetId="7" r:id="rId3"/>
    <sheet name="linear_60-100_2009+2010" sheetId="9" r:id="rId4"/>
    <sheet name="linear_60-100_2009+2011" sheetId="11" r:id="rId5"/>
    <sheet name="linear_60-100_2010+1641" sheetId="12" r:id="rId6"/>
    <sheet name="linear_60-100_1493+1641_FINAL" sheetId="13" r:id="rId7"/>
    <sheet name="linear_60-100_2009+2010_bv" sheetId="15" r:id="rId8"/>
    <sheet name="Sheet1" sheetId="16" r:id="rId9"/>
  </sheets>
  <calcPr calcId="145621"/>
</workbook>
</file>

<file path=xl/calcChain.xml><?xml version="1.0" encoding="utf-8"?>
<calcChain xmlns="http://schemas.openxmlformats.org/spreadsheetml/2006/main">
  <c r="D48" i="13" l="1"/>
  <c r="C48" i="13"/>
  <c r="D47" i="13"/>
  <c r="C47" i="13"/>
  <c r="D46" i="13"/>
  <c r="C46" i="13"/>
  <c r="N18" i="16" l="1"/>
  <c r="N16" i="16"/>
  <c r="N14" i="16"/>
  <c r="N12" i="16"/>
  <c r="I18" i="16"/>
  <c r="I17" i="16"/>
  <c r="I16" i="16"/>
  <c r="I15" i="16"/>
  <c r="I14" i="16"/>
  <c r="I13" i="16"/>
  <c r="I12" i="16"/>
  <c r="I11" i="16"/>
  <c r="I10" i="16"/>
  <c r="G11" i="16"/>
  <c r="G12" i="16"/>
  <c r="G13" i="16"/>
  <c r="G14" i="16"/>
  <c r="G15" i="16"/>
  <c r="G16" i="16"/>
  <c r="G17" i="16"/>
  <c r="G18" i="16"/>
  <c r="G10" i="16"/>
  <c r="E72" i="9"/>
  <c r="D68" i="9"/>
  <c r="C68" i="9"/>
  <c r="E63" i="9"/>
  <c r="C69" i="9" s="1"/>
  <c r="C70" i="9" s="1"/>
  <c r="C71" i="9" s="1"/>
  <c r="C72" i="9" s="1"/>
  <c r="F63" i="9"/>
  <c r="D69" i="9" s="1"/>
  <c r="E64" i="9"/>
  <c r="F64" i="9"/>
  <c r="E65" i="9"/>
  <c r="F65" i="9"/>
  <c r="E66" i="9"/>
  <c r="F66" i="9"/>
  <c r="F57" i="9"/>
  <c r="F58" i="9"/>
  <c r="F59" i="9"/>
  <c r="F60" i="9"/>
  <c r="F61" i="9"/>
  <c r="F62" i="9"/>
  <c r="F56" i="9"/>
  <c r="E57" i="9"/>
  <c r="E58" i="9"/>
  <c r="E59" i="9"/>
  <c r="E60" i="9"/>
  <c r="E61" i="9"/>
  <c r="E62" i="9"/>
  <c r="E56" i="9"/>
  <c r="D70" i="9" l="1"/>
  <c r="D71" i="9" s="1"/>
  <c r="D72" i="9" s="1"/>
  <c r="I43" i="15"/>
  <c r="H43" i="15"/>
  <c r="D32" i="15"/>
  <c r="C32" i="15"/>
  <c r="D31" i="15"/>
  <c r="C31" i="15"/>
  <c r="D30" i="15"/>
  <c r="C30" i="15"/>
  <c r="E30" i="15" s="1"/>
  <c r="H28" i="15"/>
  <c r="D28" i="15" s="1"/>
  <c r="G28" i="15"/>
  <c r="I28" i="15" s="1"/>
  <c r="H27" i="15"/>
  <c r="D27" i="15" s="1"/>
  <c r="G27" i="15"/>
  <c r="C27" i="15" s="1"/>
  <c r="H26" i="15"/>
  <c r="D26" i="15" s="1"/>
  <c r="G26" i="15"/>
  <c r="C26" i="15" s="1"/>
  <c r="H25" i="15"/>
  <c r="G25" i="15"/>
  <c r="C25" i="15" s="1"/>
  <c r="D25" i="15"/>
  <c r="K25" i="15" s="1"/>
  <c r="K24" i="15"/>
  <c r="J24" i="15"/>
  <c r="H24" i="15"/>
  <c r="G24" i="15"/>
  <c r="F24" i="15"/>
  <c r="E24" i="15"/>
  <c r="H23" i="15"/>
  <c r="G23" i="15"/>
  <c r="F23" i="15"/>
  <c r="E23" i="15"/>
  <c r="H22" i="15"/>
  <c r="G22" i="15"/>
  <c r="F22" i="15"/>
  <c r="E22" i="15"/>
  <c r="H21" i="15"/>
  <c r="I21" i="15" s="1"/>
  <c r="G21" i="15"/>
  <c r="F21" i="15"/>
  <c r="E21" i="15"/>
  <c r="H20" i="15"/>
  <c r="G20" i="15"/>
  <c r="F20" i="15"/>
  <c r="E20" i="15"/>
  <c r="H19" i="15"/>
  <c r="G19" i="15"/>
  <c r="F19" i="15"/>
  <c r="E19" i="15"/>
  <c r="H18" i="15"/>
  <c r="G18" i="15"/>
  <c r="F18" i="15"/>
  <c r="E18" i="15"/>
  <c r="H17" i="15"/>
  <c r="G17" i="15"/>
  <c r="F17" i="15"/>
  <c r="E17" i="15"/>
  <c r="H16" i="15"/>
  <c r="G16" i="15"/>
  <c r="F16" i="15"/>
  <c r="E16" i="15"/>
  <c r="H15" i="15"/>
  <c r="G15" i="15"/>
  <c r="F15" i="15"/>
  <c r="E15" i="15"/>
  <c r="F14" i="15"/>
  <c r="E14" i="15"/>
  <c r="F13" i="15"/>
  <c r="E13" i="15"/>
  <c r="F12" i="15"/>
  <c r="E12" i="15"/>
  <c r="F11" i="15"/>
  <c r="E11" i="15"/>
  <c r="F10" i="15"/>
  <c r="E10" i="15"/>
  <c r="F26" i="15" l="1"/>
  <c r="K27" i="15"/>
  <c r="K28" i="15"/>
  <c r="D33" i="15"/>
  <c r="K26" i="15"/>
  <c r="F27" i="15"/>
  <c r="F25" i="15"/>
  <c r="I24" i="15"/>
  <c r="C28" i="15"/>
  <c r="C33" i="15" s="1"/>
  <c r="E31" i="15"/>
  <c r="I29" i="15" s="1"/>
  <c r="E32" i="15"/>
  <c r="E25" i="15"/>
  <c r="J25" i="15"/>
  <c r="E26" i="15"/>
  <c r="J26" i="15"/>
  <c r="E27" i="15"/>
  <c r="J27" i="15"/>
  <c r="C31" i="9"/>
  <c r="D25" i="9"/>
  <c r="I43" i="13"/>
  <c r="H43" i="13"/>
  <c r="I43" i="12"/>
  <c r="H43" i="12"/>
  <c r="I43" i="11"/>
  <c r="H43" i="11"/>
  <c r="I43" i="9"/>
  <c r="H43" i="9"/>
  <c r="H27" i="13"/>
  <c r="D27" i="13" s="1"/>
  <c r="G27" i="13"/>
  <c r="C27" i="13" s="1"/>
  <c r="H26" i="13"/>
  <c r="D26" i="13" s="1"/>
  <c r="G26" i="13"/>
  <c r="C26" i="13" s="1"/>
  <c r="H25" i="13"/>
  <c r="D25" i="13" s="1"/>
  <c r="K25" i="13" s="1"/>
  <c r="G25" i="13"/>
  <c r="C25" i="13" s="1"/>
  <c r="J25" i="13" s="1"/>
  <c r="K24" i="13"/>
  <c r="J24" i="13"/>
  <c r="H24" i="13"/>
  <c r="G24" i="13"/>
  <c r="F24" i="13"/>
  <c r="E24" i="13"/>
  <c r="H23" i="13"/>
  <c r="G23" i="13"/>
  <c r="F23" i="13"/>
  <c r="E23" i="13"/>
  <c r="H22" i="13"/>
  <c r="G22" i="13"/>
  <c r="F22" i="13"/>
  <c r="E22" i="13"/>
  <c r="H21" i="13"/>
  <c r="G21" i="13"/>
  <c r="F21" i="13"/>
  <c r="E21" i="13"/>
  <c r="H20" i="13"/>
  <c r="G20" i="13"/>
  <c r="F20" i="13"/>
  <c r="E20" i="13"/>
  <c r="H19" i="13"/>
  <c r="G19" i="13"/>
  <c r="F19" i="13"/>
  <c r="E19" i="13"/>
  <c r="H18" i="13"/>
  <c r="G18" i="13"/>
  <c r="F18" i="13"/>
  <c r="E18" i="13"/>
  <c r="H17" i="13"/>
  <c r="G17" i="13"/>
  <c r="F17" i="13"/>
  <c r="E17" i="13"/>
  <c r="H16" i="13"/>
  <c r="G16" i="13"/>
  <c r="F16" i="13"/>
  <c r="E16" i="13"/>
  <c r="H15" i="13"/>
  <c r="G15" i="13"/>
  <c r="F15" i="13"/>
  <c r="E15" i="13"/>
  <c r="F14" i="13"/>
  <c r="E14" i="13"/>
  <c r="F13" i="13"/>
  <c r="E13" i="13"/>
  <c r="F12" i="13"/>
  <c r="E12" i="13"/>
  <c r="F11" i="13"/>
  <c r="E11" i="13"/>
  <c r="F10" i="13"/>
  <c r="E10" i="13"/>
  <c r="C31" i="12"/>
  <c r="D32" i="12"/>
  <c r="C32" i="12"/>
  <c r="D31" i="12"/>
  <c r="D30" i="12"/>
  <c r="C30" i="12"/>
  <c r="H28" i="12"/>
  <c r="D28" i="12" s="1"/>
  <c r="D33" i="12" s="1"/>
  <c r="G28" i="12"/>
  <c r="C28" i="12" s="1"/>
  <c r="C33" i="12" s="1"/>
  <c r="H27" i="12"/>
  <c r="D27" i="12" s="1"/>
  <c r="G27" i="12"/>
  <c r="C27" i="12" s="1"/>
  <c r="H26" i="12"/>
  <c r="D26" i="12" s="1"/>
  <c r="G26" i="12"/>
  <c r="C26" i="12" s="1"/>
  <c r="H25" i="12"/>
  <c r="D25" i="12" s="1"/>
  <c r="K25" i="12" s="1"/>
  <c r="G25" i="12"/>
  <c r="C25" i="12" s="1"/>
  <c r="K24" i="12"/>
  <c r="J24" i="12"/>
  <c r="H24" i="12"/>
  <c r="G24" i="12"/>
  <c r="F24" i="12"/>
  <c r="E24" i="12"/>
  <c r="H23" i="12"/>
  <c r="G23" i="12"/>
  <c r="F23" i="12"/>
  <c r="E23" i="12"/>
  <c r="H22" i="12"/>
  <c r="G22" i="12"/>
  <c r="F22" i="12"/>
  <c r="E22" i="12"/>
  <c r="H21" i="12"/>
  <c r="G21" i="12"/>
  <c r="F21" i="12"/>
  <c r="E21" i="12"/>
  <c r="H20" i="12"/>
  <c r="G20" i="12"/>
  <c r="F20" i="12"/>
  <c r="E20" i="12"/>
  <c r="H19" i="12"/>
  <c r="G19" i="12"/>
  <c r="F19" i="12"/>
  <c r="E19" i="12"/>
  <c r="H18" i="12"/>
  <c r="G18" i="12"/>
  <c r="F18" i="12"/>
  <c r="E18" i="12"/>
  <c r="H17" i="12"/>
  <c r="G17" i="12"/>
  <c r="F17" i="12"/>
  <c r="E17" i="12"/>
  <c r="H16" i="12"/>
  <c r="G16" i="12"/>
  <c r="F16" i="12"/>
  <c r="E16" i="12"/>
  <c r="H15" i="12"/>
  <c r="G15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D32" i="11"/>
  <c r="E32" i="11" s="1"/>
  <c r="C32" i="11"/>
  <c r="D31" i="11"/>
  <c r="C31" i="11"/>
  <c r="D30" i="11"/>
  <c r="C30" i="11"/>
  <c r="E30" i="11" s="1"/>
  <c r="H28" i="11"/>
  <c r="G28" i="11"/>
  <c r="C28" i="11" s="1"/>
  <c r="H27" i="11"/>
  <c r="D27" i="11" s="1"/>
  <c r="G27" i="11"/>
  <c r="C27" i="11" s="1"/>
  <c r="H26" i="11"/>
  <c r="D26" i="11" s="1"/>
  <c r="G26" i="11"/>
  <c r="C26" i="11" s="1"/>
  <c r="H25" i="11"/>
  <c r="D25" i="11" s="1"/>
  <c r="K25" i="11" s="1"/>
  <c r="G25" i="11"/>
  <c r="C25" i="11" s="1"/>
  <c r="J25" i="11" s="1"/>
  <c r="K24" i="11"/>
  <c r="J24" i="11"/>
  <c r="H24" i="11"/>
  <c r="G24" i="11"/>
  <c r="F24" i="11"/>
  <c r="E24" i="11"/>
  <c r="H23" i="11"/>
  <c r="G23" i="11"/>
  <c r="F23" i="11"/>
  <c r="E23" i="11"/>
  <c r="H22" i="11"/>
  <c r="G22" i="11"/>
  <c r="F22" i="11"/>
  <c r="E22" i="11"/>
  <c r="H21" i="11"/>
  <c r="G21" i="11"/>
  <c r="F21" i="11"/>
  <c r="E21" i="11"/>
  <c r="H20" i="11"/>
  <c r="G20" i="11"/>
  <c r="F20" i="11"/>
  <c r="E20" i="11"/>
  <c r="H19" i="11"/>
  <c r="G19" i="11"/>
  <c r="F19" i="11"/>
  <c r="E19" i="11"/>
  <c r="H18" i="11"/>
  <c r="G18" i="11"/>
  <c r="F18" i="11"/>
  <c r="E18" i="11"/>
  <c r="H17" i="11"/>
  <c r="G17" i="11"/>
  <c r="F17" i="11"/>
  <c r="E17" i="11"/>
  <c r="H16" i="11"/>
  <c r="G16" i="11"/>
  <c r="F16" i="11"/>
  <c r="E16" i="11"/>
  <c r="H15" i="11"/>
  <c r="G15" i="11"/>
  <c r="F15" i="11"/>
  <c r="E15" i="11"/>
  <c r="F14" i="11"/>
  <c r="E14" i="11"/>
  <c r="F13" i="11"/>
  <c r="E13" i="11"/>
  <c r="F12" i="11"/>
  <c r="E12" i="11"/>
  <c r="F11" i="11"/>
  <c r="E11" i="11"/>
  <c r="F10" i="11"/>
  <c r="E10" i="11"/>
  <c r="J24" i="9"/>
  <c r="E33" i="15" l="1"/>
  <c r="J28" i="15"/>
  <c r="F28" i="15"/>
  <c r="E28" i="15"/>
  <c r="K26" i="13"/>
  <c r="I21" i="13"/>
  <c r="I24" i="13"/>
  <c r="J26" i="13"/>
  <c r="J27" i="11"/>
  <c r="I24" i="11"/>
  <c r="I29" i="11" s="1"/>
  <c r="K27" i="13"/>
  <c r="I24" i="12"/>
  <c r="J26" i="11"/>
  <c r="J28" i="11"/>
  <c r="C33" i="11"/>
  <c r="I28" i="11"/>
  <c r="J27" i="13"/>
  <c r="E25" i="13"/>
  <c r="E26" i="13"/>
  <c r="E27" i="13"/>
  <c r="F25" i="13"/>
  <c r="F26" i="13"/>
  <c r="F27" i="13"/>
  <c r="I28" i="12"/>
  <c r="K26" i="12"/>
  <c r="K27" i="12"/>
  <c r="I21" i="12"/>
  <c r="F26" i="12"/>
  <c r="F27" i="12"/>
  <c r="J27" i="12"/>
  <c r="E27" i="12"/>
  <c r="F25" i="12"/>
  <c r="J25" i="12"/>
  <c r="E25" i="12"/>
  <c r="E26" i="12"/>
  <c r="E28" i="12"/>
  <c r="J26" i="12"/>
  <c r="E31" i="12"/>
  <c r="E32" i="12"/>
  <c r="E30" i="12"/>
  <c r="E33" i="12"/>
  <c r="F28" i="12"/>
  <c r="J28" i="12"/>
  <c r="K28" i="12"/>
  <c r="D28" i="11"/>
  <c r="D33" i="11" s="1"/>
  <c r="K26" i="11"/>
  <c r="K27" i="11"/>
  <c r="I21" i="11"/>
  <c r="E31" i="11"/>
  <c r="E25" i="11"/>
  <c r="E26" i="11"/>
  <c r="E27" i="11"/>
  <c r="F25" i="11"/>
  <c r="F26" i="11"/>
  <c r="F27" i="11"/>
  <c r="D31" i="9"/>
  <c r="I29" i="12" l="1"/>
  <c r="E33" i="11"/>
  <c r="K28" i="11"/>
  <c r="F28" i="11"/>
  <c r="E28" i="11"/>
  <c r="J20" i="7"/>
  <c r="K20" i="7"/>
  <c r="J21" i="7"/>
  <c r="K21" i="7"/>
  <c r="J22" i="7"/>
  <c r="K22" i="7"/>
  <c r="J23" i="7"/>
  <c r="K23" i="7"/>
  <c r="K19" i="7"/>
  <c r="J19" i="7"/>
  <c r="H28" i="7"/>
  <c r="D28" i="7" s="1"/>
  <c r="H27" i="7"/>
  <c r="H26" i="7"/>
  <c r="H25" i="7"/>
  <c r="D25" i="7" s="1"/>
  <c r="K25" i="7" s="1"/>
  <c r="D27" i="7"/>
  <c r="D26" i="7"/>
  <c r="G26" i="7"/>
  <c r="C26" i="7" s="1"/>
  <c r="G27" i="7"/>
  <c r="G28" i="7"/>
  <c r="G25" i="7"/>
  <c r="J24" i="7"/>
  <c r="C28" i="7"/>
  <c r="C27" i="7"/>
  <c r="C25" i="7"/>
  <c r="J25" i="7"/>
  <c r="K24" i="7"/>
  <c r="K24" i="9"/>
  <c r="F24" i="9"/>
  <c r="E24" i="9"/>
  <c r="F23" i="9"/>
  <c r="E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F13" i="9"/>
  <c r="E13" i="9"/>
  <c r="F12" i="9"/>
  <c r="E12" i="9"/>
  <c r="F11" i="9"/>
  <c r="E11" i="9"/>
  <c r="F10" i="9"/>
  <c r="E10" i="9"/>
  <c r="K26" i="7" l="1"/>
  <c r="F25" i="7"/>
  <c r="E25" i="7"/>
  <c r="K28" i="7"/>
  <c r="E27" i="7"/>
  <c r="K27" i="7"/>
  <c r="E28" i="7"/>
  <c r="E26" i="7"/>
  <c r="F26" i="7"/>
  <c r="J27" i="7"/>
  <c r="F28" i="7"/>
  <c r="F27" i="7"/>
  <c r="J26" i="7"/>
  <c r="J28" i="7"/>
  <c r="D32" i="9"/>
  <c r="C32" i="9"/>
  <c r="E31" i="9"/>
  <c r="D30" i="9"/>
  <c r="E30" i="9" s="1"/>
  <c r="C30" i="9"/>
  <c r="H28" i="9"/>
  <c r="D28" i="9" s="1"/>
  <c r="G28" i="9"/>
  <c r="C28" i="9" s="1"/>
  <c r="H27" i="9"/>
  <c r="D27" i="9" s="1"/>
  <c r="G27" i="9"/>
  <c r="C27" i="9" s="1"/>
  <c r="H26" i="9"/>
  <c r="D26" i="9" s="1"/>
  <c r="G26" i="9"/>
  <c r="C26" i="9" s="1"/>
  <c r="H25" i="9"/>
  <c r="G25" i="9"/>
  <c r="C25" i="9" s="1"/>
  <c r="J25" i="9" s="1"/>
  <c r="H24" i="9"/>
  <c r="G24" i="9"/>
  <c r="H23" i="9"/>
  <c r="G23" i="9"/>
  <c r="H22" i="9"/>
  <c r="G22" i="9"/>
  <c r="H21" i="9"/>
  <c r="G21" i="9"/>
  <c r="H20" i="9"/>
  <c r="G20" i="9"/>
  <c r="H19" i="9"/>
  <c r="G19" i="9"/>
  <c r="H18" i="9"/>
  <c r="G18" i="9"/>
  <c r="H17" i="9"/>
  <c r="G17" i="9"/>
  <c r="H16" i="9"/>
  <c r="G16" i="9"/>
  <c r="H15" i="9"/>
  <c r="G15" i="9"/>
  <c r="H24" i="7"/>
  <c r="G24" i="7"/>
  <c r="E32" i="7"/>
  <c r="D32" i="7"/>
  <c r="C32" i="7"/>
  <c r="E31" i="7"/>
  <c r="D31" i="7"/>
  <c r="C31" i="7"/>
  <c r="E30" i="7"/>
  <c r="D30" i="7"/>
  <c r="C30" i="7"/>
  <c r="H23" i="7"/>
  <c r="G23" i="7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E32" i="6"/>
  <c r="D32" i="6"/>
  <c r="C32" i="6"/>
  <c r="E31" i="6"/>
  <c r="D31" i="6"/>
  <c r="C31" i="6"/>
  <c r="E30" i="6"/>
  <c r="D30" i="6"/>
  <c r="C30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I21" i="6" s="1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E34" i="4"/>
  <c r="D34" i="4"/>
  <c r="C34" i="4"/>
  <c r="E33" i="4"/>
  <c r="D33" i="4"/>
  <c r="C33" i="4"/>
  <c r="E32" i="4"/>
  <c r="D32" i="4"/>
  <c r="C32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I24" i="6" l="1"/>
  <c r="I21" i="9"/>
  <c r="J26" i="9"/>
  <c r="J27" i="9"/>
  <c r="I24" i="9"/>
  <c r="I29" i="9" s="1"/>
  <c r="C33" i="9"/>
  <c r="J28" i="9"/>
  <c r="D33" i="9"/>
  <c r="F28" i="9"/>
  <c r="E28" i="9"/>
  <c r="K28" i="9"/>
  <c r="K27" i="9"/>
  <c r="E27" i="9"/>
  <c r="F27" i="9"/>
  <c r="F26" i="9"/>
  <c r="E26" i="9"/>
  <c r="I28" i="9"/>
  <c r="E32" i="9"/>
  <c r="I21" i="7"/>
  <c r="I24" i="7"/>
  <c r="I28" i="7"/>
  <c r="I28" i="6"/>
  <c r="E33" i="9" l="1"/>
  <c r="E25" i="9"/>
  <c r="K25" i="9"/>
  <c r="K26" i="9"/>
  <c r="F25" i="9"/>
</calcChain>
</file>

<file path=xl/sharedStrings.xml><?xml version="1.0" encoding="utf-8"?>
<sst xmlns="http://schemas.openxmlformats.org/spreadsheetml/2006/main" count="167" uniqueCount="42">
  <si>
    <t xml:space="preserve"> mv</t>
  </si>
  <si>
    <t xml:space="preserve"> lb diff</t>
  </si>
  <si>
    <t xml:space="preserve"> % diff</t>
  </si>
  <si>
    <t xml:space="preserve"> poly 3</t>
  </si>
  <si>
    <t>hp1010/ my docs / 2009_2010_mv_trendline.xlsx</t>
  </si>
  <si>
    <t xml:space="preserve"> --&gt; 40-100</t>
  </si>
  <si>
    <t xml:space="preserve"> poly 2</t>
  </si>
  <si>
    <t xml:space="preserve"> --&gt; 60-100</t>
  </si>
  <si>
    <t>linear</t>
  </si>
  <si>
    <t xml:space="preserve"> 2009f</t>
  </si>
  <si>
    <t xml:space="preserve"> 2010f</t>
  </si>
  <si>
    <t xml:space="preserve"> Poly 3 doesn't work</t>
  </si>
  <si>
    <t xml:space="preserve"> Poly 2 is inconsistent, use linear</t>
  </si>
  <si>
    <t xml:space="preserve">  - copy 60-100</t>
  </si>
  <si>
    <t xml:space="preserve"> ar - 50ips inc</t>
  </si>
  <si>
    <t xml:space="preserve"> 2011f</t>
  </si>
  <si>
    <t xml:space="preserve"> We choose 1641 (blackburn) over 1493 (gaskey)</t>
  </si>
  <si>
    <t xml:space="preserve"> 4CS</t>
  </si>
  <si>
    <t xml:space="preserve"> YZ250</t>
  </si>
  <si>
    <t xml:space="preserve"> 1641f</t>
  </si>
  <si>
    <t xml:space="preserve"> 1493f</t>
  </si>
  <si>
    <t xml:space="preserve">  - copy 40-100</t>
  </si>
  <si>
    <t xml:space="preserve"> 40-100</t>
  </si>
  <si>
    <t xml:space="preserve"> 60-100</t>
  </si>
  <si>
    <t xml:space="preserve"> use ---&gt;</t>
  </si>
  <si>
    <t xml:space="preserve"> 70.10</t>
  </si>
  <si>
    <t xml:space="preserve"> 100.70</t>
  </si>
  <si>
    <t xml:space="preserve"> 100.40</t>
  </si>
  <si>
    <t>openDynoFk and compDynoFk_pr_a_rnd.</t>
  </si>
  <si>
    <t xml:space="preserve">We used this to add linear regression to </t>
  </si>
  <si>
    <t>ips</t>
  </si>
  <si>
    <t>[lbs]</t>
  </si>
  <si>
    <t>lb diff</t>
  </si>
  <si>
    <t>% diff</t>
  </si>
  <si>
    <t xml:space="preserve"> ar lb</t>
  </si>
  <si>
    <t xml:space="preserve"> --&gt; 20-100</t>
  </si>
  <si>
    <t xml:space="preserve"> RECONSIDER PLOLY2</t>
  </si>
  <si>
    <t xml:space="preserve"> 3-21-16 CHANGE MAX DEF TO 6 M/S = 240 IPS</t>
  </si>
  <si>
    <t>openDynoFk and openDynoFk_press_a_rnd and compDynoFk_pr_a_rnd</t>
  </si>
  <si>
    <t xml:space="preserve"> see 1641 (blackburn) over 1493 (gaskey)</t>
  </si>
  <si>
    <t xml:space="preserve"> USE THIS ONE</t>
  </si>
  <si>
    <t xml:space="preserve">  -  60-100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</si>
</sst>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000"/>
    <numFmt numFmtId="166" formatCode="0.000000"/>
  </numFmts>
  <fonts count="17" x14ac:knownFonts="1">
    <font>
      <sz val="10"/>
      <color theme="1"/>
      <name val="Trebuchet MS"/>
      <family val="2"/>
    </font>
    <font>
      <b/>
      <sz val="10"/>
      <color rgb="FF0070C0"/>
      <name val="Trebuchet MS"/>
      <family val="2"/>
    </font>
    <font>
      <b/>
      <sz val="10"/>
      <color rgb="FFC00000"/>
      <name val="Trebuchet MS"/>
      <family val="2"/>
    </font>
    <font>
      <sz val="8"/>
      <color theme="1"/>
      <name val="Trebuchet MS"/>
      <family val="2"/>
    </font>
    <font>
      <sz val="10"/>
      <color rgb="FF008000"/>
      <name val="Trebuchet MS"/>
      <family val="2"/>
    </font>
    <font>
      <sz val="10"/>
      <color theme="0" tint="-0.499984740745262"/>
      <name val="Trebuchet MS"/>
      <family val="2"/>
    </font>
    <font>
      <sz val="10"/>
      <name val="Trebuchet MS"/>
      <family val="2"/>
    </font>
    <font>
      <sz val="10"/>
      <color theme="1" tint="0.499984740745262"/>
      <name val="Trebuchet MS"/>
      <family val="2"/>
    </font>
    <font>
      <sz val="10"/>
      <color rgb="FFC00000"/>
      <name val="Trebuchet MS"/>
      <family val="2"/>
    </font>
    <font>
      <sz val="10"/>
      <color theme="9" tint="-0.249977111117893"/>
      <name val="Trebuchet MS"/>
      <family val="2"/>
    </font>
    <font>
      <sz val="10"/>
      <color rgb="FFFF0000"/>
      <name val="Trebuchet MS"/>
      <family val="2"/>
    </font>
    <font>
      <b/>
      <sz val="10"/>
      <color theme="1"/>
      <name val="Trebuchet MS"/>
      <family val="2"/>
    </font>
    <font>
      <sz val="12"/>
      <color rgb="FFFF0000"/>
      <name val="Trebuchet MS"/>
      <family val="2"/>
    </font>
    <font>
      <b/>
      <sz val="10"/>
      <name val="Trebuchet MS"/>
      <family val="2"/>
    </font>
    <font>
      <u/>
      <sz val="8"/>
      <color rgb="FFC00000"/>
      <name val="Trebuchet MS"/>
      <family val="2"/>
    </font>
    <font>
      <b/>
      <sz val="10"/>
      <color rgb="FFFF0000"/>
      <name val="Trebuchet MS"/>
      <family val="2"/>
    </font>
    <font>
      <sz val="10"/>
      <color theme="0" tint="-0.1499984740745262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E7DAC7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F4EEE6"/>
      </left>
      <right style="thin">
        <color rgb="FFF4EEE6"/>
      </right>
      <top style="thin">
        <color rgb="FFF4EEE6"/>
      </top>
      <bottom style="thin">
        <color rgb="FFF4EEE6"/>
      </bottom>
      <diagonal/>
    </border>
    <border>
      <left style="thin">
        <color rgb="FFF4EEE6"/>
      </left>
      <right/>
      <top style="thin">
        <color rgb="FFF4EEE6"/>
      </top>
      <bottom style="thin">
        <color rgb="FFF4EEE6"/>
      </bottom>
      <diagonal/>
    </border>
    <border>
      <left/>
      <right style="thin">
        <color rgb="FFF4EEE6"/>
      </right>
      <top style="thin">
        <color rgb="FFF4EEE6"/>
      </top>
      <bottom style="thin">
        <color rgb="FFF4EEE6"/>
      </bottom>
      <diagonal/>
    </border>
    <border>
      <left style="thin">
        <color rgb="FFF4EEE6"/>
      </left>
      <right style="thin">
        <color rgb="FFF4EEE6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9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/>
    <xf numFmtId="165" fontId="4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0" xfId="0" quotePrefix="1" applyFont="1" applyFill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9" fontId="5" fillId="3" borderId="3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4" fillId="5" borderId="0" xfId="0" applyNumberFormat="1" applyFont="1" applyFill="1" applyAlignment="1">
      <alignment horizontal="center"/>
    </xf>
    <xf numFmtId="164" fontId="5" fillId="0" borderId="3" xfId="0" applyNumberFormat="1" applyFont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0" fillId="0" borderId="0" xfId="0" applyNumberForma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2" fillId="0" borderId="0" xfId="0" quotePrefix="1" applyFont="1" applyAlignment="1">
      <alignment horizontal="left"/>
    </xf>
    <xf numFmtId="0" fontId="13" fillId="0" borderId="0" xfId="0" applyFont="1" applyAlignment="1">
      <alignment horizontal="center"/>
    </xf>
    <xf numFmtId="164" fontId="4" fillId="6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9" fontId="4" fillId="3" borderId="1" xfId="0" applyNumberFormat="1" applyFont="1" applyFill="1" applyBorder="1" applyAlignment="1">
      <alignment horizontal="center" vertical="center" wrapText="1"/>
    </xf>
    <xf numFmtId="0" fontId="13" fillId="0" borderId="0" xfId="0" quotePrefix="1" applyFont="1" applyAlignment="1">
      <alignment horizontal="center"/>
    </xf>
    <xf numFmtId="0" fontId="10" fillId="0" borderId="0" xfId="0" quotePrefix="1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166" fontId="4" fillId="0" borderId="0" xfId="0" applyNumberFormat="1" applyFont="1"/>
    <xf numFmtId="166" fontId="0" fillId="0" borderId="0" xfId="0" applyNumberFormat="1"/>
    <xf numFmtId="0" fontId="0" fillId="4" borderId="0" xfId="0" applyFill="1" applyAlignment="1">
      <alignment horizontal="center"/>
    </xf>
    <xf numFmtId="0" fontId="15" fillId="4" borderId="0" xfId="0" applyFont="1" applyFill="1" applyAlignment="1">
      <alignment horizontal="center"/>
    </xf>
    <xf numFmtId="9" fontId="0" fillId="0" borderId="0" xfId="0" applyNumberForma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9" fontId="0" fillId="3" borderId="3" xfId="0" applyNumberFormat="1" applyFill="1" applyBorder="1" applyAlignment="1">
      <alignment horizontal="center" vertical="center" wrapText="1"/>
    </xf>
    <xf numFmtId="0" fontId="2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/>
          </c:spPr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8.272058224868413E-2"/>
                  <c:y val="-7.1442289226041869E-4"/>
                </c:manualLayout>
              </c:layout>
              <c:numFmt formatCode="#,##0.00000000" sourceLinked="0"/>
            </c:trendlineLbl>
          </c:trendline>
          <c:xVal>
            <c:numRef>
              <c:f>'poly3_40-100'!$B$17:$B$23</c:f>
              <c:numCache>
                <c:formatCode>General</c:formatCode>
                <c:ptCount val="7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</c:numCache>
            </c:numRef>
          </c:xVal>
          <c:yVal>
            <c:numRef>
              <c:f>'poly3_40-100'!$C$17:$C$23</c:f>
              <c:numCache>
                <c:formatCode>General</c:formatCode>
                <c:ptCount val="7"/>
                <c:pt idx="0">
                  <c:v>9.6999999999999993</c:v>
                </c:pt>
                <c:pt idx="1">
                  <c:v>14.5</c:v>
                </c:pt>
                <c:pt idx="2">
                  <c:v>19</c:v>
                </c:pt>
                <c:pt idx="3">
                  <c:v>24.1</c:v>
                </c:pt>
                <c:pt idx="4">
                  <c:v>29.6</c:v>
                </c:pt>
                <c:pt idx="5">
                  <c:v>35.1</c:v>
                </c:pt>
                <c:pt idx="6">
                  <c:v>40.299999999999997</c:v>
                </c:pt>
              </c:numCache>
            </c:numRef>
          </c:yVal>
          <c:smooth val="1"/>
        </c:ser>
        <c:ser>
          <c:idx val="1"/>
          <c:order val="1"/>
          <c:spPr>
            <a:ln w="12700"/>
          </c:spPr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37224262011907855"/>
                  <c:y val="0.32073746879201076"/>
                </c:manualLayout>
              </c:layout>
              <c:numFmt formatCode="#,##0.00000000" sourceLinked="0"/>
            </c:trendlineLbl>
          </c:trendline>
          <c:xVal>
            <c:numRef>
              <c:f>'poly3_40-100'!$B$17:$B$23</c:f>
              <c:numCache>
                <c:formatCode>General</c:formatCode>
                <c:ptCount val="7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</c:numCache>
            </c:numRef>
          </c:xVal>
          <c:yVal>
            <c:numRef>
              <c:f>'poly3_40-100'!$D$17:$D$23</c:f>
              <c:numCache>
                <c:formatCode>General</c:formatCode>
                <c:ptCount val="7"/>
                <c:pt idx="0">
                  <c:v>9</c:v>
                </c:pt>
                <c:pt idx="1">
                  <c:v>11.7</c:v>
                </c:pt>
                <c:pt idx="2">
                  <c:v>14.9</c:v>
                </c:pt>
                <c:pt idx="3">
                  <c:v>17.899999999999999</c:v>
                </c:pt>
                <c:pt idx="4">
                  <c:v>21.4</c:v>
                </c:pt>
                <c:pt idx="5">
                  <c:v>24.9</c:v>
                </c:pt>
                <c:pt idx="6">
                  <c:v>28.2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199168"/>
        <c:axId val="98349440"/>
      </c:scatterChart>
      <c:valAx>
        <c:axId val="9219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349440"/>
        <c:crosses val="autoZero"/>
        <c:crossBetween val="midCat"/>
      </c:valAx>
      <c:valAx>
        <c:axId val="98349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1991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79493003163139"/>
          <c:y val="3.1945458037257547E-2"/>
          <c:w val="0.24102123638801634"/>
          <c:h val="0.504053334796565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22050874890638669"/>
                  <c:y val="4.1192038495188099E-2"/>
                </c:manualLayout>
              </c:layout>
              <c:numFmt formatCode="General" sourceLinked="0"/>
            </c:trendlineLbl>
          </c:trendline>
          <c:xVal>
            <c:numRef>
              <c:f>'linear_60-100_2009+2010'!$B$58:$B$62</c:f>
              <c:numCache>
                <c:formatCode>General</c:formatCode>
                <c:ptCount val="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</c:numCache>
            </c:numRef>
          </c:xVal>
          <c:yVal>
            <c:numRef>
              <c:f>'linear_60-100_2009+2010'!$C$58:$C$62</c:f>
              <c:numCache>
                <c:formatCode>General</c:formatCode>
                <c:ptCount val="5"/>
                <c:pt idx="0">
                  <c:v>4.5</c:v>
                </c:pt>
                <c:pt idx="1">
                  <c:v>5.1000000000000014</c:v>
                </c:pt>
                <c:pt idx="2">
                  <c:v>5.5</c:v>
                </c:pt>
                <c:pt idx="3">
                  <c:v>5.5</c:v>
                </c:pt>
                <c:pt idx="4">
                  <c:v>5.1999999999999957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24550874890638671"/>
                  <c:y val="5.9574948964712743E-2"/>
                </c:manualLayout>
              </c:layout>
              <c:numFmt formatCode="General" sourceLinked="0"/>
            </c:trendlineLbl>
          </c:trendline>
          <c:xVal>
            <c:numRef>
              <c:f>'linear_60-100_2009+2010'!$B$58:$B$62</c:f>
              <c:numCache>
                <c:formatCode>General</c:formatCode>
                <c:ptCount val="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</c:numCache>
            </c:numRef>
          </c:xVal>
          <c:yVal>
            <c:numRef>
              <c:f>'linear_60-100_2009+2010'!$D$58:$D$62</c:f>
              <c:numCache>
                <c:formatCode>General</c:formatCode>
                <c:ptCount val="5"/>
                <c:pt idx="0">
                  <c:v>3.2000000000000011</c:v>
                </c:pt>
                <c:pt idx="1">
                  <c:v>2.9999999999999982</c:v>
                </c:pt>
                <c:pt idx="2">
                  <c:v>3.5</c:v>
                </c:pt>
                <c:pt idx="3">
                  <c:v>3.5</c:v>
                </c:pt>
                <c:pt idx="4">
                  <c:v>3.3000000000000007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857024"/>
        <c:axId val="105858560"/>
      </c:scatterChart>
      <c:valAx>
        <c:axId val="10585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858560"/>
        <c:crosses val="autoZero"/>
        <c:crossBetween val="midCat"/>
      </c:valAx>
      <c:valAx>
        <c:axId val="105858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8570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/>
          </c:spPr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15741835359119141"/>
                  <c:y val="6.0155285467365363E-3"/>
                </c:manualLayout>
              </c:layout>
              <c:numFmt formatCode="#,##0.000000" sourceLinked="0"/>
            </c:trendlineLbl>
          </c:trendline>
          <c:xVal>
            <c:numRef>
              <c:f>'linear_60-100_2009+2011'!$B$20:$B$24</c:f>
              <c:numCache>
                <c:formatCode>General</c:formatCode>
                <c:ptCount val="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</c:numCache>
            </c:numRef>
          </c:xVal>
          <c:yVal>
            <c:numRef>
              <c:f>'linear_60-100_2009+2011'!$C$20:$C$24</c:f>
              <c:numCache>
                <c:formatCode>General</c:formatCode>
                <c:ptCount val="5"/>
                <c:pt idx="0">
                  <c:v>19</c:v>
                </c:pt>
                <c:pt idx="1">
                  <c:v>24.1</c:v>
                </c:pt>
                <c:pt idx="2">
                  <c:v>29.6</c:v>
                </c:pt>
                <c:pt idx="3">
                  <c:v>35.1</c:v>
                </c:pt>
                <c:pt idx="4">
                  <c:v>40.299999999999997</c:v>
                </c:pt>
              </c:numCache>
            </c:numRef>
          </c:yVal>
          <c:smooth val="1"/>
        </c:ser>
        <c:ser>
          <c:idx val="1"/>
          <c:order val="1"/>
          <c:spPr>
            <a:ln w="12700"/>
          </c:spPr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0.40488837389355792"/>
                  <c:y val="0.38725781228565942"/>
                </c:manualLayout>
              </c:layout>
              <c:numFmt formatCode="#,##0.000000" sourceLinked="0"/>
            </c:trendlineLbl>
          </c:trendline>
          <c:xVal>
            <c:numRef>
              <c:f>'linear_60-100_2009+2011'!$B$20:$B$24</c:f>
              <c:numCache>
                <c:formatCode>General</c:formatCode>
                <c:ptCount val="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</c:numCache>
            </c:numRef>
          </c:xVal>
          <c:yVal>
            <c:numRef>
              <c:f>'linear_60-100_2009+2011'!$D$20:$D$24</c:f>
              <c:numCache>
                <c:formatCode>General</c:formatCode>
                <c:ptCount val="5"/>
                <c:pt idx="0">
                  <c:v>16.8</c:v>
                </c:pt>
                <c:pt idx="1">
                  <c:v>20.5</c:v>
                </c:pt>
                <c:pt idx="2">
                  <c:v>23.9</c:v>
                </c:pt>
                <c:pt idx="3">
                  <c:v>28</c:v>
                </c:pt>
                <c:pt idx="4">
                  <c:v>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873408"/>
        <c:axId val="105874944"/>
      </c:scatterChart>
      <c:valAx>
        <c:axId val="10587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874944"/>
        <c:crosses val="autoZero"/>
        <c:crossBetween val="midCat"/>
      </c:valAx>
      <c:valAx>
        <c:axId val="105874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873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79493003163139"/>
          <c:y val="3.1945458037257547E-2"/>
          <c:w val="0.24102123638801634"/>
          <c:h val="0.504053334796565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'linear_60-100_2009+2011'!$B$10:$B$28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200</c:v>
                </c:pt>
                <c:pt idx="17">
                  <c:v>250</c:v>
                </c:pt>
                <c:pt idx="18">
                  <c:v>300</c:v>
                </c:pt>
              </c:numCache>
            </c:numRef>
          </c:xVal>
          <c:yVal>
            <c:numRef>
              <c:f>'linear_60-100_2009+2011'!$G$10:$G$28</c:f>
              <c:numCache>
                <c:formatCode>0.0</c:formatCode>
                <c:ptCount val="19"/>
                <c:pt idx="5">
                  <c:v>-7.8999999999999995</c:v>
                </c:pt>
                <c:pt idx="6">
                  <c:v>-2.5399999999999991</c:v>
                </c:pt>
                <c:pt idx="7">
                  <c:v>2.8200000000000021</c:v>
                </c:pt>
                <c:pt idx="8">
                  <c:v>8.1800000000000015</c:v>
                </c:pt>
                <c:pt idx="9">
                  <c:v>13.540000000000001</c:v>
                </c:pt>
                <c:pt idx="10">
                  <c:v>18.900000000000006</c:v>
                </c:pt>
                <c:pt idx="11">
                  <c:v>24.260000000000005</c:v>
                </c:pt>
                <c:pt idx="12">
                  <c:v>29.620000000000005</c:v>
                </c:pt>
                <c:pt idx="13">
                  <c:v>34.980000000000004</c:v>
                </c:pt>
                <c:pt idx="14">
                  <c:v>40.340000000000003</c:v>
                </c:pt>
                <c:pt idx="15">
                  <c:v>67.14</c:v>
                </c:pt>
                <c:pt idx="16">
                  <c:v>93.94</c:v>
                </c:pt>
                <c:pt idx="17">
                  <c:v>120.74</c:v>
                </c:pt>
                <c:pt idx="18">
                  <c:v>147.54000000000002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'linear_60-100_2009+2011'!$B$10:$B$28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200</c:v>
                </c:pt>
                <c:pt idx="17">
                  <c:v>250</c:v>
                </c:pt>
                <c:pt idx="18">
                  <c:v>300</c:v>
                </c:pt>
              </c:numCache>
            </c:numRef>
          </c:xVal>
          <c:yVal>
            <c:numRef>
              <c:f>'linear_60-100_2009+2011'!$H$10:$H$28</c:f>
              <c:numCache>
                <c:formatCode>0.0</c:formatCode>
                <c:ptCount val="19"/>
                <c:pt idx="5">
                  <c:v>-2.29</c:v>
                </c:pt>
                <c:pt idx="6">
                  <c:v>1.5</c:v>
                </c:pt>
                <c:pt idx="7">
                  <c:v>5.2900000000000009</c:v>
                </c:pt>
                <c:pt idx="8">
                  <c:v>9.08</c:v>
                </c:pt>
                <c:pt idx="9">
                  <c:v>12.87</c:v>
                </c:pt>
                <c:pt idx="10">
                  <c:v>16.660000000000004</c:v>
                </c:pt>
                <c:pt idx="11">
                  <c:v>20.450000000000003</c:v>
                </c:pt>
                <c:pt idx="12">
                  <c:v>24.240000000000002</c:v>
                </c:pt>
                <c:pt idx="13">
                  <c:v>28.03</c:v>
                </c:pt>
                <c:pt idx="14">
                  <c:v>31.82</c:v>
                </c:pt>
                <c:pt idx="15">
                  <c:v>50.77</c:v>
                </c:pt>
                <c:pt idx="16">
                  <c:v>69.72</c:v>
                </c:pt>
                <c:pt idx="17">
                  <c:v>88.67</c:v>
                </c:pt>
                <c:pt idx="18">
                  <c:v>107.62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278272"/>
        <c:axId val="146279808"/>
      </c:scatterChart>
      <c:valAx>
        <c:axId val="14627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279808"/>
        <c:crosses val="autoZero"/>
        <c:crossBetween val="midCat"/>
      </c:valAx>
      <c:valAx>
        <c:axId val="14627980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462782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'linear_60-100_2009+2011'!$G$39:$G$41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'linear_60-100_2009+2011'!$H$39:$H$41</c:f>
              <c:numCache>
                <c:formatCode>General</c:formatCode>
                <c:ptCount val="3"/>
                <c:pt idx="0">
                  <c:v>119</c:v>
                </c:pt>
                <c:pt idx="1">
                  <c:v>127</c:v>
                </c:pt>
                <c:pt idx="2">
                  <c:v>136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'linear_60-100_2009+2011'!$G$39:$G$41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'linear_60-100_2009+2011'!$I$39:$I$41</c:f>
              <c:numCache>
                <c:formatCode>General</c:formatCode>
                <c:ptCount val="3"/>
                <c:pt idx="0">
                  <c:v>119</c:v>
                </c:pt>
                <c:pt idx="1">
                  <c:v>127</c:v>
                </c:pt>
                <c:pt idx="2">
                  <c:v>137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337792"/>
        <c:axId val="146339328"/>
      </c:scatterChart>
      <c:valAx>
        <c:axId val="14633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339328"/>
        <c:crosses val="autoZero"/>
        <c:crossBetween val="midCat"/>
      </c:valAx>
      <c:valAx>
        <c:axId val="146339328"/>
        <c:scaling>
          <c:orientation val="minMax"/>
          <c:max val="160"/>
          <c:min val="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3377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/>
          </c:spPr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19069981829696775"/>
                  <c:y val="-3.7035858322587725E-2"/>
                </c:manualLayout>
              </c:layout>
              <c:numFmt formatCode="#,##0.000000" sourceLinked="0"/>
            </c:trendlineLbl>
          </c:trendline>
          <c:xVal>
            <c:numRef>
              <c:f>'linear_60-100_2010+1641'!$B$20:$B$24</c:f>
              <c:numCache>
                <c:formatCode>General</c:formatCode>
                <c:ptCount val="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</c:numCache>
            </c:numRef>
          </c:xVal>
          <c:yVal>
            <c:numRef>
              <c:f>'linear_60-100_2010+1641'!$C$20:$C$24</c:f>
              <c:numCache>
                <c:formatCode>General</c:formatCode>
                <c:ptCount val="5"/>
                <c:pt idx="0">
                  <c:v>14.9</c:v>
                </c:pt>
                <c:pt idx="1">
                  <c:v>17.899999999999999</c:v>
                </c:pt>
                <c:pt idx="2">
                  <c:v>21.4</c:v>
                </c:pt>
                <c:pt idx="3">
                  <c:v>24.9</c:v>
                </c:pt>
                <c:pt idx="4">
                  <c:v>28.2</c:v>
                </c:pt>
              </c:numCache>
            </c:numRef>
          </c:yVal>
          <c:smooth val="1"/>
        </c:ser>
        <c:ser>
          <c:idx val="1"/>
          <c:order val="1"/>
          <c:spPr>
            <a:ln w="12700"/>
          </c:spPr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0.41059631118310624"/>
                  <c:y val="0.53587094296139814"/>
                </c:manualLayout>
              </c:layout>
              <c:numFmt formatCode="#,##0.000000" sourceLinked="0"/>
            </c:trendlineLbl>
          </c:trendline>
          <c:xVal>
            <c:numRef>
              <c:f>'linear_60-100_2010+1641'!$B$20:$B$24</c:f>
              <c:numCache>
                <c:formatCode>General</c:formatCode>
                <c:ptCount val="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</c:numCache>
            </c:numRef>
          </c:xVal>
          <c:yVal>
            <c:numRef>
              <c:f>'linear_60-100_2010+1641'!$D$20:$D$24</c:f>
              <c:numCache>
                <c:formatCode>General</c:formatCode>
                <c:ptCount val="5"/>
                <c:pt idx="0">
                  <c:v>13.2</c:v>
                </c:pt>
                <c:pt idx="1">
                  <c:v>17</c:v>
                </c:pt>
                <c:pt idx="2">
                  <c:v>20.7</c:v>
                </c:pt>
                <c:pt idx="3">
                  <c:v>24.7</c:v>
                </c:pt>
                <c:pt idx="4">
                  <c:v>28.9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454464"/>
        <c:axId val="171456000"/>
      </c:scatterChart>
      <c:valAx>
        <c:axId val="17145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456000"/>
        <c:crosses val="autoZero"/>
        <c:crossBetween val="midCat"/>
      </c:valAx>
      <c:valAx>
        <c:axId val="17145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14544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967724209144559"/>
          <c:y val="1.8008175807292384E-2"/>
          <c:w val="0.24102123638801634"/>
          <c:h val="0.504053334796565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'linear_60-100_2010+1641'!$B$10:$B$28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200</c:v>
                </c:pt>
                <c:pt idx="17">
                  <c:v>240</c:v>
                </c:pt>
                <c:pt idx="18">
                  <c:v>300</c:v>
                </c:pt>
              </c:numCache>
            </c:numRef>
          </c:xVal>
          <c:yVal>
            <c:numRef>
              <c:f>'linear_60-100_2010+1641'!$G$10:$G$28</c:f>
              <c:numCache>
                <c:formatCode>0.0</c:formatCode>
                <c:ptCount val="19"/>
                <c:pt idx="5">
                  <c:v>-1.1071460000000002</c:v>
                </c:pt>
                <c:pt idx="6">
                  <c:v>2.124994</c:v>
                </c:pt>
                <c:pt idx="7">
                  <c:v>5.3571339999999994</c:v>
                </c:pt>
                <c:pt idx="8">
                  <c:v>8.5892739999999996</c:v>
                </c:pt>
                <c:pt idx="9">
                  <c:v>11.821413999999997</c:v>
                </c:pt>
                <c:pt idx="10">
                  <c:v>15.053553999999998</c:v>
                </c:pt>
                <c:pt idx="11">
                  <c:v>18.285693999999999</c:v>
                </c:pt>
                <c:pt idx="12">
                  <c:v>21.517834000000001</c:v>
                </c:pt>
                <c:pt idx="13">
                  <c:v>24.749973999999998</c:v>
                </c:pt>
                <c:pt idx="14">
                  <c:v>27.982113999999996</c:v>
                </c:pt>
                <c:pt idx="15">
                  <c:v>44.142814000000001</c:v>
                </c:pt>
                <c:pt idx="16">
                  <c:v>60.303513999999993</c:v>
                </c:pt>
                <c:pt idx="17">
                  <c:v>73.232073999999997</c:v>
                </c:pt>
                <c:pt idx="18">
                  <c:v>92.624914000000004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'linear_60-100_2010+1641'!$B$10:$B$28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200</c:v>
                </c:pt>
                <c:pt idx="17">
                  <c:v>240</c:v>
                </c:pt>
                <c:pt idx="18">
                  <c:v>300</c:v>
                </c:pt>
              </c:numCache>
            </c:numRef>
          </c:xVal>
          <c:yVal>
            <c:numRef>
              <c:f>'linear_60-100_2010+1641'!$H$10:$H$28</c:f>
              <c:numCache>
                <c:formatCode>0.0</c:formatCode>
                <c:ptCount val="19"/>
                <c:pt idx="5">
                  <c:v>-4.535715999999999</c:v>
                </c:pt>
                <c:pt idx="6">
                  <c:v>-0.88214599999999965</c:v>
                </c:pt>
                <c:pt idx="7">
                  <c:v>2.7714239999999997</c:v>
                </c:pt>
                <c:pt idx="8">
                  <c:v>6.4249939999999999</c:v>
                </c:pt>
                <c:pt idx="9">
                  <c:v>10.078564</c:v>
                </c:pt>
                <c:pt idx="10">
                  <c:v>13.732133999999999</c:v>
                </c:pt>
                <c:pt idx="11">
                  <c:v>17.385704</c:v>
                </c:pt>
                <c:pt idx="12">
                  <c:v>21.039273999999999</c:v>
                </c:pt>
                <c:pt idx="13">
                  <c:v>24.692843999999997</c:v>
                </c:pt>
                <c:pt idx="14">
                  <c:v>28.346413999999999</c:v>
                </c:pt>
                <c:pt idx="15">
                  <c:v>46.614264000000006</c:v>
                </c:pt>
                <c:pt idx="16">
                  <c:v>64.882114000000001</c:v>
                </c:pt>
                <c:pt idx="17">
                  <c:v>79.496393999999995</c:v>
                </c:pt>
                <c:pt idx="18">
                  <c:v>101.41781400000001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476864"/>
        <c:axId val="171478400"/>
      </c:scatterChart>
      <c:valAx>
        <c:axId val="17147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478400"/>
        <c:crosses val="autoZero"/>
        <c:crossBetween val="midCat"/>
      </c:valAx>
      <c:valAx>
        <c:axId val="17147840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14768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'linear_60-100_2010+1641'!$G$39:$G$41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'linear_60-100_2010+1641'!$H$39:$H$41</c:f>
              <c:numCache>
                <c:formatCode>General</c:formatCode>
                <c:ptCount val="3"/>
                <c:pt idx="0">
                  <c:v>105</c:v>
                </c:pt>
                <c:pt idx="1">
                  <c:v>99</c:v>
                </c:pt>
                <c:pt idx="2">
                  <c:v>91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'linear_60-100_2010+1641'!$G$39:$G$41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'linear_60-100_2010+1641'!$I$39:$I$41</c:f>
              <c:numCache>
                <c:formatCode>General</c:formatCode>
                <c:ptCount val="3"/>
                <c:pt idx="0">
                  <c:v>107</c:v>
                </c:pt>
                <c:pt idx="1">
                  <c:v>98</c:v>
                </c:pt>
                <c:pt idx="2">
                  <c:v>89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503616"/>
        <c:axId val="171505152"/>
      </c:scatterChart>
      <c:valAx>
        <c:axId val="1715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505152"/>
        <c:crosses val="autoZero"/>
        <c:crossBetween val="midCat"/>
      </c:valAx>
      <c:valAx>
        <c:axId val="171505152"/>
        <c:scaling>
          <c:orientation val="minMax"/>
          <c:max val="160"/>
          <c:min val="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15036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/>
          </c:spPr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17139834910560814"/>
                  <c:y val="-3.5557628467173308E-2"/>
                </c:manualLayout>
              </c:layout>
              <c:numFmt formatCode="#,##0.000000" sourceLinked="0"/>
            </c:trendlineLbl>
          </c:trendline>
          <c:xVal>
            <c:numRef>
              <c:f>'linear_60-100_1493+1641_FINAL'!$B$20:$B$24</c:f>
              <c:numCache>
                <c:formatCode>General</c:formatCode>
                <c:ptCount val="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</c:numCache>
            </c:numRef>
          </c:xVal>
          <c:yVal>
            <c:numRef>
              <c:f>'linear_60-100_1493+1641_FINAL'!$C$20:$C$24</c:f>
              <c:numCache>
                <c:formatCode>General</c:formatCode>
                <c:ptCount val="5"/>
                <c:pt idx="0">
                  <c:v>15.7</c:v>
                </c:pt>
                <c:pt idx="1">
                  <c:v>20.100000000000001</c:v>
                </c:pt>
                <c:pt idx="2">
                  <c:v>24.1</c:v>
                </c:pt>
                <c:pt idx="3">
                  <c:v>28.1</c:v>
                </c:pt>
                <c:pt idx="4">
                  <c:v>32.299999999999997</c:v>
                </c:pt>
              </c:numCache>
            </c:numRef>
          </c:yVal>
          <c:smooth val="1"/>
        </c:ser>
        <c:ser>
          <c:idx val="1"/>
          <c:order val="1"/>
          <c:spPr>
            <a:ln w="12700"/>
          </c:spPr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0.40232425295823782"/>
                  <c:y val="0.55677686630634582"/>
                </c:manualLayout>
              </c:layout>
              <c:numFmt formatCode="#,##0.000000" sourceLinked="0"/>
            </c:trendlineLbl>
          </c:trendline>
          <c:xVal>
            <c:numRef>
              <c:f>'linear_60-100_1493+1641_FINAL'!$B$20:$B$24</c:f>
              <c:numCache>
                <c:formatCode>General</c:formatCode>
                <c:ptCount val="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</c:numCache>
            </c:numRef>
          </c:xVal>
          <c:yVal>
            <c:numRef>
              <c:f>'linear_60-100_1493+1641_FINAL'!$D$20:$D$24</c:f>
              <c:numCache>
                <c:formatCode>General</c:formatCode>
                <c:ptCount val="5"/>
                <c:pt idx="0">
                  <c:v>13.2</c:v>
                </c:pt>
                <c:pt idx="1">
                  <c:v>17</c:v>
                </c:pt>
                <c:pt idx="2">
                  <c:v>20.7</c:v>
                </c:pt>
                <c:pt idx="3">
                  <c:v>24.7</c:v>
                </c:pt>
                <c:pt idx="4">
                  <c:v>28.9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536384"/>
        <c:axId val="171537920"/>
      </c:scatterChart>
      <c:valAx>
        <c:axId val="17153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537920"/>
        <c:crosses val="autoZero"/>
        <c:crossBetween val="midCat"/>
      </c:valAx>
      <c:valAx>
        <c:axId val="171537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15363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967724209144559"/>
          <c:y val="1.8008175807292384E-2"/>
          <c:w val="0.24102123638801634"/>
          <c:h val="0.504053334796565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'linear_60-100_1493+1641_FINAL'!$B$10:$B$27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200</c:v>
                </c:pt>
                <c:pt idx="17">
                  <c:v>240</c:v>
                </c:pt>
              </c:numCache>
            </c:numRef>
          </c:xVal>
          <c:yVal>
            <c:numRef>
              <c:f>'linear_60-100_1493+1641_FINAL'!$G$10:$G$27</c:f>
              <c:numCache>
                <c:formatCode>0.0</c:formatCode>
                <c:ptCount val="18"/>
                <c:pt idx="5">
                  <c:v>-4.78</c:v>
                </c:pt>
                <c:pt idx="6">
                  <c:v>-0.66000000000000014</c:v>
                </c:pt>
                <c:pt idx="7">
                  <c:v>3.4599999999999991</c:v>
                </c:pt>
                <c:pt idx="8">
                  <c:v>7.58</c:v>
                </c:pt>
                <c:pt idx="9">
                  <c:v>11.699999999999998</c:v>
                </c:pt>
                <c:pt idx="10">
                  <c:v>15.819999999999999</c:v>
                </c:pt>
                <c:pt idx="11">
                  <c:v>19.939999999999998</c:v>
                </c:pt>
                <c:pt idx="12">
                  <c:v>24.060000000000002</c:v>
                </c:pt>
                <c:pt idx="13">
                  <c:v>28.18</c:v>
                </c:pt>
                <c:pt idx="14">
                  <c:v>32.299999999999997</c:v>
                </c:pt>
                <c:pt idx="15">
                  <c:v>52.9</c:v>
                </c:pt>
                <c:pt idx="16">
                  <c:v>73.499999999999986</c:v>
                </c:pt>
                <c:pt idx="17">
                  <c:v>89.97999999999999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'linear_60-100_1493+1641_FINAL'!$B$10:$B$27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200</c:v>
                </c:pt>
                <c:pt idx="17">
                  <c:v>240</c:v>
                </c:pt>
              </c:numCache>
            </c:numRef>
          </c:xVal>
          <c:yVal>
            <c:numRef>
              <c:f>'linear_60-100_1493+1641_FINAL'!$H$10:$H$27</c:f>
              <c:numCache>
                <c:formatCode>0.0</c:formatCode>
                <c:ptCount val="18"/>
                <c:pt idx="5">
                  <c:v>-6.4700000000000006</c:v>
                </c:pt>
                <c:pt idx="6">
                  <c:v>-2.5600000000000005</c:v>
                </c:pt>
                <c:pt idx="7">
                  <c:v>1.3499999999999996</c:v>
                </c:pt>
                <c:pt idx="8">
                  <c:v>5.26</c:v>
                </c:pt>
                <c:pt idx="9">
                  <c:v>9.17</c:v>
                </c:pt>
                <c:pt idx="10">
                  <c:v>13.08</c:v>
                </c:pt>
                <c:pt idx="11">
                  <c:v>16.990000000000002</c:v>
                </c:pt>
                <c:pt idx="12">
                  <c:v>20.9</c:v>
                </c:pt>
                <c:pt idx="13">
                  <c:v>24.809999999999995</c:v>
                </c:pt>
                <c:pt idx="14">
                  <c:v>28.72</c:v>
                </c:pt>
                <c:pt idx="15">
                  <c:v>48.27</c:v>
                </c:pt>
                <c:pt idx="16">
                  <c:v>67.820000000000007</c:v>
                </c:pt>
                <c:pt idx="17">
                  <c:v>83.460000000000008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550592"/>
        <c:axId val="171552128"/>
      </c:scatterChart>
      <c:valAx>
        <c:axId val="17155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552128"/>
        <c:crosses val="autoZero"/>
        <c:crossBetween val="midCat"/>
      </c:valAx>
      <c:valAx>
        <c:axId val="1715521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15505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'linear_60-100_1493+1641_FINAL'!$G$39:$G$41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'linear_60-100_1493+1641_FINAL'!$H$39:$H$41</c:f>
              <c:numCache>
                <c:formatCode>General</c:formatCode>
                <c:ptCount val="3"/>
                <c:pt idx="0">
                  <c:v>116</c:v>
                </c:pt>
                <c:pt idx="1">
                  <c:v>113</c:v>
                </c:pt>
                <c:pt idx="2">
                  <c:v>110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'linear_60-100_1493+1641_FINAL'!$G$39:$G$41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'linear_60-100_1493+1641_FINAL'!$I$39:$I$41</c:f>
              <c:numCache>
                <c:formatCode>General</c:formatCode>
                <c:ptCount val="3"/>
                <c:pt idx="0">
                  <c:v>117</c:v>
                </c:pt>
                <c:pt idx="1">
                  <c:v>112</c:v>
                </c:pt>
                <c:pt idx="2">
                  <c:v>107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773952"/>
        <c:axId val="171775488"/>
      </c:scatterChart>
      <c:valAx>
        <c:axId val="17177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775488"/>
        <c:crosses val="autoZero"/>
        <c:crossBetween val="midCat"/>
      </c:valAx>
      <c:valAx>
        <c:axId val="171775488"/>
        <c:scaling>
          <c:orientation val="minMax"/>
          <c:max val="160"/>
          <c:min val="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17739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'poly3_40-100'!$B$9:$B$27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200</c:v>
                </c:pt>
                <c:pt idx="17">
                  <c:v>250</c:v>
                </c:pt>
                <c:pt idx="18">
                  <c:v>300</c:v>
                </c:pt>
              </c:numCache>
            </c:numRef>
          </c:xVal>
          <c:yVal>
            <c:numRef>
              <c:f>'poly3_40-100'!$G$9:$G$27</c:f>
              <c:numCache>
                <c:formatCode>0.0</c:formatCode>
                <c:ptCount val="19"/>
                <c:pt idx="0">
                  <c:v>-2.05320715</c:v>
                </c:pt>
                <c:pt idx="1">
                  <c:v>-1.8905143199999999</c:v>
                </c:pt>
                <c:pt idx="2">
                  <c:v>-1.7191643899999998</c:v>
                </c:pt>
                <c:pt idx="3">
                  <c:v>-1.5392573799999998</c:v>
                </c:pt>
                <c:pt idx="4">
                  <c:v>-1.3508933099999998</c:v>
                </c:pt>
                <c:pt idx="5">
                  <c:v>-0.28571775999999982</c:v>
                </c:pt>
                <c:pt idx="6">
                  <c:v>2.4214013400000005</c:v>
                </c:pt>
                <c:pt idx="7">
                  <c:v>5.8141944400000014</c:v>
                </c:pt>
                <c:pt idx="8">
                  <c:v>9.79264154</c:v>
                </c:pt>
                <c:pt idx="9">
                  <c:v>14.256722640000001</c:v>
                </c:pt>
                <c:pt idx="10">
                  <c:v>19.106417739999998</c:v>
                </c:pt>
                <c:pt idx="11">
                  <c:v>24.241706839999999</c:v>
                </c:pt>
                <c:pt idx="12">
                  <c:v>29.562569939999992</c:v>
                </c:pt>
                <c:pt idx="13">
                  <c:v>34.968987040000002</c:v>
                </c:pt>
                <c:pt idx="14">
                  <c:v>40.360938140000002</c:v>
                </c:pt>
                <c:pt idx="15">
                  <c:v>63.60300363999999</c:v>
                </c:pt>
                <c:pt idx="16">
                  <c:v>71.480419139999981</c:v>
                </c:pt>
                <c:pt idx="17">
                  <c:v>51.490684639999984</c:v>
                </c:pt>
                <c:pt idx="18">
                  <c:v>-8.8686998600000795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06368"/>
        <c:axId val="180107904"/>
      </c:scatterChart>
      <c:valAx>
        <c:axId val="180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107904"/>
        <c:crosses val="autoZero"/>
        <c:crossBetween val="midCat"/>
      </c:valAx>
      <c:valAx>
        <c:axId val="18010790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801063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/>
          </c:spPr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16767570579002825"/>
                  <c:y val="7.8976103596806492E-3"/>
                </c:manualLayout>
              </c:layout>
              <c:numFmt formatCode="#,##0.000000" sourceLinked="0"/>
            </c:trendlineLbl>
          </c:trendline>
          <c:xVal>
            <c:numRef>
              <c:f>'linear_60-100_2009+2010_bv'!$B$20:$B$24</c:f>
              <c:numCache>
                <c:formatCode>General</c:formatCode>
                <c:ptCount val="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</c:numCache>
            </c:numRef>
          </c:xVal>
          <c:yVal>
            <c:numRef>
              <c:f>'linear_60-100_2009+2010_bv'!$C$20:$C$24</c:f>
              <c:numCache>
                <c:formatCode>General</c:formatCode>
                <c:ptCount val="5"/>
                <c:pt idx="0">
                  <c:v>19.600000000000001</c:v>
                </c:pt>
                <c:pt idx="1">
                  <c:v>21.6</c:v>
                </c:pt>
                <c:pt idx="2">
                  <c:v>23.6</c:v>
                </c:pt>
                <c:pt idx="3">
                  <c:v>25.5</c:v>
                </c:pt>
                <c:pt idx="4">
                  <c:v>27.4</c:v>
                </c:pt>
              </c:numCache>
            </c:numRef>
          </c:yVal>
          <c:smooth val="1"/>
        </c:ser>
        <c:ser>
          <c:idx val="1"/>
          <c:order val="1"/>
          <c:spPr>
            <a:ln w="12700"/>
          </c:spPr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0.42771925459419474"/>
                  <c:y val="0.35771406622952617"/>
                </c:manualLayout>
              </c:layout>
              <c:numFmt formatCode="#,##0.000000" sourceLinked="0"/>
            </c:trendlineLbl>
          </c:trendline>
          <c:xVal>
            <c:numRef>
              <c:f>'linear_60-100_2009+2010_bv'!$B$20:$B$24</c:f>
              <c:numCache>
                <c:formatCode>General</c:formatCode>
                <c:ptCount val="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</c:numCache>
            </c:numRef>
          </c:xVal>
          <c:yVal>
            <c:numRef>
              <c:f>'linear_60-100_2009+2010_bv'!$D$20:$D$24</c:f>
              <c:numCache>
                <c:formatCode>General</c:formatCode>
                <c:ptCount val="5"/>
                <c:pt idx="0">
                  <c:v>16.7</c:v>
                </c:pt>
                <c:pt idx="1">
                  <c:v>18.2</c:v>
                </c:pt>
                <c:pt idx="2">
                  <c:v>19.7</c:v>
                </c:pt>
                <c:pt idx="3">
                  <c:v>21.3</c:v>
                </c:pt>
                <c:pt idx="4">
                  <c:v>22.7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839488"/>
        <c:axId val="171841024"/>
      </c:scatterChart>
      <c:valAx>
        <c:axId val="17183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841024"/>
        <c:crosses val="autoZero"/>
        <c:crossBetween val="midCat"/>
      </c:valAx>
      <c:valAx>
        <c:axId val="171841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18394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79493003163139"/>
          <c:y val="3.1945458037257547E-2"/>
          <c:w val="0.24102123638801634"/>
          <c:h val="0.504053334796565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'linear_60-100_2009+2010_bv'!$B$10:$B$28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200</c:v>
                </c:pt>
                <c:pt idx="17">
                  <c:v>250</c:v>
                </c:pt>
                <c:pt idx="18">
                  <c:v>300</c:v>
                </c:pt>
              </c:numCache>
            </c:numRef>
          </c:xVal>
          <c:yVal>
            <c:numRef>
              <c:f>'linear_60-100_2009+2010_bv'!$G$10:$G$28</c:f>
              <c:numCache>
                <c:formatCode>0.0</c:formatCode>
                <c:ptCount val="19"/>
                <c:pt idx="5">
                  <c:v>9.89</c:v>
                </c:pt>
                <c:pt idx="6">
                  <c:v>11.84</c:v>
                </c:pt>
                <c:pt idx="7">
                  <c:v>13.790000000000001</c:v>
                </c:pt>
                <c:pt idx="8">
                  <c:v>15.740000000000002</c:v>
                </c:pt>
                <c:pt idx="9">
                  <c:v>17.690000000000001</c:v>
                </c:pt>
                <c:pt idx="10">
                  <c:v>19.64</c:v>
                </c:pt>
                <c:pt idx="11">
                  <c:v>21.59</c:v>
                </c:pt>
                <c:pt idx="12">
                  <c:v>23.540000000000003</c:v>
                </c:pt>
                <c:pt idx="13">
                  <c:v>25.490000000000002</c:v>
                </c:pt>
                <c:pt idx="14">
                  <c:v>27.44</c:v>
                </c:pt>
                <c:pt idx="15">
                  <c:v>37.19</c:v>
                </c:pt>
                <c:pt idx="16">
                  <c:v>46.94</c:v>
                </c:pt>
                <c:pt idx="17">
                  <c:v>56.69</c:v>
                </c:pt>
                <c:pt idx="18">
                  <c:v>66.44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'linear_60-100_2009+2010_bv'!$B$10:$B$28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200</c:v>
                </c:pt>
                <c:pt idx="17">
                  <c:v>250</c:v>
                </c:pt>
                <c:pt idx="18">
                  <c:v>300</c:v>
                </c:pt>
              </c:numCache>
            </c:numRef>
          </c:xVal>
          <c:yVal>
            <c:numRef>
              <c:f>'linear_60-100_2009+2010_bv'!$H$10:$H$28</c:f>
              <c:numCache>
                <c:formatCode>0.0</c:formatCode>
                <c:ptCount val="19"/>
                <c:pt idx="5">
                  <c:v>9.15</c:v>
                </c:pt>
                <c:pt idx="6">
                  <c:v>10.66</c:v>
                </c:pt>
                <c:pt idx="7">
                  <c:v>12.17</c:v>
                </c:pt>
                <c:pt idx="8">
                  <c:v>13.68</c:v>
                </c:pt>
                <c:pt idx="9">
                  <c:v>15.19</c:v>
                </c:pt>
                <c:pt idx="10">
                  <c:v>16.7</c:v>
                </c:pt>
                <c:pt idx="11">
                  <c:v>18.21</c:v>
                </c:pt>
                <c:pt idx="12">
                  <c:v>19.72</c:v>
                </c:pt>
                <c:pt idx="13">
                  <c:v>21.23</c:v>
                </c:pt>
                <c:pt idx="14">
                  <c:v>22.74</c:v>
                </c:pt>
                <c:pt idx="15">
                  <c:v>30.29</c:v>
                </c:pt>
                <c:pt idx="16">
                  <c:v>37.839999999999996</c:v>
                </c:pt>
                <c:pt idx="17">
                  <c:v>45.39</c:v>
                </c:pt>
                <c:pt idx="18">
                  <c:v>52.94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861888"/>
        <c:axId val="171863424"/>
      </c:scatterChart>
      <c:valAx>
        <c:axId val="17186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863424"/>
        <c:crosses val="autoZero"/>
        <c:crossBetween val="midCat"/>
      </c:valAx>
      <c:valAx>
        <c:axId val="17186342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18618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'linear_60-100_2009+2010_bv'!$G$39:$G$41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'linear_60-100_2009+2010_bv'!$H$39:$H$41</c:f>
              <c:numCache>
                <c:formatCode>General</c:formatCode>
                <c:ptCount val="3"/>
                <c:pt idx="0">
                  <c:v>135</c:v>
                </c:pt>
                <c:pt idx="1">
                  <c:v>143</c:v>
                </c:pt>
                <c:pt idx="2">
                  <c:v>154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'linear_60-100_2009+2010_bv'!$G$39:$G$41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'linear_60-100_2009+2010_bv'!$I$39:$I$41</c:f>
              <c:numCache>
                <c:formatCode>General</c:formatCode>
                <c:ptCount val="3"/>
                <c:pt idx="0">
                  <c:v>134</c:v>
                </c:pt>
                <c:pt idx="1">
                  <c:v>143</c:v>
                </c:pt>
                <c:pt idx="2">
                  <c:v>155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917312"/>
        <c:axId val="171918848"/>
      </c:scatterChart>
      <c:valAx>
        <c:axId val="17191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918848"/>
        <c:crosses val="autoZero"/>
        <c:crossBetween val="midCat"/>
      </c:valAx>
      <c:valAx>
        <c:axId val="171918848"/>
        <c:scaling>
          <c:orientation val="minMax"/>
          <c:max val="160"/>
          <c:min val="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19173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/>
          </c:spPr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9.0992620717745276E-2"/>
                  <c:y val="1.3222859337704737E-2"/>
                </c:manualLayout>
              </c:layout>
              <c:numFmt formatCode="#,##0.00000000" sourceLinked="0"/>
            </c:trendlineLbl>
          </c:trendline>
          <c:xVal>
            <c:numRef>
              <c:f>'poly2_40-100'!$B$16:$B$24</c:f>
              <c:numCache>
                <c:formatCode>General</c:formatCode>
                <c:ptCount val="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</c:numCache>
            </c:numRef>
          </c:xVal>
          <c:yVal>
            <c:numRef>
              <c:f>'poly2_40-100'!$C$16:$C$24</c:f>
              <c:numCache>
                <c:formatCode>General</c:formatCode>
                <c:ptCount val="9"/>
                <c:pt idx="0">
                  <c:v>3</c:v>
                </c:pt>
                <c:pt idx="1">
                  <c:v>6.1</c:v>
                </c:pt>
                <c:pt idx="2">
                  <c:v>9.6999999999999993</c:v>
                </c:pt>
                <c:pt idx="3">
                  <c:v>14.5</c:v>
                </c:pt>
                <c:pt idx="4">
                  <c:v>19</c:v>
                </c:pt>
                <c:pt idx="5">
                  <c:v>24.1</c:v>
                </c:pt>
                <c:pt idx="6">
                  <c:v>29.6</c:v>
                </c:pt>
                <c:pt idx="7">
                  <c:v>35.1</c:v>
                </c:pt>
                <c:pt idx="8">
                  <c:v>40.299999999999997</c:v>
                </c:pt>
              </c:numCache>
            </c:numRef>
          </c:yVal>
          <c:smooth val="1"/>
        </c:ser>
        <c:ser>
          <c:idx val="1"/>
          <c:order val="1"/>
          <c:spPr>
            <a:ln w="12700"/>
          </c:spPr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37338542919597351"/>
                  <c:y val="0.27954402041208265"/>
                </c:manualLayout>
              </c:layout>
              <c:numFmt formatCode="#,##0.00000000" sourceLinked="0"/>
            </c:trendlineLbl>
          </c:trendline>
          <c:xVal>
            <c:numRef>
              <c:f>'poly2_40-100'!$B$16:$B$24</c:f>
              <c:numCache>
                <c:formatCode>General</c:formatCode>
                <c:ptCount val="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</c:numCache>
            </c:numRef>
          </c:xVal>
          <c:yVal>
            <c:numRef>
              <c:f>'poly2_40-100'!$D$16:$D$24</c:f>
              <c:numCache>
                <c:formatCode>General</c:formatCode>
                <c:ptCount val="9"/>
                <c:pt idx="0">
                  <c:v>3.8</c:v>
                </c:pt>
                <c:pt idx="1">
                  <c:v>6.2</c:v>
                </c:pt>
                <c:pt idx="2">
                  <c:v>9</c:v>
                </c:pt>
                <c:pt idx="3">
                  <c:v>11.7</c:v>
                </c:pt>
                <c:pt idx="4">
                  <c:v>14.9</c:v>
                </c:pt>
                <c:pt idx="5">
                  <c:v>17.899999999999999</c:v>
                </c:pt>
                <c:pt idx="6">
                  <c:v>21.4</c:v>
                </c:pt>
                <c:pt idx="7">
                  <c:v>24.9</c:v>
                </c:pt>
                <c:pt idx="8">
                  <c:v>28.2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70144"/>
        <c:axId val="213829120"/>
      </c:scatterChart>
      <c:valAx>
        <c:axId val="20287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829120"/>
        <c:crosses val="autoZero"/>
        <c:crossBetween val="midCat"/>
      </c:valAx>
      <c:valAx>
        <c:axId val="213829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28701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79493003163139"/>
          <c:y val="3.1945458037257547E-2"/>
          <c:w val="0.24102123638801634"/>
          <c:h val="0.504053334796565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'poly2_40-100'!$B$10:$B$28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200</c:v>
                </c:pt>
                <c:pt idx="17">
                  <c:v>250</c:v>
                </c:pt>
                <c:pt idx="18">
                  <c:v>300</c:v>
                </c:pt>
              </c:numCache>
            </c:numRef>
          </c:xVal>
          <c:yVal>
            <c:numRef>
              <c:f>'poly2_40-100'!$G$10:$G$28</c:f>
              <c:numCache>
                <c:formatCode>0.0</c:formatCode>
                <c:ptCount val="19"/>
                <c:pt idx="0">
                  <c:v>-3.3536298799999997</c:v>
                </c:pt>
                <c:pt idx="1">
                  <c:v>-3.0678181999999996</c:v>
                </c:pt>
                <c:pt idx="2">
                  <c:v>-2.7787554399999999</c:v>
                </c:pt>
                <c:pt idx="3">
                  <c:v>-2.4864416</c:v>
                </c:pt>
                <c:pt idx="4">
                  <c:v>-2.1908766799999997</c:v>
                </c:pt>
                <c:pt idx="5">
                  <c:v>-0.66428587999999955</c:v>
                </c:pt>
                <c:pt idx="6">
                  <c:v>2.6327267200000009</c:v>
                </c:pt>
                <c:pt idx="7">
                  <c:v>6.2548473199999997</c:v>
                </c:pt>
                <c:pt idx="8">
                  <c:v>10.20207592</c:v>
                </c:pt>
                <c:pt idx="9">
                  <c:v>14.474412520000001</c:v>
                </c:pt>
                <c:pt idx="10">
                  <c:v>19.071857120000001</c:v>
                </c:pt>
                <c:pt idx="11">
                  <c:v>23.99440972</c:v>
                </c:pt>
                <c:pt idx="12">
                  <c:v>29.24207032</c:v>
                </c:pt>
                <c:pt idx="13">
                  <c:v>34.81483892</c:v>
                </c:pt>
                <c:pt idx="14">
                  <c:v>40.712715520000003</c:v>
                </c:pt>
                <c:pt idx="15">
                  <c:v>75.07871852000001</c:v>
                </c:pt>
                <c:pt idx="16">
                  <c:v>117.57242151999999</c:v>
                </c:pt>
                <c:pt idx="17">
                  <c:v>168.19382451999999</c:v>
                </c:pt>
                <c:pt idx="18">
                  <c:v>226.94292751999998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'poly2_40-100'!$B$10:$B$28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200</c:v>
                </c:pt>
                <c:pt idx="17">
                  <c:v>250</c:v>
                </c:pt>
                <c:pt idx="18">
                  <c:v>300</c:v>
                </c:pt>
              </c:numCache>
            </c:numRef>
          </c:xVal>
          <c:yVal>
            <c:numRef>
              <c:f>'poly2_40-100'!$H$10:$H$28</c:f>
              <c:numCache>
                <c:formatCode>0.0</c:formatCode>
                <c:ptCount val="19"/>
                <c:pt idx="0">
                  <c:v>-0.71808337</c:v>
                </c:pt>
                <c:pt idx="1">
                  <c:v>-0.49800007000000002</c:v>
                </c:pt>
                <c:pt idx="2">
                  <c:v>-0.27641676999999998</c:v>
                </c:pt>
                <c:pt idx="3">
                  <c:v>-5.3333469999999994E-2</c:v>
                </c:pt>
                <c:pt idx="4">
                  <c:v>0.17124983000000016</c:v>
                </c:pt>
                <c:pt idx="5">
                  <c:v>1.3166663300000003</c:v>
                </c:pt>
                <c:pt idx="6">
                  <c:v>3.7199993300000003</c:v>
                </c:pt>
                <c:pt idx="7">
                  <c:v>6.2733323299999997</c:v>
                </c:pt>
                <c:pt idx="8">
                  <c:v>8.9766653300000012</c:v>
                </c:pt>
                <c:pt idx="9">
                  <c:v>11.82999833</c:v>
                </c:pt>
                <c:pt idx="10">
                  <c:v>14.833331330000002</c:v>
                </c:pt>
                <c:pt idx="11">
                  <c:v>17.98666433</c:v>
                </c:pt>
                <c:pt idx="12">
                  <c:v>21.289997330000002</c:v>
                </c:pt>
                <c:pt idx="13">
                  <c:v>24.743330329999999</c:v>
                </c:pt>
                <c:pt idx="14">
                  <c:v>28.346663329999998</c:v>
                </c:pt>
                <c:pt idx="15">
                  <c:v>48.613328330000002</c:v>
                </c:pt>
                <c:pt idx="16">
                  <c:v>72.629993330000005</c:v>
                </c:pt>
                <c:pt idx="17">
                  <c:v>100.39665833000001</c:v>
                </c:pt>
                <c:pt idx="18">
                  <c:v>131.91332333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023168"/>
        <c:axId val="214029056"/>
      </c:scatterChart>
      <c:valAx>
        <c:axId val="21402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4029056"/>
        <c:crosses val="autoZero"/>
        <c:crossBetween val="midCat"/>
      </c:valAx>
      <c:valAx>
        <c:axId val="21402905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40231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/>
          </c:spPr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9.0992620717745276E-2"/>
                  <c:y val="1.3222859337704737E-2"/>
                </c:manualLayout>
              </c:layout>
              <c:numFmt formatCode="#,##0.00000000" sourceLinked="0"/>
            </c:trendlineLbl>
          </c:trendline>
          <c:xVal>
            <c:numRef>
              <c:f>'poly2_60-100'!$B$20:$B$24</c:f>
              <c:numCache>
                <c:formatCode>General</c:formatCode>
                <c:ptCount val="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</c:numCache>
            </c:numRef>
          </c:xVal>
          <c:yVal>
            <c:numRef>
              <c:f>'poly2_60-100'!$C$20:$C$24</c:f>
              <c:numCache>
                <c:formatCode>General</c:formatCode>
                <c:ptCount val="5"/>
                <c:pt idx="0">
                  <c:v>19</c:v>
                </c:pt>
                <c:pt idx="1">
                  <c:v>24.1</c:v>
                </c:pt>
                <c:pt idx="2">
                  <c:v>29.6</c:v>
                </c:pt>
                <c:pt idx="3">
                  <c:v>35.1</c:v>
                </c:pt>
                <c:pt idx="4">
                  <c:v>40.299999999999997</c:v>
                </c:pt>
              </c:numCache>
            </c:numRef>
          </c:yVal>
          <c:smooth val="1"/>
        </c:ser>
        <c:ser>
          <c:idx val="1"/>
          <c:order val="1"/>
          <c:spPr>
            <a:ln w="12700"/>
          </c:spPr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37338542919597351"/>
                  <c:y val="0.27954402041208265"/>
                </c:manualLayout>
              </c:layout>
              <c:numFmt formatCode="#,##0.00000000" sourceLinked="0"/>
            </c:trendlineLbl>
          </c:trendline>
          <c:xVal>
            <c:numRef>
              <c:f>'poly2_60-100'!$B$20:$B$24</c:f>
              <c:numCache>
                <c:formatCode>General</c:formatCode>
                <c:ptCount val="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</c:numCache>
            </c:numRef>
          </c:xVal>
          <c:yVal>
            <c:numRef>
              <c:f>'poly2_60-100'!$D$20:$D$24</c:f>
              <c:numCache>
                <c:formatCode>General</c:formatCode>
                <c:ptCount val="5"/>
                <c:pt idx="0">
                  <c:v>14.9</c:v>
                </c:pt>
                <c:pt idx="1">
                  <c:v>17.899999999999999</c:v>
                </c:pt>
                <c:pt idx="2">
                  <c:v>21.4</c:v>
                </c:pt>
                <c:pt idx="3">
                  <c:v>24.9</c:v>
                </c:pt>
                <c:pt idx="4">
                  <c:v>28.2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539328"/>
        <c:axId val="217540864"/>
      </c:scatterChart>
      <c:valAx>
        <c:axId val="21753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540864"/>
        <c:crosses val="autoZero"/>
        <c:crossBetween val="midCat"/>
      </c:valAx>
      <c:valAx>
        <c:axId val="217540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5393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79493003163139"/>
          <c:y val="3.1945458037257547E-2"/>
          <c:w val="0.24102123638801634"/>
          <c:h val="0.504053334796565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'poly2_60-100'!$B$10:$B$28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200</c:v>
                </c:pt>
                <c:pt idx="17">
                  <c:v>250</c:v>
                </c:pt>
                <c:pt idx="18">
                  <c:v>300</c:v>
                </c:pt>
              </c:numCache>
            </c:numRef>
          </c:xVal>
          <c:yVal>
            <c:numRef>
              <c:f>'poly2_60-100'!$G$10:$G$28</c:f>
              <c:numCache>
                <c:formatCode>0.0</c:formatCode>
                <c:ptCount val="19"/>
                <c:pt idx="0">
                  <c:v>-11.86099999</c:v>
                </c:pt>
                <c:pt idx="1">
                  <c:v>-11.34742855</c:v>
                </c:pt>
                <c:pt idx="2">
                  <c:v>-10.833571390000001</c:v>
                </c:pt>
                <c:pt idx="3">
                  <c:v>-10.319428510000002</c:v>
                </c:pt>
                <c:pt idx="4">
                  <c:v>-9.8049999100000012</c:v>
                </c:pt>
                <c:pt idx="5">
                  <c:v>-7.2285711100000007</c:v>
                </c:pt>
                <c:pt idx="6">
                  <c:v>-2.0542845100000022</c:v>
                </c:pt>
                <c:pt idx="7">
                  <c:v>3.1485740899999985</c:v>
                </c:pt>
                <c:pt idx="8">
                  <c:v>8.380004689999998</c:v>
                </c:pt>
                <c:pt idx="9">
                  <c:v>13.640007289999998</c:v>
                </c:pt>
                <c:pt idx="10">
                  <c:v>18.928581889999997</c:v>
                </c:pt>
                <c:pt idx="11">
                  <c:v>24.245728489999998</c:v>
                </c:pt>
                <c:pt idx="12">
                  <c:v>29.591447089999996</c:v>
                </c:pt>
                <c:pt idx="13">
                  <c:v>34.96573768999999</c:v>
                </c:pt>
                <c:pt idx="14">
                  <c:v>40.368600289999996</c:v>
                </c:pt>
                <c:pt idx="15">
                  <c:v>67.811493290000001</c:v>
                </c:pt>
                <c:pt idx="16">
                  <c:v>95.968686289999994</c:v>
                </c:pt>
                <c:pt idx="17">
                  <c:v>124.84017928999999</c:v>
                </c:pt>
                <c:pt idx="18">
                  <c:v>154.42597229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'poly2_60-100'!$B$10:$B$28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200</c:v>
                </c:pt>
                <c:pt idx="17">
                  <c:v>250</c:v>
                </c:pt>
                <c:pt idx="18">
                  <c:v>300</c:v>
                </c:pt>
              </c:numCache>
            </c:numRef>
          </c:xVal>
          <c:yVal>
            <c:numRef>
              <c:f>'poly2_60-100'!$H$10:$H$28</c:f>
              <c:numCache>
                <c:formatCode>0.0</c:formatCode>
                <c:ptCount val="19"/>
                <c:pt idx="0">
                  <c:v>-2.4950000000000001</c:v>
                </c:pt>
                <c:pt idx="1">
                  <c:v>-2.2262857199999999</c:v>
                </c:pt>
                <c:pt idx="2">
                  <c:v>-1.9567143</c:v>
                </c:pt>
                <c:pt idx="3">
                  <c:v>-1.68628574</c:v>
                </c:pt>
                <c:pt idx="4">
                  <c:v>-1.4150000400000002</c:v>
                </c:pt>
                <c:pt idx="5">
                  <c:v>-4.5714440000000245E-2</c:v>
                </c:pt>
                <c:pt idx="6">
                  <c:v>2.7571422599999988</c:v>
                </c:pt>
                <c:pt idx="7">
                  <c:v>5.6457129600000009</c:v>
                </c:pt>
                <c:pt idx="8">
                  <c:v>8.6199976599999992</c:v>
                </c:pt>
                <c:pt idx="9">
                  <c:v>11.679996359999999</c:v>
                </c:pt>
                <c:pt idx="10">
                  <c:v>14.825709059999999</c:v>
                </c:pt>
                <c:pt idx="11">
                  <c:v>18.057135759999998</c:v>
                </c:pt>
                <c:pt idx="12">
                  <c:v>21.374276459999994</c:v>
                </c:pt>
                <c:pt idx="13">
                  <c:v>24.777131159999996</c:v>
                </c:pt>
                <c:pt idx="14">
                  <c:v>28.265699859999998</c:v>
                </c:pt>
                <c:pt idx="15">
                  <c:v>46.994253359999995</c:v>
                </c:pt>
                <c:pt idx="16">
                  <c:v>67.865656860000001</c:v>
                </c:pt>
                <c:pt idx="17">
                  <c:v>90.879910359999997</c:v>
                </c:pt>
                <c:pt idx="18">
                  <c:v>116.03701386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609088"/>
        <c:axId val="103610624"/>
      </c:scatterChart>
      <c:valAx>
        <c:axId val="10360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610624"/>
        <c:crosses val="autoZero"/>
        <c:crossBetween val="midCat"/>
      </c:valAx>
      <c:valAx>
        <c:axId val="10361062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036090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/>
          </c:spPr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16767570579002825"/>
                  <c:y val="7.8976103596806492E-3"/>
                </c:manualLayout>
              </c:layout>
              <c:numFmt formatCode="#,##0.000000" sourceLinked="0"/>
            </c:trendlineLbl>
          </c:trendline>
          <c:xVal>
            <c:numRef>
              <c:f>'linear_60-100_2009+2010'!$B$20:$B$24</c:f>
              <c:numCache>
                <c:formatCode>General</c:formatCode>
                <c:ptCount val="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</c:numCache>
            </c:numRef>
          </c:xVal>
          <c:yVal>
            <c:numRef>
              <c:f>'linear_60-100_2009+2010'!$C$20:$C$24</c:f>
              <c:numCache>
                <c:formatCode>General</c:formatCode>
                <c:ptCount val="5"/>
                <c:pt idx="0">
                  <c:v>19</c:v>
                </c:pt>
                <c:pt idx="1">
                  <c:v>24.1</c:v>
                </c:pt>
                <c:pt idx="2">
                  <c:v>29.6</c:v>
                </c:pt>
                <c:pt idx="3">
                  <c:v>35.1</c:v>
                </c:pt>
                <c:pt idx="4">
                  <c:v>40.299999999999997</c:v>
                </c:pt>
              </c:numCache>
            </c:numRef>
          </c:yVal>
          <c:smooth val="1"/>
        </c:ser>
        <c:ser>
          <c:idx val="1"/>
          <c:order val="1"/>
          <c:spPr>
            <a:ln w="12700"/>
          </c:spPr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0.42771925459419474"/>
                  <c:y val="0.35771406622952617"/>
                </c:manualLayout>
              </c:layout>
              <c:numFmt formatCode="#,##0.000000" sourceLinked="0"/>
            </c:trendlineLbl>
          </c:trendline>
          <c:xVal>
            <c:numRef>
              <c:f>'linear_60-100_2009+2010'!$B$20:$B$24</c:f>
              <c:numCache>
                <c:formatCode>General</c:formatCode>
                <c:ptCount val="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</c:numCache>
            </c:numRef>
          </c:xVal>
          <c:yVal>
            <c:numRef>
              <c:f>'linear_60-100_2009+2010'!$D$20:$D$24</c:f>
              <c:numCache>
                <c:formatCode>General</c:formatCode>
                <c:ptCount val="5"/>
                <c:pt idx="0">
                  <c:v>14.9</c:v>
                </c:pt>
                <c:pt idx="1">
                  <c:v>17.899999999999999</c:v>
                </c:pt>
                <c:pt idx="2">
                  <c:v>21.4</c:v>
                </c:pt>
                <c:pt idx="3">
                  <c:v>24.9</c:v>
                </c:pt>
                <c:pt idx="4">
                  <c:v>28.2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666432"/>
        <c:axId val="103667968"/>
      </c:scatterChart>
      <c:valAx>
        <c:axId val="10366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667968"/>
        <c:crosses val="autoZero"/>
        <c:crossBetween val="midCat"/>
      </c:valAx>
      <c:valAx>
        <c:axId val="10366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6664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79493003163139"/>
          <c:y val="3.1945458037257547E-2"/>
          <c:w val="0.24102123638801634"/>
          <c:h val="0.504053334796565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'linear_60-100_2009+2010'!$B$10:$B$28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200</c:v>
                </c:pt>
                <c:pt idx="17">
                  <c:v>250</c:v>
                </c:pt>
                <c:pt idx="18">
                  <c:v>300</c:v>
                </c:pt>
              </c:numCache>
            </c:numRef>
          </c:xVal>
          <c:yVal>
            <c:numRef>
              <c:f>'linear_60-100_2009+2010'!$G$10:$G$28</c:f>
              <c:numCache>
                <c:formatCode>0.0</c:formatCode>
                <c:ptCount val="19"/>
                <c:pt idx="5">
                  <c:v>-7.8999999999999995</c:v>
                </c:pt>
                <c:pt idx="6">
                  <c:v>-2.5399999999999991</c:v>
                </c:pt>
                <c:pt idx="7">
                  <c:v>2.8200000000000021</c:v>
                </c:pt>
                <c:pt idx="8">
                  <c:v>8.1800000000000015</c:v>
                </c:pt>
                <c:pt idx="9">
                  <c:v>13.540000000000001</c:v>
                </c:pt>
                <c:pt idx="10">
                  <c:v>18.900000000000006</c:v>
                </c:pt>
                <c:pt idx="11">
                  <c:v>24.260000000000005</c:v>
                </c:pt>
                <c:pt idx="12">
                  <c:v>29.620000000000005</c:v>
                </c:pt>
                <c:pt idx="13">
                  <c:v>34.980000000000004</c:v>
                </c:pt>
                <c:pt idx="14">
                  <c:v>40.340000000000003</c:v>
                </c:pt>
                <c:pt idx="15">
                  <c:v>67.14</c:v>
                </c:pt>
                <c:pt idx="16">
                  <c:v>93.94</c:v>
                </c:pt>
                <c:pt idx="17">
                  <c:v>120.74</c:v>
                </c:pt>
                <c:pt idx="18">
                  <c:v>147.54000000000002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'linear_60-100_2009+2010'!$B$10:$B$28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150</c:v>
                </c:pt>
                <c:pt idx="16">
                  <c:v>200</c:v>
                </c:pt>
                <c:pt idx="17">
                  <c:v>250</c:v>
                </c:pt>
                <c:pt idx="18">
                  <c:v>300</c:v>
                </c:pt>
              </c:numCache>
            </c:numRef>
          </c:xVal>
          <c:yVal>
            <c:numRef>
              <c:f>'linear_60-100_2009+2010'!$H$10:$H$28</c:f>
              <c:numCache>
                <c:formatCode>0.0</c:formatCode>
                <c:ptCount val="19"/>
                <c:pt idx="5">
                  <c:v>-2.0599999999999996</c:v>
                </c:pt>
                <c:pt idx="6">
                  <c:v>1.3000000000000007</c:v>
                </c:pt>
                <c:pt idx="7">
                  <c:v>4.66</c:v>
                </c:pt>
                <c:pt idx="8">
                  <c:v>8.0200000000000014</c:v>
                </c:pt>
                <c:pt idx="9">
                  <c:v>11.38</c:v>
                </c:pt>
                <c:pt idx="10">
                  <c:v>14.74</c:v>
                </c:pt>
                <c:pt idx="11">
                  <c:v>18.100000000000001</c:v>
                </c:pt>
                <c:pt idx="12">
                  <c:v>21.46</c:v>
                </c:pt>
                <c:pt idx="13">
                  <c:v>24.82</c:v>
                </c:pt>
                <c:pt idx="14">
                  <c:v>28.18</c:v>
                </c:pt>
                <c:pt idx="15">
                  <c:v>44.980000000000004</c:v>
                </c:pt>
                <c:pt idx="16">
                  <c:v>61.78</c:v>
                </c:pt>
                <c:pt idx="17">
                  <c:v>78.58</c:v>
                </c:pt>
                <c:pt idx="18">
                  <c:v>95.38000000000001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676544"/>
        <c:axId val="104665472"/>
      </c:scatterChart>
      <c:valAx>
        <c:axId val="10367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665472"/>
        <c:crosses val="autoZero"/>
        <c:crossBetween val="midCat"/>
      </c:valAx>
      <c:valAx>
        <c:axId val="10466547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036765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'linear_60-100_2009+2010'!$G$39:$G$41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'linear_60-100_2009+2010'!$H$39:$H$41</c:f>
              <c:numCache>
                <c:formatCode>General</c:formatCode>
                <c:ptCount val="3"/>
                <c:pt idx="0">
                  <c:v>135</c:v>
                </c:pt>
                <c:pt idx="1">
                  <c:v>143</c:v>
                </c:pt>
                <c:pt idx="2">
                  <c:v>154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'linear_60-100_2009+2010'!$G$39:$G$41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'linear_60-100_2009+2010'!$I$39:$I$41</c:f>
              <c:numCache>
                <c:formatCode>General</c:formatCode>
                <c:ptCount val="3"/>
                <c:pt idx="0">
                  <c:v>134</c:v>
                </c:pt>
                <c:pt idx="1">
                  <c:v>143</c:v>
                </c:pt>
                <c:pt idx="2">
                  <c:v>155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674048"/>
        <c:axId val="104675584"/>
      </c:scatterChart>
      <c:valAx>
        <c:axId val="10467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675584"/>
        <c:crosses val="autoZero"/>
        <c:crossBetween val="midCat"/>
      </c:valAx>
      <c:valAx>
        <c:axId val="104675584"/>
        <c:scaling>
          <c:orientation val="minMax"/>
          <c:max val="160"/>
          <c:min val="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6740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519111</xdr:colOff>
      <xdr:row>0</xdr:row>
      <xdr:rowOff>114300</xdr:rowOff>
    </xdr:from>
    <xdr:to>
      <xdr:col>19</xdr:col>
      <xdr:colOff>214312</xdr:colOff>
      <xdr:row>10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534458</xdr:colOff>
      <xdr:row>10</xdr:row>
      <xdr:rowOff>110066</xdr:rowOff>
    </xdr:from>
    <xdr:to>
      <xdr:col>20</xdr:col>
      <xdr:colOff>423334</xdr:colOff>
      <xdr:row>28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519111</xdr:colOff>
      <xdr:row>1</xdr:row>
      <xdr:rowOff>114300</xdr:rowOff>
    </xdr:from>
    <xdr:to>
      <xdr:col>19</xdr:col>
      <xdr:colOff>214312</xdr:colOff>
      <xdr:row>11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534458</xdr:colOff>
      <xdr:row>11</xdr:row>
      <xdr:rowOff>110066</xdr:rowOff>
    </xdr:from>
    <xdr:to>
      <xdr:col>20</xdr:col>
      <xdr:colOff>423334</xdr:colOff>
      <xdr:row>29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519111</xdr:colOff>
      <xdr:row>1</xdr:row>
      <xdr:rowOff>114300</xdr:rowOff>
    </xdr:from>
    <xdr:to>
      <xdr:col>19</xdr:col>
      <xdr:colOff>214312</xdr:colOff>
      <xdr:row>11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534458</xdr:colOff>
      <xdr:row>11</xdr:row>
      <xdr:rowOff>110066</xdr:rowOff>
    </xdr:from>
    <xdr:to>
      <xdr:col>20</xdr:col>
      <xdr:colOff>423334</xdr:colOff>
      <xdr:row>29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106361</xdr:colOff>
      <xdr:row>0</xdr:row>
      <xdr:rowOff>146050</xdr:rowOff>
    </xdr:from>
    <xdr:to>
      <xdr:col>19</xdr:col>
      <xdr:colOff>415395</xdr:colOff>
      <xdr:row>10</xdr:row>
      <xdr:rowOff>63500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100542</xdr:colOff>
      <xdr:row>10</xdr:row>
      <xdr:rowOff>152400</xdr:rowOff>
    </xdr:from>
    <xdr:to>
      <xdr:col>20</xdr:col>
      <xdr:colOff>603251</xdr:colOff>
      <xdr:row>28</xdr:row>
      <xdr:rowOff>137584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343957</xdr:colOff>
      <xdr:row>36</xdr:row>
      <xdr:rowOff>141817</xdr:rowOff>
    </xdr:from>
    <xdr:to>
      <xdr:col>16</xdr:col>
      <xdr:colOff>365124</xdr:colOff>
      <xdr:row>51</xdr:row>
      <xdr:rowOff>27517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576791</xdr:colOff>
      <xdr:row>54</xdr:row>
      <xdr:rowOff>173566</xdr:rowOff>
    </xdr:from>
    <xdr:to>
      <xdr:col>16</xdr:col>
      <xdr:colOff>597958</xdr:colOff>
      <xdr:row>69</xdr:row>
      <xdr:rowOff>59266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106361</xdr:colOff>
      <xdr:row>0</xdr:row>
      <xdr:rowOff>188384</xdr:rowOff>
    </xdr:from>
    <xdr:to>
      <xdr:col>19</xdr:col>
      <xdr:colOff>415395</xdr:colOff>
      <xdr:row>10</xdr:row>
      <xdr:rowOff>105834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111125</xdr:colOff>
      <xdr:row>10</xdr:row>
      <xdr:rowOff>162983</xdr:rowOff>
    </xdr:from>
    <xdr:to>
      <xdr:col>21</xdr:col>
      <xdr:colOff>1</xdr:colOff>
      <xdr:row>28</xdr:row>
      <xdr:rowOff>148167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381000</xdr:colOff>
      <xdr:row>36</xdr:row>
      <xdr:rowOff>179917</xdr:rowOff>
    </xdr:from>
    <xdr:to>
      <xdr:col>16</xdr:col>
      <xdr:colOff>402167</xdr:colOff>
      <xdr:row>51</xdr:row>
      <xdr:rowOff>65617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106361</xdr:colOff>
      <xdr:row>0</xdr:row>
      <xdr:rowOff>177800</xdr:rowOff>
    </xdr:from>
    <xdr:to>
      <xdr:col>19</xdr:col>
      <xdr:colOff>415395</xdr:colOff>
      <xdr:row>10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100542</xdr:colOff>
      <xdr:row>10</xdr:row>
      <xdr:rowOff>152399</xdr:rowOff>
    </xdr:from>
    <xdr:to>
      <xdr:col>20</xdr:col>
      <xdr:colOff>603251</xdr:colOff>
      <xdr:row>28</xdr:row>
      <xdr:rowOff>137583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375707</xdr:colOff>
      <xdr:row>36</xdr:row>
      <xdr:rowOff>173567</xdr:rowOff>
    </xdr:from>
    <xdr:to>
      <xdr:col>16</xdr:col>
      <xdr:colOff>396874</xdr:colOff>
      <xdr:row>51</xdr:row>
      <xdr:rowOff>59267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138111</xdr:colOff>
      <xdr:row>0</xdr:row>
      <xdr:rowOff>167217</xdr:rowOff>
    </xdr:from>
    <xdr:to>
      <xdr:col>19</xdr:col>
      <xdr:colOff>447145</xdr:colOff>
      <xdr:row>10</xdr:row>
      <xdr:rowOff>84667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142875</xdr:colOff>
      <xdr:row>10</xdr:row>
      <xdr:rowOff>120649</xdr:rowOff>
    </xdr:from>
    <xdr:to>
      <xdr:col>21</xdr:col>
      <xdr:colOff>31751</xdr:colOff>
      <xdr:row>28</xdr:row>
      <xdr:rowOff>105833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375708</xdr:colOff>
      <xdr:row>36</xdr:row>
      <xdr:rowOff>173568</xdr:rowOff>
    </xdr:from>
    <xdr:to>
      <xdr:col>16</xdr:col>
      <xdr:colOff>396875</xdr:colOff>
      <xdr:row>51</xdr:row>
      <xdr:rowOff>59268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106361</xdr:colOff>
      <xdr:row>0</xdr:row>
      <xdr:rowOff>146050</xdr:rowOff>
    </xdr:from>
    <xdr:to>
      <xdr:col>19</xdr:col>
      <xdr:colOff>415395</xdr:colOff>
      <xdr:row>10</xdr:row>
      <xdr:rowOff>63500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100542</xdr:colOff>
      <xdr:row>10</xdr:row>
      <xdr:rowOff>152400</xdr:rowOff>
    </xdr:from>
    <xdr:to>
      <xdr:col>20</xdr:col>
      <xdr:colOff>603251</xdr:colOff>
      <xdr:row>28</xdr:row>
      <xdr:rowOff>137584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343957</xdr:colOff>
      <xdr:row>36</xdr:row>
      <xdr:rowOff>141817</xdr:rowOff>
    </xdr:from>
    <xdr:to>
      <xdr:col>16</xdr:col>
      <xdr:colOff>365124</xdr:colOff>
      <xdr:row>51</xdr:row>
      <xdr:rowOff>27517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1:K34"/>
  <sheetViews>
    <sheetView showGridLines="0" zoomScale="90" zoomScaleNormal="90" workbookViewId="0"/>
  </sheetViews>
  <sheetFormatPr defaultRowHeight="15" x14ac:dyDescent="0.3"/>
  <cols>
    <col min="1" max="1" width="4.7109375" customWidth="1"/>
    <col min="7" max="7" width="11.28515625" customWidth="1"/>
    <col min="8" max="8" width="11.42578125" customWidth="1"/>
    <col min="9" max="9" width="9.140625" customWidth="1"/>
    <col min="10" max="10" width="10.7109375" customWidth="1"/>
    <col min="11" max="11" width="10.85546875" customWidth="1"/>
  </cols>
  <sheetData>
    <row r="1" spans="2:11" x14ac:dyDescent="0.3">
      <c r="D1" s="9" t="s">
        <v>4</v>
      </c>
    </row>
    <row r="2" spans="2:11" x14ac:dyDescent="0.3">
      <c r="J2" s="20" t="s">
        <v>5</v>
      </c>
    </row>
    <row r="3" spans="2:11" ht="18" x14ac:dyDescent="0.35">
      <c r="B3" s="37" t="s">
        <v>11</v>
      </c>
      <c r="G3" s="10">
        <v>-1.6670000000000001E-5</v>
      </c>
      <c r="H3" s="10">
        <v>-1.3890000000000001E-5</v>
      </c>
      <c r="J3" s="10">
        <v>-1.6670000000000001E-5</v>
      </c>
      <c r="K3" s="10">
        <v>-1.3890000000000001E-5</v>
      </c>
    </row>
    <row r="4" spans="2:11" x14ac:dyDescent="0.3">
      <c r="G4" s="10">
        <v>4.4285699999999997E-3</v>
      </c>
      <c r="H4" s="10">
        <v>3.57143E-3</v>
      </c>
      <c r="J4" s="10">
        <v>4.4285699999999997E-3</v>
      </c>
      <c r="K4" s="10">
        <v>3.57143E-3</v>
      </c>
    </row>
    <row r="5" spans="2:11" x14ac:dyDescent="0.3">
      <c r="G5" s="10">
        <v>0.14952381000000001</v>
      </c>
      <c r="H5" s="10">
        <v>3.7103169999999998E-2</v>
      </c>
      <c r="J5" s="10">
        <v>0.14952381000000001</v>
      </c>
      <c r="K5" s="10">
        <v>3.7103169999999998E-2</v>
      </c>
    </row>
    <row r="6" spans="2:11" x14ac:dyDescent="0.3">
      <c r="G6" s="10">
        <v>-2.2071428599999998</v>
      </c>
      <c r="H6" s="10">
        <v>2.69047619</v>
      </c>
      <c r="J6" s="10">
        <v>-2.2071428599999998</v>
      </c>
      <c r="K6" s="10">
        <v>2.69047619</v>
      </c>
    </row>
    <row r="7" spans="2:11" x14ac:dyDescent="0.3">
      <c r="C7" s="5" t="s">
        <v>9</v>
      </c>
      <c r="D7" s="5" t="s">
        <v>10</v>
      </c>
    </row>
    <row r="8" spans="2:11" x14ac:dyDescent="0.3">
      <c r="B8" s="12"/>
      <c r="C8" s="13" t="s">
        <v>0</v>
      </c>
      <c r="D8" s="14" t="s">
        <v>0</v>
      </c>
      <c r="E8" s="25" t="s">
        <v>1</v>
      </c>
      <c r="F8" s="25" t="s">
        <v>2</v>
      </c>
      <c r="G8" s="15" t="s">
        <v>3</v>
      </c>
      <c r="H8" s="16" t="s">
        <v>3</v>
      </c>
    </row>
    <row r="9" spans="2:11" x14ac:dyDescent="0.3">
      <c r="B9" s="3">
        <v>1</v>
      </c>
      <c r="C9" s="2">
        <v>-0.4</v>
      </c>
      <c r="D9" s="2">
        <v>0.4</v>
      </c>
      <c r="E9" s="21">
        <v>-0.9</v>
      </c>
      <c r="F9" s="22">
        <v>0</v>
      </c>
      <c r="G9" s="11">
        <f>(G$3*($B9)^3)+(G$4*($B9)^2)+(G$5*($B9)^1)+(G$6)</f>
        <v>-2.05320715</v>
      </c>
      <c r="H9" s="11">
        <f>(H$3*($B9)^3)+(H$4*($B9)^2)+(H$5*($B9)^1)+(H$6)</f>
        <v>2.7311369000000001</v>
      </c>
    </row>
    <row r="10" spans="2:11" x14ac:dyDescent="0.3">
      <c r="B10" s="3">
        <v>2</v>
      </c>
      <c r="C10" s="2">
        <v>-0.5</v>
      </c>
      <c r="D10" s="2">
        <v>0.6</v>
      </c>
      <c r="E10" s="21">
        <v>-1.1000000000000001</v>
      </c>
      <c r="F10" s="22">
        <v>0</v>
      </c>
      <c r="G10" s="11">
        <f t="shared" ref="G10:H27" si="0">(G$3*($B10)^3)+(G$4*($B10)^2)+(G$5*($B10)^1)+(G$6)</f>
        <v>-1.8905143199999999</v>
      </c>
      <c r="H10" s="11">
        <f t="shared" si="0"/>
        <v>2.77885713</v>
      </c>
    </row>
    <row r="11" spans="2:11" x14ac:dyDescent="0.3">
      <c r="B11" s="3">
        <v>3</v>
      </c>
      <c r="C11" s="4">
        <v>-0.6</v>
      </c>
      <c r="D11" s="4">
        <v>0.7</v>
      </c>
      <c r="E11" s="23">
        <v>-1.3</v>
      </c>
      <c r="F11" s="24">
        <v>0</v>
      </c>
      <c r="G11" s="17">
        <f t="shared" si="0"/>
        <v>-1.7191643899999998</v>
      </c>
      <c r="H11" s="17">
        <f t="shared" si="0"/>
        <v>2.83355354</v>
      </c>
    </row>
    <row r="12" spans="2:11" x14ac:dyDescent="0.3">
      <c r="B12" s="3">
        <v>4</v>
      </c>
      <c r="C12" s="2">
        <v>-0.4</v>
      </c>
      <c r="D12" s="2">
        <v>0.9</v>
      </c>
      <c r="E12" s="21">
        <v>-1.3</v>
      </c>
      <c r="F12" s="22">
        <v>0</v>
      </c>
      <c r="G12" s="11">
        <f t="shared" si="0"/>
        <v>-1.5392573799999998</v>
      </c>
      <c r="H12" s="11">
        <f t="shared" si="0"/>
        <v>2.89514279</v>
      </c>
    </row>
    <row r="13" spans="2:11" x14ac:dyDescent="0.3">
      <c r="B13" s="3">
        <v>5</v>
      </c>
      <c r="C13" s="2">
        <v>-0.3</v>
      </c>
      <c r="D13" s="2">
        <v>1.1000000000000001</v>
      </c>
      <c r="E13" s="21">
        <v>-1.4</v>
      </c>
      <c r="F13" s="22">
        <v>0</v>
      </c>
      <c r="G13" s="11">
        <f t="shared" si="0"/>
        <v>-1.3508933099999998</v>
      </c>
      <c r="H13" s="11">
        <f t="shared" si="0"/>
        <v>2.96354154</v>
      </c>
    </row>
    <row r="14" spans="2:11" x14ac:dyDescent="0.3">
      <c r="B14" s="3">
        <v>10</v>
      </c>
      <c r="C14" s="4">
        <v>0.5</v>
      </c>
      <c r="D14" s="4">
        <v>1.9</v>
      </c>
      <c r="E14" s="23">
        <v>-1.4</v>
      </c>
      <c r="F14" s="24">
        <v>0.26</v>
      </c>
      <c r="G14" s="17">
        <f t="shared" si="0"/>
        <v>-0.28571775999999982</v>
      </c>
      <c r="H14" s="17">
        <f t="shared" si="0"/>
        <v>3.4047608899999999</v>
      </c>
    </row>
    <row r="15" spans="2:11" x14ac:dyDescent="0.3">
      <c r="B15" s="3">
        <v>20</v>
      </c>
      <c r="C15" s="2">
        <v>3</v>
      </c>
      <c r="D15" s="2">
        <v>3.8</v>
      </c>
      <c r="E15" s="21">
        <v>-0.8</v>
      </c>
      <c r="F15" s="22">
        <v>0.8</v>
      </c>
      <c r="G15" s="11">
        <f t="shared" si="0"/>
        <v>2.4214013400000005</v>
      </c>
      <c r="H15" s="11">
        <f t="shared" si="0"/>
        <v>4.7499915899999996</v>
      </c>
    </row>
    <row r="16" spans="2:11" x14ac:dyDescent="0.3">
      <c r="B16" s="3">
        <v>30</v>
      </c>
      <c r="C16" s="2">
        <v>6.1</v>
      </c>
      <c r="D16" s="2">
        <v>6.2</v>
      </c>
      <c r="E16" s="21">
        <v>-0.2</v>
      </c>
      <c r="F16" s="22">
        <v>0.97</v>
      </c>
      <c r="G16" s="11">
        <f t="shared" si="0"/>
        <v>5.8141944400000014</v>
      </c>
      <c r="H16" s="11">
        <f t="shared" si="0"/>
        <v>6.6428282899999997</v>
      </c>
    </row>
    <row r="17" spans="2:8" x14ac:dyDescent="0.3">
      <c r="B17" s="3">
        <v>40</v>
      </c>
      <c r="C17" s="2">
        <v>9.6999999999999993</v>
      </c>
      <c r="D17" s="2">
        <v>9</v>
      </c>
      <c r="E17" s="21">
        <v>0.7</v>
      </c>
      <c r="F17" s="22">
        <v>1.08</v>
      </c>
      <c r="G17" s="27">
        <f t="shared" si="0"/>
        <v>9.79264154</v>
      </c>
      <c r="H17" s="27">
        <f t="shared" si="0"/>
        <v>8.9999309899999993</v>
      </c>
    </row>
    <row r="18" spans="2:8" x14ac:dyDescent="0.3">
      <c r="B18" s="3">
        <v>50</v>
      </c>
      <c r="C18" s="2">
        <v>14.5</v>
      </c>
      <c r="D18" s="2">
        <v>11.7</v>
      </c>
      <c r="E18" s="21">
        <v>2.8</v>
      </c>
      <c r="F18" s="22">
        <v>1.24</v>
      </c>
      <c r="G18" s="11">
        <f t="shared" si="0"/>
        <v>14.256722640000001</v>
      </c>
      <c r="H18" s="11">
        <f t="shared" si="0"/>
        <v>11.73795969</v>
      </c>
    </row>
    <row r="19" spans="2:8" x14ac:dyDescent="0.3">
      <c r="B19" s="3">
        <v>60</v>
      </c>
      <c r="C19" s="2">
        <v>19</v>
      </c>
      <c r="D19" s="2">
        <v>14.9</v>
      </c>
      <c r="E19" s="21">
        <v>4.0999999999999996</v>
      </c>
      <c r="F19" s="22">
        <v>1.27</v>
      </c>
      <c r="G19" s="11">
        <f t="shared" si="0"/>
        <v>19.106417739999998</v>
      </c>
      <c r="H19" s="11">
        <f t="shared" si="0"/>
        <v>14.77357439</v>
      </c>
    </row>
    <row r="20" spans="2:8" x14ac:dyDescent="0.3">
      <c r="B20" s="3">
        <v>70</v>
      </c>
      <c r="C20" s="4">
        <v>24.1</v>
      </c>
      <c r="D20" s="4">
        <v>17.899999999999999</v>
      </c>
      <c r="E20" s="23">
        <v>6.3</v>
      </c>
      <c r="F20" s="24">
        <v>1.35</v>
      </c>
      <c r="G20" s="17">
        <f t="shared" si="0"/>
        <v>24.241706839999999</v>
      </c>
      <c r="H20" s="17">
        <f t="shared" si="0"/>
        <v>18.02343509</v>
      </c>
    </row>
    <row r="21" spans="2:8" x14ac:dyDescent="0.3">
      <c r="B21" s="3">
        <v>80</v>
      </c>
      <c r="C21" s="2">
        <v>29.6</v>
      </c>
      <c r="D21" s="2">
        <v>21.4</v>
      </c>
      <c r="E21" s="21">
        <v>8.1999999999999993</v>
      </c>
      <c r="F21" s="22">
        <v>1.38</v>
      </c>
      <c r="G21" s="11">
        <f t="shared" si="0"/>
        <v>29.562569939999992</v>
      </c>
      <c r="H21" s="11">
        <f t="shared" si="0"/>
        <v>21.404201790000002</v>
      </c>
    </row>
    <row r="22" spans="2:8" x14ac:dyDescent="0.3">
      <c r="B22" s="3">
        <v>90</v>
      </c>
      <c r="C22" s="2">
        <v>35.1</v>
      </c>
      <c r="D22" s="2">
        <v>24.9</v>
      </c>
      <c r="E22" s="21">
        <v>10.199999999999999</v>
      </c>
      <c r="F22" s="22">
        <v>1.41</v>
      </c>
      <c r="G22" s="11">
        <f t="shared" si="0"/>
        <v>34.968987040000002</v>
      </c>
      <c r="H22" s="11">
        <f t="shared" si="0"/>
        <v>24.83253449</v>
      </c>
    </row>
    <row r="23" spans="2:8" x14ac:dyDescent="0.3">
      <c r="B23" s="3">
        <v>100</v>
      </c>
      <c r="C23" s="4">
        <v>40.299999999999997</v>
      </c>
      <c r="D23" s="4">
        <v>28.2</v>
      </c>
      <c r="E23" s="23">
        <v>12.1</v>
      </c>
      <c r="F23" s="24">
        <v>1.43</v>
      </c>
      <c r="G23" s="17">
        <f t="shared" si="0"/>
        <v>40.360938140000002</v>
      </c>
      <c r="H23" s="17">
        <f t="shared" si="0"/>
        <v>28.225093190000003</v>
      </c>
    </row>
    <row r="24" spans="2:8" x14ac:dyDescent="0.3">
      <c r="B24" s="18">
        <v>150</v>
      </c>
      <c r="G24" s="19">
        <f t="shared" si="0"/>
        <v>63.60300363999999</v>
      </c>
      <c r="H24" s="19">
        <f t="shared" si="0"/>
        <v>41.734376689999991</v>
      </c>
    </row>
    <row r="25" spans="2:8" x14ac:dyDescent="0.3">
      <c r="B25" s="18">
        <v>200</v>
      </c>
      <c r="G25" s="19">
        <f t="shared" si="0"/>
        <v>71.480419139999981</v>
      </c>
      <c r="H25" s="19">
        <f t="shared" si="0"/>
        <v>41.848310189999999</v>
      </c>
    </row>
    <row r="26" spans="2:8" x14ac:dyDescent="0.3">
      <c r="B26" s="18">
        <v>250</v>
      </c>
      <c r="G26" s="19">
        <f t="shared" si="0"/>
        <v>51.490684639999984</v>
      </c>
      <c r="H26" s="19">
        <f t="shared" si="0"/>
        <v>18.149393689999989</v>
      </c>
    </row>
    <row r="27" spans="2:8" x14ac:dyDescent="0.3">
      <c r="B27" s="18">
        <v>300</v>
      </c>
      <c r="G27" s="19">
        <f t="shared" si="0"/>
        <v>-8.8686998600000795</v>
      </c>
      <c r="H27" s="19">
        <f t="shared" si="0"/>
        <v>-39.779872810000043</v>
      </c>
    </row>
    <row r="32" spans="2:8" x14ac:dyDescent="0.3">
      <c r="B32" s="6">
        <v>70.099999999999994</v>
      </c>
      <c r="C32" s="7">
        <f>C20/C14</f>
        <v>48.2</v>
      </c>
      <c r="D32" s="7">
        <f>D20/D14</f>
        <v>9.4210526315789469</v>
      </c>
      <c r="E32">
        <f>48/9</f>
        <v>5.333333333333333</v>
      </c>
    </row>
    <row r="33" spans="2:5" x14ac:dyDescent="0.3">
      <c r="B33" s="6">
        <v>100.7</v>
      </c>
      <c r="C33" s="8">
        <f>C23/C20</f>
        <v>1.6721991701244812</v>
      </c>
      <c r="D33" s="8">
        <f>D23/D20</f>
        <v>1.5754189944134078</v>
      </c>
      <c r="E33">
        <f>1.67/1.58</f>
        <v>1.0569620253164556</v>
      </c>
    </row>
    <row r="34" spans="2:5" x14ac:dyDescent="0.3">
      <c r="B34" s="6">
        <v>100.4</v>
      </c>
      <c r="C34" s="8">
        <f>C23/C17</f>
        <v>4.1546391752577323</v>
      </c>
      <c r="D34" s="8">
        <f>D23/D17</f>
        <v>3.1333333333333333</v>
      </c>
      <c r="E34">
        <f>4.15/3.15</f>
        <v>1.3174603174603177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1:K32"/>
  <sheetViews>
    <sheetView showGridLines="0" zoomScale="90" zoomScaleNormal="90" workbookViewId="0">
      <selection activeCell="B5" sqref="B5"/>
    </sheetView>
  </sheetViews>
  <sheetFormatPr defaultRowHeight="15" x14ac:dyDescent="0.3"/>
  <cols>
    <col min="1" max="1" width="4.7109375" customWidth="1"/>
    <col min="7" max="7" width="12.85546875" customWidth="1"/>
    <col min="8" max="8" width="12.5703125" customWidth="1"/>
    <col min="9" max="9" width="9.140625" customWidth="1"/>
    <col min="10" max="11" width="12.140625" customWidth="1"/>
  </cols>
  <sheetData>
    <row r="1" spans="2:11" x14ac:dyDescent="0.3">
      <c r="D1" s="9" t="s">
        <v>4</v>
      </c>
    </row>
    <row r="2" spans="2:11" x14ac:dyDescent="0.3">
      <c r="G2" s="20" t="s">
        <v>35</v>
      </c>
      <c r="J2" s="20" t="s">
        <v>5</v>
      </c>
    </row>
    <row r="3" spans="2:11" ht="18" x14ac:dyDescent="0.35">
      <c r="B3" s="38" t="s">
        <v>12</v>
      </c>
      <c r="G3" s="10">
        <v>1.62554E-3</v>
      </c>
      <c r="H3" s="10">
        <v>7.5000000000000002E-4</v>
      </c>
      <c r="J3" s="10">
        <v>9.2856999999999998E-4</v>
      </c>
      <c r="K3" s="10">
        <v>6.5476E-4</v>
      </c>
    </row>
    <row r="4" spans="2:11" x14ac:dyDescent="0.3">
      <c r="B4" t="s">
        <v>36</v>
      </c>
      <c r="G4" s="10">
        <v>0.28093506000000001</v>
      </c>
      <c r="H4" s="10">
        <v>0.21783330000000001</v>
      </c>
      <c r="J4" s="10">
        <v>0.38285713999999998</v>
      </c>
      <c r="K4" s="10">
        <v>0.23154762000000001</v>
      </c>
    </row>
    <row r="5" spans="2:11" x14ac:dyDescent="0.3">
      <c r="G5" s="10">
        <v>-3.6361904799999998</v>
      </c>
      <c r="H5" s="10">
        <v>-0.93666667000000003</v>
      </c>
      <c r="J5" s="10">
        <v>-7.1071428599999997</v>
      </c>
      <c r="K5" s="10">
        <v>-1.39285714</v>
      </c>
    </row>
    <row r="6" spans="2:11" x14ac:dyDescent="0.3">
      <c r="G6" s="10"/>
      <c r="H6" s="10"/>
      <c r="J6" s="10"/>
      <c r="K6" s="10"/>
    </row>
    <row r="7" spans="2:11" x14ac:dyDescent="0.3">
      <c r="G7" s="10"/>
      <c r="H7" s="10"/>
      <c r="J7" s="20" t="s">
        <v>7</v>
      </c>
    </row>
    <row r="8" spans="2:11" x14ac:dyDescent="0.3">
      <c r="C8" s="5" t="s">
        <v>9</v>
      </c>
      <c r="D8" s="5" t="s">
        <v>10</v>
      </c>
      <c r="J8" s="10">
        <v>1.4286E-4</v>
      </c>
      <c r="K8" s="10">
        <v>4.2857000000000003E-4</v>
      </c>
    </row>
    <row r="9" spans="2:11" x14ac:dyDescent="0.3">
      <c r="B9" s="12"/>
      <c r="C9" s="13" t="s">
        <v>0</v>
      </c>
      <c r="D9" s="14" t="s">
        <v>0</v>
      </c>
      <c r="E9" s="25" t="s">
        <v>1</v>
      </c>
      <c r="F9" s="25" t="s">
        <v>2</v>
      </c>
      <c r="G9" s="16" t="s">
        <v>6</v>
      </c>
      <c r="H9" s="16" t="s">
        <v>6</v>
      </c>
      <c r="J9" s="10">
        <v>0.51314285999999998</v>
      </c>
      <c r="K9" s="10">
        <v>0.26742856999999998</v>
      </c>
    </row>
    <row r="10" spans="2:11" x14ac:dyDescent="0.3">
      <c r="B10" s="3">
        <v>1</v>
      </c>
      <c r="C10" s="2">
        <v>-0.4</v>
      </c>
      <c r="D10" s="2">
        <v>0.4</v>
      </c>
      <c r="E10" s="21">
        <v>-0.9</v>
      </c>
      <c r="F10" s="22">
        <v>0</v>
      </c>
      <c r="G10" s="11">
        <f>(G$3*($B10)^2)+(G$4*($B10)^1)+(G$5)</f>
        <v>-3.3536298799999997</v>
      </c>
      <c r="H10" s="11">
        <f>(H$3*($B10)^2)+(H$4*($B10)^1)+(H$5)</f>
        <v>-0.71808337</v>
      </c>
      <c r="J10" s="10">
        <v>-12.374285710000001</v>
      </c>
      <c r="K10" s="10">
        <v>-2.7628571399999999</v>
      </c>
    </row>
    <row r="11" spans="2:11" x14ac:dyDescent="0.3">
      <c r="B11" s="3">
        <v>2</v>
      </c>
      <c r="C11" s="2">
        <v>-0.5</v>
      </c>
      <c r="D11" s="2">
        <v>0.6</v>
      </c>
      <c r="E11" s="21">
        <v>-1.1000000000000001</v>
      </c>
      <c r="F11" s="22">
        <v>0</v>
      </c>
      <c r="G11" s="11">
        <f t="shared" ref="G11:H28" si="0">(G$3*($B11)^2)+(G$4*($B11)^1)+(G$5)</f>
        <v>-3.0678181999999996</v>
      </c>
      <c r="H11" s="11">
        <f t="shared" si="0"/>
        <v>-0.49800007000000002</v>
      </c>
    </row>
    <row r="12" spans="2:11" x14ac:dyDescent="0.3">
      <c r="B12" s="3">
        <v>3</v>
      </c>
      <c r="C12" s="4">
        <v>-0.6</v>
      </c>
      <c r="D12" s="4">
        <v>0.7</v>
      </c>
      <c r="E12" s="23">
        <v>-1.3</v>
      </c>
      <c r="F12" s="24">
        <v>0</v>
      </c>
      <c r="G12" s="17">
        <f t="shared" si="0"/>
        <v>-2.7787554399999999</v>
      </c>
      <c r="H12" s="17">
        <f t="shared" si="0"/>
        <v>-0.27641676999999998</v>
      </c>
      <c r="J12" s="20" t="s">
        <v>35</v>
      </c>
    </row>
    <row r="13" spans="2:11" x14ac:dyDescent="0.3">
      <c r="B13" s="3">
        <v>4</v>
      </c>
      <c r="C13" s="2">
        <v>-0.4</v>
      </c>
      <c r="D13" s="2">
        <v>0.9</v>
      </c>
      <c r="E13" s="21">
        <v>-1.3</v>
      </c>
      <c r="F13" s="22">
        <v>0</v>
      </c>
      <c r="G13" s="11">
        <f t="shared" si="0"/>
        <v>-2.4864416</v>
      </c>
      <c r="H13" s="11">
        <f t="shared" si="0"/>
        <v>-5.3333469999999994E-2</v>
      </c>
      <c r="J13" s="10">
        <v>1.62554E-3</v>
      </c>
      <c r="K13" s="10">
        <v>7.5000000000000002E-4</v>
      </c>
    </row>
    <row r="14" spans="2:11" x14ac:dyDescent="0.3">
      <c r="B14" s="3">
        <v>5</v>
      </c>
      <c r="C14" s="2">
        <v>-0.3</v>
      </c>
      <c r="D14" s="2">
        <v>1.1000000000000001</v>
      </c>
      <c r="E14" s="21">
        <v>-1.4</v>
      </c>
      <c r="F14" s="22">
        <v>0</v>
      </c>
      <c r="G14" s="11">
        <f t="shared" si="0"/>
        <v>-2.1908766799999997</v>
      </c>
      <c r="H14" s="11">
        <f t="shared" si="0"/>
        <v>0.17124983000000016</v>
      </c>
      <c r="J14" s="10">
        <v>0.28093506000000001</v>
      </c>
      <c r="K14" s="10">
        <v>0.21783330000000001</v>
      </c>
    </row>
    <row r="15" spans="2:11" x14ac:dyDescent="0.3">
      <c r="B15" s="3">
        <v>10</v>
      </c>
      <c r="C15" s="4">
        <v>0.5</v>
      </c>
      <c r="D15" s="4">
        <v>1.9</v>
      </c>
      <c r="E15" s="23">
        <v>-1.4</v>
      </c>
      <c r="F15" s="24">
        <v>0.26</v>
      </c>
      <c r="G15" s="17">
        <f t="shared" si="0"/>
        <v>-0.66428587999999955</v>
      </c>
      <c r="H15" s="17">
        <f t="shared" si="0"/>
        <v>1.3166663300000003</v>
      </c>
      <c r="J15" s="10">
        <v>-3.6361904799999998</v>
      </c>
      <c r="K15" s="10">
        <v>-0.93666667000000003</v>
      </c>
    </row>
    <row r="16" spans="2:11" x14ac:dyDescent="0.3">
      <c r="B16" s="3">
        <v>20</v>
      </c>
      <c r="C16" s="2">
        <v>3</v>
      </c>
      <c r="D16" s="2">
        <v>3.8</v>
      </c>
      <c r="E16" s="21">
        <v>-0.8</v>
      </c>
      <c r="F16" s="22">
        <v>0.8</v>
      </c>
      <c r="G16" s="26">
        <f t="shared" si="0"/>
        <v>2.6327267200000009</v>
      </c>
      <c r="H16" s="26">
        <f t="shared" si="0"/>
        <v>3.7199993300000003</v>
      </c>
    </row>
    <row r="17" spans="2:9" x14ac:dyDescent="0.3">
      <c r="B17" s="3">
        <v>30</v>
      </c>
      <c r="C17" s="2">
        <v>6.1</v>
      </c>
      <c r="D17" s="2">
        <v>6.2</v>
      </c>
      <c r="E17" s="21">
        <v>-0.2</v>
      </c>
      <c r="F17" s="22">
        <v>0.97</v>
      </c>
      <c r="G17" s="11">
        <f t="shared" si="0"/>
        <v>6.2548473199999997</v>
      </c>
      <c r="H17" s="11">
        <f t="shared" si="0"/>
        <v>6.2733323299999997</v>
      </c>
    </row>
    <row r="18" spans="2:9" x14ac:dyDescent="0.3">
      <c r="B18" s="3">
        <v>40</v>
      </c>
      <c r="C18" s="2">
        <v>9.6999999999999993</v>
      </c>
      <c r="D18" s="2">
        <v>9</v>
      </c>
      <c r="E18" s="21">
        <v>0.7</v>
      </c>
      <c r="F18" s="22">
        <v>1.08</v>
      </c>
      <c r="G18" s="27">
        <f t="shared" si="0"/>
        <v>10.20207592</v>
      </c>
      <c r="H18" s="27">
        <f t="shared" si="0"/>
        <v>8.9766653300000012</v>
      </c>
    </row>
    <row r="19" spans="2:9" x14ac:dyDescent="0.3">
      <c r="B19" s="3">
        <v>50</v>
      </c>
      <c r="C19" s="2">
        <v>14.5</v>
      </c>
      <c r="D19" s="2">
        <v>11.7</v>
      </c>
      <c r="E19" s="21">
        <v>2.8</v>
      </c>
      <c r="F19" s="22">
        <v>1.24</v>
      </c>
      <c r="G19" s="11">
        <f t="shared" si="0"/>
        <v>14.474412520000001</v>
      </c>
      <c r="H19" s="11">
        <f t="shared" si="0"/>
        <v>11.82999833</v>
      </c>
    </row>
    <row r="20" spans="2:9" x14ac:dyDescent="0.3">
      <c r="B20" s="3">
        <v>60</v>
      </c>
      <c r="C20" s="2">
        <v>19</v>
      </c>
      <c r="D20" s="2">
        <v>14.9</v>
      </c>
      <c r="E20" s="21">
        <v>4.0999999999999996</v>
      </c>
      <c r="F20" s="22">
        <v>1.27</v>
      </c>
      <c r="G20" s="11">
        <f t="shared" si="0"/>
        <v>19.071857120000001</v>
      </c>
      <c r="H20" s="11">
        <f t="shared" si="0"/>
        <v>14.833331330000002</v>
      </c>
    </row>
    <row r="21" spans="2:9" x14ac:dyDescent="0.3">
      <c r="B21" s="3">
        <v>70</v>
      </c>
      <c r="C21" s="4">
        <v>24.1</v>
      </c>
      <c r="D21" s="4">
        <v>17.899999999999999</v>
      </c>
      <c r="E21" s="23">
        <v>6.3</v>
      </c>
      <c r="F21" s="24">
        <v>1.35</v>
      </c>
      <c r="G21" s="17">
        <f t="shared" si="0"/>
        <v>23.99440972</v>
      </c>
      <c r="H21" s="17">
        <f t="shared" si="0"/>
        <v>17.98666433</v>
      </c>
      <c r="I21" s="1">
        <f>(G21/H21)</f>
        <v>1.3340110917608925</v>
      </c>
    </row>
    <row r="22" spans="2:9" x14ac:dyDescent="0.3">
      <c r="B22" s="3">
        <v>80</v>
      </c>
      <c r="C22" s="2">
        <v>29.6</v>
      </c>
      <c r="D22" s="2">
        <v>21.4</v>
      </c>
      <c r="E22" s="21">
        <v>8.1999999999999993</v>
      </c>
      <c r="F22" s="22">
        <v>1.38</v>
      </c>
      <c r="G22" s="11">
        <f t="shared" si="0"/>
        <v>29.24207032</v>
      </c>
      <c r="H22" s="11">
        <f t="shared" si="0"/>
        <v>21.289997330000002</v>
      </c>
    </row>
    <row r="23" spans="2:9" x14ac:dyDescent="0.3">
      <c r="B23" s="3">
        <v>90</v>
      </c>
      <c r="C23" s="2">
        <v>35.1</v>
      </c>
      <c r="D23" s="2">
        <v>24.9</v>
      </c>
      <c r="E23" s="21">
        <v>10.199999999999999</v>
      </c>
      <c r="F23" s="22">
        <v>1.41</v>
      </c>
      <c r="G23" s="11">
        <f t="shared" si="0"/>
        <v>34.81483892</v>
      </c>
      <c r="H23" s="11">
        <f t="shared" si="0"/>
        <v>24.743330329999999</v>
      </c>
    </row>
    <row r="24" spans="2:9" x14ac:dyDescent="0.3">
      <c r="B24" s="3">
        <v>100</v>
      </c>
      <c r="C24" s="4">
        <v>40.299999999999997</v>
      </c>
      <c r="D24" s="4">
        <v>28.2</v>
      </c>
      <c r="E24" s="23">
        <v>12.1</v>
      </c>
      <c r="F24" s="24">
        <v>1.43</v>
      </c>
      <c r="G24" s="17">
        <f t="shared" si="0"/>
        <v>40.712715520000003</v>
      </c>
      <c r="H24" s="17">
        <f t="shared" si="0"/>
        <v>28.346663329999998</v>
      </c>
      <c r="I24" s="1">
        <f>(G24/H24)</f>
        <v>1.4362436610630183</v>
      </c>
    </row>
    <row r="25" spans="2:9" x14ac:dyDescent="0.3">
      <c r="B25" s="18">
        <v>150</v>
      </c>
      <c r="G25" s="19">
        <f t="shared" si="0"/>
        <v>75.07871852000001</v>
      </c>
      <c r="H25" s="19">
        <f t="shared" si="0"/>
        <v>48.613328330000002</v>
      </c>
    </row>
    <row r="26" spans="2:9" x14ac:dyDescent="0.3">
      <c r="B26" s="18">
        <v>200</v>
      </c>
      <c r="G26" s="19">
        <f t="shared" si="0"/>
        <v>117.57242151999999</v>
      </c>
      <c r="H26" s="19">
        <f t="shared" si="0"/>
        <v>72.629993330000005</v>
      </c>
    </row>
    <row r="27" spans="2:9" x14ac:dyDescent="0.3">
      <c r="B27" s="18">
        <v>250</v>
      </c>
      <c r="G27" s="19">
        <f t="shared" si="0"/>
        <v>168.19382451999999</v>
      </c>
      <c r="H27" s="19">
        <f t="shared" si="0"/>
        <v>100.39665833000001</v>
      </c>
    </row>
    <row r="28" spans="2:9" x14ac:dyDescent="0.3">
      <c r="B28" s="18">
        <v>300</v>
      </c>
      <c r="G28" s="19">
        <f t="shared" si="0"/>
        <v>226.94292751999998</v>
      </c>
      <c r="H28" s="19">
        <f t="shared" si="0"/>
        <v>131.91332333</v>
      </c>
      <c r="I28" s="1">
        <f>(G28/H28)</f>
        <v>1.7203942846036095</v>
      </c>
    </row>
    <row r="30" spans="2:9" x14ac:dyDescent="0.3">
      <c r="B30" s="6">
        <v>70.099999999999994</v>
      </c>
      <c r="C30" s="7">
        <f>C21/C15</f>
        <v>48.2</v>
      </c>
      <c r="D30" s="7">
        <f>D21/D15</f>
        <v>9.4210526315789469</v>
      </c>
      <c r="E30" s="1">
        <f>48/9</f>
        <v>5.333333333333333</v>
      </c>
    </row>
    <row r="31" spans="2:9" x14ac:dyDescent="0.3">
      <c r="B31" s="6">
        <v>100.7</v>
      </c>
      <c r="C31" s="8">
        <f>C24/C21</f>
        <v>1.6721991701244812</v>
      </c>
      <c r="D31" s="8">
        <f>D24/D21</f>
        <v>1.5754189944134078</v>
      </c>
      <c r="E31" s="1">
        <f>1.67/1.58</f>
        <v>1.0569620253164556</v>
      </c>
    </row>
    <row r="32" spans="2:9" x14ac:dyDescent="0.3">
      <c r="B32" s="6">
        <v>100.4</v>
      </c>
      <c r="C32" s="8">
        <f>C24/C18</f>
        <v>4.1546391752577323</v>
      </c>
      <c r="D32" s="8">
        <f>D24/D18</f>
        <v>3.1333333333333333</v>
      </c>
      <c r="E32" s="1">
        <f>4.15/3.15</f>
        <v>1.3174603174603177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1:K32"/>
  <sheetViews>
    <sheetView showGridLines="0" zoomScale="90" zoomScaleNormal="90" workbookViewId="0"/>
  </sheetViews>
  <sheetFormatPr defaultRowHeight="15" x14ac:dyDescent="0.3"/>
  <cols>
    <col min="1" max="1" width="4.7109375" customWidth="1"/>
    <col min="7" max="7" width="12.85546875" customWidth="1"/>
    <col min="8" max="8" width="12.5703125" customWidth="1"/>
    <col min="9" max="9" width="6.7109375" customWidth="1"/>
    <col min="10" max="10" width="11.85546875" customWidth="1"/>
    <col min="11" max="11" width="10.85546875" customWidth="1"/>
  </cols>
  <sheetData>
    <row r="1" spans="2:11" x14ac:dyDescent="0.3">
      <c r="D1" s="9" t="s">
        <v>4</v>
      </c>
    </row>
    <row r="2" spans="2:11" x14ac:dyDescent="0.3">
      <c r="J2" s="20" t="s">
        <v>7</v>
      </c>
    </row>
    <row r="3" spans="2:11" ht="18" x14ac:dyDescent="0.35">
      <c r="B3" s="38" t="s">
        <v>12</v>
      </c>
      <c r="G3" s="10">
        <v>1.4286E-4</v>
      </c>
      <c r="H3" s="10">
        <v>4.2857000000000003E-4</v>
      </c>
      <c r="J3" s="10">
        <v>1.4286E-4</v>
      </c>
      <c r="K3" s="10">
        <v>4.2857000000000003E-4</v>
      </c>
    </row>
    <row r="4" spans="2:11" x14ac:dyDescent="0.3">
      <c r="G4" s="10">
        <v>0.51314285999999998</v>
      </c>
      <c r="H4" s="10">
        <v>0.26742856999999998</v>
      </c>
      <c r="J4" s="10">
        <v>0.51314285999999998</v>
      </c>
      <c r="K4" s="10">
        <v>0.26742856999999998</v>
      </c>
    </row>
    <row r="5" spans="2:11" x14ac:dyDescent="0.3">
      <c r="G5" s="10">
        <v>-12.374285710000001</v>
      </c>
      <c r="H5" s="10">
        <v>-2.7628571399999999</v>
      </c>
      <c r="J5" s="10">
        <v>-12.374285710000001</v>
      </c>
      <c r="K5" s="10">
        <v>-2.7628571399999999</v>
      </c>
    </row>
    <row r="6" spans="2:11" x14ac:dyDescent="0.3">
      <c r="G6" s="10"/>
      <c r="H6" s="10"/>
      <c r="J6" s="10"/>
      <c r="K6" s="10"/>
    </row>
    <row r="7" spans="2:11" x14ac:dyDescent="0.3">
      <c r="G7" s="10"/>
      <c r="H7" s="10"/>
    </row>
    <row r="8" spans="2:11" x14ac:dyDescent="0.3">
      <c r="C8" s="5" t="s">
        <v>9</v>
      </c>
      <c r="D8" s="5" t="s">
        <v>10</v>
      </c>
    </row>
    <row r="9" spans="2:11" x14ac:dyDescent="0.3">
      <c r="B9" s="12"/>
      <c r="C9" s="13" t="s">
        <v>0</v>
      </c>
      <c r="D9" s="14" t="s">
        <v>0</v>
      </c>
      <c r="E9" s="25" t="s">
        <v>1</v>
      </c>
      <c r="F9" s="25" t="s">
        <v>2</v>
      </c>
      <c r="G9" s="16" t="s">
        <v>6</v>
      </c>
      <c r="H9" s="16" t="s">
        <v>6</v>
      </c>
    </row>
    <row r="10" spans="2:11" x14ac:dyDescent="0.3">
      <c r="B10" s="3">
        <v>1</v>
      </c>
      <c r="C10" s="2">
        <v>-0.4</v>
      </c>
      <c r="D10" s="2">
        <v>0.4</v>
      </c>
      <c r="E10" s="21">
        <v>-0.9</v>
      </c>
      <c r="F10" s="22">
        <v>0</v>
      </c>
      <c r="G10" s="11">
        <f>(G$3*($B10)^2)+(G$4*($B10)^1)+(G$5)</f>
        <v>-11.86099999</v>
      </c>
      <c r="H10" s="11">
        <f>(H$3*($B10)^2)+(H$4*($B10)^1)+(H$5)</f>
        <v>-2.4950000000000001</v>
      </c>
    </row>
    <row r="11" spans="2:11" x14ac:dyDescent="0.3">
      <c r="B11" s="3">
        <v>2</v>
      </c>
      <c r="C11" s="2">
        <v>-0.5</v>
      </c>
      <c r="D11" s="2">
        <v>0.6</v>
      </c>
      <c r="E11" s="21">
        <v>-1.1000000000000001</v>
      </c>
      <c r="F11" s="22">
        <v>0</v>
      </c>
      <c r="G11" s="11">
        <f t="shared" ref="G11:H23" si="0">(G$3*($B11)^2)+(G$4*($B11)^1)+(G$5)</f>
        <v>-11.34742855</v>
      </c>
      <c r="H11" s="11">
        <f t="shared" si="0"/>
        <v>-2.2262857199999999</v>
      </c>
    </row>
    <row r="12" spans="2:11" x14ac:dyDescent="0.3">
      <c r="B12" s="3">
        <v>3</v>
      </c>
      <c r="C12" s="4">
        <v>-0.6</v>
      </c>
      <c r="D12" s="4">
        <v>0.7</v>
      </c>
      <c r="E12" s="23">
        <v>-1.3</v>
      </c>
      <c r="F12" s="24">
        <v>0</v>
      </c>
      <c r="G12" s="17">
        <f t="shared" si="0"/>
        <v>-10.833571390000001</v>
      </c>
      <c r="H12" s="17">
        <f t="shared" si="0"/>
        <v>-1.9567143</v>
      </c>
      <c r="J12" s="10"/>
      <c r="K12" s="10"/>
    </row>
    <row r="13" spans="2:11" x14ac:dyDescent="0.3">
      <c r="B13" s="3">
        <v>4</v>
      </c>
      <c r="C13" s="2">
        <v>-0.4</v>
      </c>
      <c r="D13" s="2">
        <v>0.9</v>
      </c>
      <c r="E13" s="21">
        <v>-1.3</v>
      </c>
      <c r="F13" s="22">
        <v>0</v>
      </c>
      <c r="G13" s="11">
        <f t="shared" si="0"/>
        <v>-10.319428510000002</v>
      </c>
      <c r="H13" s="11">
        <f t="shared" si="0"/>
        <v>-1.68628574</v>
      </c>
      <c r="J13" s="10"/>
      <c r="K13" s="10"/>
    </row>
    <row r="14" spans="2:11" x14ac:dyDescent="0.3">
      <c r="B14" s="3">
        <v>5</v>
      </c>
      <c r="C14" s="2">
        <v>-0.3</v>
      </c>
      <c r="D14" s="2">
        <v>1.1000000000000001</v>
      </c>
      <c r="E14" s="21">
        <v>-1.4</v>
      </c>
      <c r="F14" s="22">
        <v>0</v>
      </c>
      <c r="G14" s="11">
        <f t="shared" si="0"/>
        <v>-9.8049999100000012</v>
      </c>
      <c r="H14" s="11">
        <f t="shared" si="0"/>
        <v>-1.4150000400000002</v>
      </c>
      <c r="J14" s="10"/>
      <c r="K14" s="10"/>
    </row>
    <row r="15" spans="2:11" x14ac:dyDescent="0.3">
      <c r="B15" s="3">
        <v>10</v>
      </c>
      <c r="C15" s="4">
        <v>0.5</v>
      </c>
      <c r="D15" s="4">
        <v>1.9</v>
      </c>
      <c r="E15" s="23">
        <v>-1.4</v>
      </c>
      <c r="F15" s="24">
        <v>0.26</v>
      </c>
      <c r="G15" s="17">
        <f t="shared" si="0"/>
        <v>-7.2285711100000007</v>
      </c>
      <c r="H15" s="17">
        <f t="shared" si="0"/>
        <v>-4.5714440000000245E-2</v>
      </c>
      <c r="J15" s="10"/>
      <c r="K15" s="10"/>
    </row>
    <row r="16" spans="2:11" x14ac:dyDescent="0.3">
      <c r="B16" s="3">
        <v>20</v>
      </c>
      <c r="C16" s="2">
        <v>3</v>
      </c>
      <c r="D16" s="2">
        <v>3.8</v>
      </c>
      <c r="E16" s="21">
        <v>-0.8</v>
      </c>
      <c r="F16" s="22">
        <v>0.8</v>
      </c>
      <c r="G16" s="26">
        <f t="shared" si="0"/>
        <v>-2.0542845100000022</v>
      </c>
      <c r="H16" s="26">
        <f t="shared" si="0"/>
        <v>2.7571422599999988</v>
      </c>
    </row>
    <row r="17" spans="2:11" x14ac:dyDescent="0.3">
      <c r="B17" s="3">
        <v>30</v>
      </c>
      <c r="C17" s="2">
        <v>6.1</v>
      </c>
      <c r="D17" s="2">
        <v>6.2</v>
      </c>
      <c r="E17" s="21">
        <v>-0.2</v>
      </c>
      <c r="F17" s="22">
        <v>0.97</v>
      </c>
      <c r="G17" s="11">
        <f t="shared" si="0"/>
        <v>3.1485740899999985</v>
      </c>
      <c r="H17" s="11">
        <f t="shared" si="0"/>
        <v>5.6457129600000009</v>
      </c>
    </row>
    <row r="18" spans="2:11" x14ac:dyDescent="0.3">
      <c r="B18" s="3">
        <v>40</v>
      </c>
      <c r="C18" s="2">
        <v>9.6999999999999993</v>
      </c>
      <c r="D18" s="2">
        <v>9</v>
      </c>
      <c r="E18" s="21">
        <v>0.7</v>
      </c>
      <c r="F18" s="22">
        <v>1.08</v>
      </c>
      <c r="G18" s="27">
        <f t="shared" si="0"/>
        <v>8.380004689999998</v>
      </c>
      <c r="H18" s="27">
        <f t="shared" si="0"/>
        <v>8.6199976599999992</v>
      </c>
    </row>
    <row r="19" spans="2:11" x14ac:dyDescent="0.3">
      <c r="B19" s="3">
        <v>50</v>
      </c>
      <c r="C19" s="2">
        <v>14.5</v>
      </c>
      <c r="D19" s="2">
        <v>11.7</v>
      </c>
      <c r="E19" s="21">
        <v>2.8</v>
      </c>
      <c r="F19" s="22">
        <v>1.24</v>
      </c>
      <c r="G19" s="11">
        <f t="shared" si="0"/>
        <v>13.640007289999998</v>
      </c>
      <c r="H19" s="11">
        <f t="shared" si="0"/>
        <v>11.679996359999999</v>
      </c>
      <c r="J19" s="35">
        <f>C18-C17</f>
        <v>3.5999999999999996</v>
      </c>
      <c r="K19" s="35">
        <f>D18-D17</f>
        <v>2.8</v>
      </c>
    </row>
    <row r="20" spans="2:11" x14ac:dyDescent="0.3">
      <c r="B20" s="3">
        <v>60</v>
      </c>
      <c r="C20" s="2">
        <v>19</v>
      </c>
      <c r="D20" s="2">
        <v>14.9</v>
      </c>
      <c r="E20" s="21">
        <v>4.0999999999999996</v>
      </c>
      <c r="F20" s="22">
        <v>1.27</v>
      </c>
      <c r="G20" s="11">
        <f t="shared" si="0"/>
        <v>18.928581889999997</v>
      </c>
      <c r="H20" s="11">
        <f t="shared" si="0"/>
        <v>14.825709059999999</v>
      </c>
      <c r="J20" s="35">
        <f t="shared" ref="J20:K20" si="1">C19-C18</f>
        <v>4.8000000000000007</v>
      </c>
      <c r="K20" s="35">
        <f t="shared" si="1"/>
        <v>2.6999999999999993</v>
      </c>
    </row>
    <row r="21" spans="2:11" x14ac:dyDescent="0.3">
      <c r="B21" s="3">
        <v>70</v>
      </c>
      <c r="C21" s="4">
        <v>24.1</v>
      </c>
      <c r="D21" s="4">
        <v>17.899999999999999</v>
      </c>
      <c r="E21" s="23">
        <v>6.3</v>
      </c>
      <c r="F21" s="24">
        <v>1.35</v>
      </c>
      <c r="G21" s="17">
        <f t="shared" si="0"/>
        <v>24.245728489999998</v>
      </c>
      <c r="H21" s="17">
        <f t="shared" si="0"/>
        <v>18.057135759999998</v>
      </c>
      <c r="I21" s="1">
        <f>(G21/H21)</f>
        <v>1.3427228333581516</v>
      </c>
      <c r="J21" s="35">
        <f t="shared" ref="J21:K21" si="2">C20-C19</f>
        <v>4.5</v>
      </c>
      <c r="K21" s="35">
        <f t="shared" si="2"/>
        <v>3.2000000000000011</v>
      </c>
    </row>
    <row r="22" spans="2:11" x14ac:dyDescent="0.3">
      <c r="B22" s="3">
        <v>80</v>
      </c>
      <c r="C22" s="2">
        <v>29.6</v>
      </c>
      <c r="D22" s="2">
        <v>21.4</v>
      </c>
      <c r="E22" s="21">
        <v>8.1999999999999993</v>
      </c>
      <c r="F22" s="22">
        <v>1.38</v>
      </c>
      <c r="G22" s="11">
        <f t="shared" si="0"/>
        <v>29.591447089999996</v>
      </c>
      <c r="H22" s="11">
        <f t="shared" si="0"/>
        <v>21.374276459999994</v>
      </c>
      <c r="J22" s="35">
        <f t="shared" ref="J22:K22" si="3">C21-C20</f>
        <v>5.1000000000000014</v>
      </c>
      <c r="K22" s="35">
        <f t="shared" si="3"/>
        <v>2.9999999999999982</v>
      </c>
    </row>
    <row r="23" spans="2:11" x14ac:dyDescent="0.3">
      <c r="B23" s="3">
        <v>90</v>
      </c>
      <c r="C23" s="2">
        <v>35.1</v>
      </c>
      <c r="D23" s="2">
        <v>24.9</v>
      </c>
      <c r="E23" s="21">
        <v>10.199999999999999</v>
      </c>
      <c r="F23" s="22">
        <v>1.41</v>
      </c>
      <c r="G23" s="11">
        <f t="shared" si="0"/>
        <v>34.96573768999999</v>
      </c>
      <c r="H23" s="11">
        <f t="shared" si="0"/>
        <v>24.777131159999996</v>
      </c>
      <c r="J23" s="35">
        <f t="shared" ref="J23:K23" si="4">C22-C21</f>
        <v>5.5</v>
      </c>
      <c r="K23" s="35">
        <f t="shared" si="4"/>
        <v>3.5</v>
      </c>
    </row>
    <row r="24" spans="2:11" x14ac:dyDescent="0.3">
      <c r="B24" s="3">
        <v>100</v>
      </c>
      <c r="C24" s="4">
        <v>40.299999999999997</v>
      </c>
      <c r="D24" s="4">
        <v>28.2</v>
      </c>
      <c r="E24" s="23">
        <v>12.1</v>
      </c>
      <c r="F24" s="24">
        <v>1.43</v>
      </c>
      <c r="G24" s="17">
        <f>(G$3*($B24)^2)+(G$4*($B24)^1)+(G$5)</f>
        <v>40.368600289999996</v>
      </c>
      <c r="H24" s="17">
        <f>(H$3*($B24)^2)+(H$4*($B24)^1)+(H$5)</f>
        <v>28.265699859999998</v>
      </c>
      <c r="I24" s="1">
        <f>(G24/H24)</f>
        <v>1.4281832924691644</v>
      </c>
      <c r="J24">
        <f>C24-C19</f>
        <v>25.799999999999997</v>
      </c>
      <c r="K24">
        <f>D24-D19</f>
        <v>16.5</v>
      </c>
    </row>
    <row r="25" spans="2:11" x14ac:dyDescent="0.3">
      <c r="B25" s="18">
        <v>150</v>
      </c>
      <c r="C25" s="30">
        <f>G25</f>
        <v>67.811493290000001</v>
      </c>
      <c r="D25" s="30">
        <f>H25</f>
        <v>46.994253359999995</v>
      </c>
      <c r="E25" s="31">
        <f t="shared" ref="E25:E28" si="5">C25-D25</f>
        <v>20.817239930000007</v>
      </c>
      <c r="F25" s="32">
        <f t="shared" ref="F25:F28" si="6">IF(C25&lt;=0,0,(C25/D25))</f>
        <v>1.4429741604899924</v>
      </c>
      <c r="G25" s="19">
        <f>(G$3*($B25)^2)+(G$4*($B25)^1)+(G$5)</f>
        <v>67.811493290000001</v>
      </c>
      <c r="H25" s="19">
        <f>(H$3*($B25)^2)+(H$4*($B25)^1)+(H$5)</f>
        <v>46.994253359999995</v>
      </c>
      <c r="J25" s="34">
        <f>C25-C24</f>
        <v>27.511493290000004</v>
      </c>
      <c r="K25" s="34">
        <f>D25-D24</f>
        <v>18.794253359999995</v>
      </c>
    </row>
    <row r="26" spans="2:11" x14ac:dyDescent="0.3">
      <c r="B26" s="18">
        <v>200</v>
      </c>
      <c r="C26" s="30">
        <f t="shared" ref="C26:D28" si="7">G26</f>
        <v>95.968686289999994</v>
      </c>
      <c r="D26" s="30">
        <f t="shared" si="7"/>
        <v>67.865656860000001</v>
      </c>
      <c r="E26" s="31">
        <f t="shared" si="5"/>
        <v>28.103029429999992</v>
      </c>
      <c r="F26" s="32">
        <f t="shared" si="6"/>
        <v>1.4140979507201072</v>
      </c>
      <c r="G26" s="19">
        <f t="shared" ref="G26:H28" si="8">(G$3*($B26)^2)+(G$4*($B26)^1)+(G$5)</f>
        <v>95.968686289999994</v>
      </c>
      <c r="H26" s="19">
        <f t="shared" si="8"/>
        <v>67.865656860000001</v>
      </c>
      <c r="J26" s="34">
        <f t="shared" ref="J26:K28" si="9">C26-C25</f>
        <v>28.157192999999992</v>
      </c>
      <c r="K26" s="34">
        <f t="shared" si="9"/>
        <v>20.871403500000007</v>
      </c>
    </row>
    <row r="27" spans="2:11" x14ac:dyDescent="0.3">
      <c r="B27" s="18">
        <v>250</v>
      </c>
      <c r="C27" s="30">
        <f t="shared" si="7"/>
        <v>124.84017928999999</v>
      </c>
      <c r="D27" s="30">
        <f t="shared" si="7"/>
        <v>90.879910359999997</v>
      </c>
      <c r="E27" s="31">
        <f t="shared" si="5"/>
        <v>33.960268929999998</v>
      </c>
      <c r="F27" s="32">
        <f t="shared" si="6"/>
        <v>1.3736829052259643</v>
      </c>
      <c r="G27" s="19">
        <f t="shared" si="8"/>
        <v>124.84017928999999</v>
      </c>
      <c r="H27" s="19">
        <f t="shared" si="8"/>
        <v>90.879910359999997</v>
      </c>
      <c r="J27" s="34">
        <f t="shared" si="9"/>
        <v>28.871493000000001</v>
      </c>
      <c r="K27" s="34">
        <f t="shared" si="9"/>
        <v>23.014253499999995</v>
      </c>
    </row>
    <row r="28" spans="2:11" x14ac:dyDescent="0.3">
      <c r="B28" s="18">
        <v>300</v>
      </c>
      <c r="C28" s="30">
        <f t="shared" si="7"/>
        <v>154.42597229</v>
      </c>
      <c r="D28" s="30">
        <f t="shared" si="7"/>
        <v>116.03701386</v>
      </c>
      <c r="E28" s="31">
        <f t="shared" si="5"/>
        <v>38.388958430000002</v>
      </c>
      <c r="F28" s="32">
        <f t="shared" si="6"/>
        <v>1.3308337327287372</v>
      </c>
      <c r="G28" s="19">
        <f t="shared" si="8"/>
        <v>154.42597229</v>
      </c>
      <c r="H28" s="19">
        <f t="shared" si="8"/>
        <v>116.03701386</v>
      </c>
      <c r="I28" s="1">
        <f>(G28/H28)</f>
        <v>1.3308337327287372</v>
      </c>
      <c r="J28" s="34">
        <f t="shared" si="9"/>
        <v>29.58579300000001</v>
      </c>
      <c r="K28" s="34">
        <f t="shared" si="9"/>
        <v>25.157103500000005</v>
      </c>
    </row>
    <row r="30" spans="2:11" x14ac:dyDescent="0.3">
      <c r="B30" s="6">
        <v>70.099999999999994</v>
      </c>
      <c r="C30" s="7">
        <f>C21/C15</f>
        <v>48.2</v>
      </c>
      <c r="D30" s="7">
        <f>D21/D15</f>
        <v>9.4210526315789469</v>
      </c>
      <c r="E30" s="1">
        <f>48/9</f>
        <v>5.333333333333333</v>
      </c>
    </row>
    <row r="31" spans="2:11" x14ac:dyDescent="0.3">
      <c r="B31" s="6">
        <v>100.7</v>
      </c>
      <c r="C31" s="8">
        <f>C24/C21</f>
        <v>1.6721991701244812</v>
      </c>
      <c r="D31" s="8">
        <f>D24/D21</f>
        <v>1.5754189944134078</v>
      </c>
      <c r="E31" s="1">
        <f>1.67/1.58</f>
        <v>1.0569620253164556</v>
      </c>
    </row>
    <row r="32" spans="2:11" x14ac:dyDescent="0.3">
      <c r="B32" s="6">
        <v>100.4</v>
      </c>
      <c r="C32" s="8">
        <f>C24/C18</f>
        <v>4.1546391752577323</v>
      </c>
      <c r="D32" s="8">
        <f>D24/D18</f>
        <v>3.1333333333333333</v>
      </c>
      <c r="E32" s="1">
        <f>4.15/3.15</f>
        <v>1.3174603174603177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1:K72"/>
  <sheetViews>
    <sheetView showGridLines="0" topLeftCell="A16" zoomScale="90" zoomScaleNormal="90" workbookViewId="0">
      <selection activeCell="E72" sqref="E72"/>
    </sheetView>
  </sheetViews>
  <sheetFormatPr defaultRowHeight="15" x14ac:dyDescent="0.3"/>
  <cols>
    <col min="1" max="1" width="4.7109375" customWidth="1"/>
    <col min="7" max="8" width="11" customWidth="1"/>
    <col min="9" max="9" width="9.140625" customWidth="1"/>
    <col min="10" max="11" width="11.140625" customWidth="1"/>
  </cols>
  <sheetData>
    <row r="1" spans="2:11" x14ac:dyDescent="0.3">
      <c r="D1" s="9" t="s">
        <v>4</v>
      </c>
    </row>
    <row r="2" spans="2:11" x14ac:dyDescent="0.3">
      <c r="G2" s="20" t="s">
        <v>13</v>
      </c>
      <c r="J2" s="20" t="s">
        <v>21</v>
      </c>
    </row>
    <row r="3" spans="2:11" x14ac:dyDescent="0.3">
      <c r="G3" s="48">
        <v>0.53600000000000003</v>
      </c>
      <c r="H3" s="48">
        <v>0.33600000000000002</v>
      </c>
      <c r="I3" s="49"/>
      <c r="J3" s="48">
        <v>0.51285700000000001</v>
      </c>
      <c r="K3" s="48">
        <v>0.323214</v>
      </c>
    </row>
    <row r="4" spans="2:11" x14ac:dyDescent="0.3">
      <c r="B4" s="45" t="s">
        <v>29</v>
      </c>
      <c r="G4" s="48">
        <v>-13.26</v>
      </c>
      <c r="H4" s="48">
        <v>-5.42</v>
      </c>
      <c r="I4" s="49"/>
      <c r="J4" s="48">
        <v>-11.285714</v>
      </c>
      <c r="K4" s="48">
        <v>-4.3392860000000004</v>
      </c>
    </row>
    <row r="5" spans="2:11" x14ac:dyDescent="0.3">
      <c r="B5" s="36" t="s">
        <v>28</v>
      </c>
      <c r="G5" s="10"/>
      <c r="H5" s="10"/>
    </row>
    <row r="6" spans="2:11" x14ac:dyDescent="0.3">
      <c r="G6" s="10"/>
      <c r="H6" s="10"/>
      <c r="I6" s="36" t="s">
        <v>24</v>
      </c>
      <c r="J6" s="20" t="s">
        <v>13</v>
      </c>
    </row>
    <row r="7" spans="2:11" x14ac:dyDescent="0.3">
      <c r="C7" s="5" t="s">
        <v>17</v>
      </c>
      <c r="D7" s="5" t="s">
        <v>17</v>
      </c>
      <c r="G7" s="10"/>
      <c r="H7" s="10"/>
      <c r="J7" s="48">
        <v>0.53600000000000003</v>
      </c>
      <c r="K7" s="48">
        <v>0.33600000000000002</v>
      </c>
    </row>
    <row r="8" spans="2:11" x14ac:dyDescent="0.3">
      <c r="C8" s="46" t="s">
        <v>9</v>
      </c>
      <c r="D8" s="39" t="s">
        <v>10</v>
      </c>
      <c r="J8" s="48">
        <v>-13.26</v>
      </c>
      <c r="K8" s="48">
        <v>-5.42</v>
      </c>
    </row>
    <row r="9" spans="2:11" x14ac:dyDescent="0.3">
      <c r="B9" s="12"/>
      <c r="C9" s="13" t="s">
        <v>0</v>
      </c>
      <c r="D9" s="14" t="s">
        <v>0</v>
      </c>
      <c r="E9" s="25" t="s">
        <v>1</v>
      </c>
      <c r="F9" s="25" t="s">
        <v>2</v>
      </c>
      <c r="G9" s="16" t="s">
        <v>8</v>
      </c>
      <c r="H9" s="16" t="s">
        <v>8</v>
      </c>
    </row>
    <row r="10" spans="2:11" x14ac:dyDescent="0.3">
      <c r="B10" s="3">
        <v>1</v>
      </c>
      <c r="C10" s="2">
        <v>0</v>
      </c>
      <c r="D10" s="2">
        <v>0.4</v>
      </c>
      <c r="E10" s="28">
        <f>C10-D10</f>
        <v>-0.4</v>
      </c>
      <c r="F10" s="22">
        <f>IF(C10&lt;=0,0,(C10/D10))</f>
        <v>0</v>
      </c>
      <c r="G10" s="19"/>
      <c r="H10" s="19"/>
    </row>
    <row r="11" spans="2:11" x14ac:dyDescent="0.3">
      <c r="B11" s="3">
        <v>2</v>
      </c>
      <c r="C11" s="2">
        <v>0</v>
      </c>
      <c r="D11" s="2">
        <v>0.6</v>
      </c>
      <c r="E11" s="28">
        <f t="shared" ref="E11:E28" si="0">C11-D11</f>
        <v>-0.6</v>
      </c>
      <c r="F11" s="22">
        <f t="shared" ref="F11:F28" si="1">IF(C11&lt;=0,0,(C11/D11))</f>
        <v>0</v>
      </c>
      <c r="G11" s="19"/>
      <c r="H11" s="19"/>
    </row>
    <row r="12" spans="2:11" x14ac:dyDescent="0.3">
      <c r="B12" s="3">
        <v>3</v>
      </c>
      <c r="C12" s="4">
        <v>0</v>
      </c>
      <c r="D12" s="4">
        <v>0.7</v>
      </c>
      <c r="E12" s="29">
        <f t="shared" si="0"/>
        <v>-0.7</v>
      </c>
      <c r="F12" s="24">
        <f t="shared" si="1"/>
        <v>0</v>
      </c>
      <c r="G12" s="17"/>
      <c r="H12" s="17"/>
    </row>
    <row r="13" spans="2:11" x14ac:dyDescent="0.3">
      <c r="B13" s="3">
        <v>4</v>
      </c>
      <c r="C13" s="2">
        <v>0</v>
      </c>
      <c r="D13" s="2">
        <v>0.9</v>
      </c>
      <c r="E13" s="28">
        <f t="shared" si="0"/>
        <v>-0.9</v>
      </c>
      <c r="F13" s="22">
        <f t="shared" si="1"/>
        <v>0</v>
      </c>
      <c r="G13" s="19"/>
      <c r="H13" s="19"/>
      <c r="J13" s="10"/>
      <c r="K13" s="10"/>
    </row>
    <row r="14" spans="2:11" x14ac:dyDescent="0.3">
      <c r="B14" s="3">
        <v>5</v>
      </c>
      <c r="C14" s="2">
        <v>0</v>
      </c>
      <c r="D14" s="2">
        <v>1.1000000000000001</v>
      </c>
      <c r="E14" s="28">
        <f t="shared" si="0"/>
        <v>-1.1000000000000001</v>
      </c>
      <c r="F14" s="22">
        <f t="shared" si="1"/>
        <v>0</v>
      </c>
      <c r="G14" s="19"/>
      <c r="H14" s="19"/>
      <c r="J14" s="10"/>
      <c r="K14" s="10"/>
    </row>
    <row r="15" spans="2:11" x14ac:dyDescent="0.3">
      <c r="B15" s="3">
        <v>10</v>
      </c>
      <c r="C15" s="4">
        <v>0.5</v>
      </c>
      <c r="D15" s="4">
        <v>1.9</v>
      </c>
      <c r="E15" s="29">
        <f t="shared" si="0"/>
        <v>-1.4</v>
      </c>
      <c r="F15" s="24">
        <f t="shared" si="1"/>
        <v>0.26315789473684209</v>
      </c>
      <c r="G15" s="17">
        <f t="shared" ref="G15:H28" si="2">(G$3*($B15)^1)+(G$4)</f>
        <v>-7.8999999999999995</v>
      </c>
      <c r="H15" s="17">
        <f t="shared" si="2"/>
        <v>-2.0599999999999996</v>
      </c>
      <c r="J15" s="10"/>
      <c r="K15" s="10"/>
    </row>
    <row r="16" spans="2:11" x14ac:dyDescent="0.3">
      <c r="B16" s="3">
        <v>20</v>
      </c>
      <c r="C16" s="2">
        <v>3</v>
      </c>
      <c r="D16" s="2">
        <v>3.8</v>
      </c>
      <c r="E16" s="28">
        <f t="shared" si="0"/>
        <v>-0.79999999999999982</v>
      </c>
      <c r="F16" s="22">
        <f t="shared" si="1"/>
        <v>0.78947368421052633</v>
      </c>
      <c r="G16" s="19">
        <f t="shared" si="2"/>
        <v>-2.5399999999999991</v>
      </c>
      <c r="H16" s="19">
        <f t="shared" si="2"/>
        <v>1.3000000000000007</v>
      </c>
    </row>
    <row r="17" spans="2:11" x14ac:dyDescent="0.3">
      <c r="B17" s="3">
        <v>30</v>
      </c>
      <c r="C17" s="2">
        <v>6.1</v>
      </c>
      <c r="D17" s="2">
        <v>6.2</v>
      </c>
      <c r="E17" s="28">
        <f t="shared" si="0"/>
        <v>-0.10000000000000053</v>
      </c>
      <c r="F17" s="22">
        <f t="shared" si="1"/>
        <v>0.98387096774193539</v>
      </c>
      <c r="G17" s="19">
        <f t="shared" si="2"/>
        <v>2.8200000000000021</v>
      </c>
      <c r="H17" s="19">
        <f t="shared" si="2"/>
        <v>4.66</v>
      </c>
    </row>
    <row r="18" spans="2:11" x14ac:dyDescent="0.3">
      <c r="B18" s="3">
        <v>40</v>
      </c>
      <c r="C18" s="2">
        <v>9.6999999999999993</v>
      </c>
      <c r="D18" s="2">
        <v>9</v>
      </c>
      <c r="E18" s="28">
        <f t="shared" si="0"/>
        <v>0.69999999999999929</v>
      </c>
      <c r="F18" s="22">
        <f t="shared" si="1"/>
        <v>1.0777777777777777</v>
      </c>
      <c r="G18" s="19">
        <f t="shared" si="2"/>
        <v>8.1800000000000015</v>
      </c>
      <c r="H18" s="19">
        <f t="shared" si="2"/>
        <v>8.0200000000000014</v>
      </c>
    </row>
    <row r="19" spans="2:11" x14ac:dyDescent="0.3">
      <c r="B19" s="3">
        <v>50</v>
      </c>
      <c r="C19" s="2">
        <v>14.5</v>
      </c>
      <c r="D19" s="2">
        <v>11.7</v>
      </c>
      <c r="E19" s="28">
        <f t="shared" si="0"/>
        <v>2.8000000000000007</v>
      </c>
      <c r="F19" s="22">
        <f t="shared" si="1"/>
        <v>1.2393162393162394</v>
      </c>
      <c r="G19" s="19">
        <f t="shared" si="2"/>
        <v>13.540000000000001</v>
      </c>
      <c r="H19" s="19">
        <f t="shared" si="2"/>
        <v>11.38</v>
      </c>
    </row>
    <row r="20" spans="2:11" x14ac:dyDescent="0.3">
      <c r="B20" s="3">
        <v>60</v>
      </c>
      <c r="C20" s="2">
        <v>19</v>
      </c>
      <c r="D20" s="2">
        <v>14.9</v>
      </c>
      <c r="E20" s="28">
        <f t="shared" si="0"/>
        <v>4.0999999999999996</v>
      </c>
      <c r="F20" s="22">
        <f t="shared" si="1"/>
        <v>1.2751677852348993</v>
      </c>
      <c r="G20" s="40">
        <f t="shared" si="2"/>
        <v>18.900000000000006</v>
      </c>
      <c r="H20" s="40">
        <f t="shared" si="2"/>
        <v>14.74</v>
      </c>
    </row>
    <row r="21" spans="2:11" x14ac:dyDescent="0.3">
      <c r="B21" s="3">
        <v>70</v>
      </c>
      <c r="C21" s="4">
        <v>24.1</v>
      </c>
      <c r="D21" s="4">
        <v>17.899999999999999</v>
      </c>
      <c r="E21" s="29">
        <f t="shared" si="0"/>
        <v>6.2000000000000028</v>
      </c>
      <c r="F21" s="24">
        <f t="shared" si="1"/>
        <v>1.3463687150837991</v>
      </c>
      <c r="G21" s="17">
        <f t="shared" si="2"/>
        <v>24.260000000000005</v>
      </c>
      <c r="H21" s="17">
        <f t="shared" si="2"/>
        <v>18.100000000000001</v>
      </c>
      <c r="I21" s="43">
        <f>(G21/H21)</f>
        <v>1.3403314917127074</v>
      </c>
    </row>
    <row r="22" spans="2:11" x14ac:dyDescent="0.3">
      <c r="B22" s="3">
        <v>80</v>
      </c>
      <c r="C22" s="2">
        <v>29.6</v>
      </c>
      <c r="D22" s="2">
        <v>21.4</v>
      </c>
      <c r="E22" s="28">
        <f t="shared" si="0"/>
        <v>8.2000000000000028</v>
      </c>
      <c r="F22" s="22">
        <f t="shared" si="1"/>
        <v>1.3831775700934581</v>
      </c>
      <c r="G22" s="19">
        <f t="shared" si="2"/>
        <v>29.620000000000005</v>
      </c>
      <c r="H22" s="19">
        <f t="shared" si="2"/>
        <v>21.46</v>
      </c>
    </row>
    <row r="23" spans="2:11" x14ac:dyDescent="0.3">
      <c r="B23" s="3">
        <v>90</v>
      </c>
      <c r="C23" s="2">
        <v>35.1</v>
      </c>
      <c r="D23" s="2">
        <v>24.9</v>
      </c>
      <c r="E23" s="28">
        <f t="shared" si="0"/>
        <v>10.200000000000003</v>
      </c>
      <c r="F23" s="22">
        <f t="shared" si="1"/>
        <v>1.4096385542168677</v>
      </c>
      <c r="G23" s="19">
        <f t="shared" si="2"/>
        <v>34.980000000000004</v>
      </c>
      <c r="H23" s="19">
        <f t="shared" si="2"/>
        <v>24.82</v>
      </c>
      <c r="J23" s="42" t="s">
        <v>14</v>
      </c>
      <c r="K23" s="42" t="s">
        <v>14</v>
      </c>
    </row>
    <row r="24" spans="2:11" x14ac:dyDescent="0.3">
      <c r="B24" s="3">
        <v>100</v>
      </c>
      <c r="C24" s="4">
        <v>40.299999999999997</v>
      </c>
      <c r="D24" s="4">
        <v>28.2</v>
      </c>
      <c r="E24" s="29">
        <f t="shared" si="0"/>
        <v>12.099999999999998</v>
      </c>
      <c r="F24" s="24">
        <f t="shared" si="1"/>
        <v>1.4290780141843971</v>
      </c>
      <c r="G24" s="17">
        <f t="shared" si="2"/>
        <v>40.340000000000003</v>
      </c>
      <c r="H24" s="17">
        <f>(H$3*($B24)^1)+(H$4)</f>
        <v>28.18</v>
      </c>
      <c r="I24" s="43">
        <f>(G24/H24)</f>
        <v>1.4315117104329314</v>
      </c>
      <c r="J24" s="41">
        <f>C24-C19</f>
        <v>25.799999999999997</v>
      </c>
      <c r="K24" s="41">
        <f>D24-D19</f>
        <v>16.5</v>
      </c>
    </row>
    <row r="25" spans="2:11" x14ac:dyDescent="0.3">
      <c r="B25" s="18">
        <v>150</v>
      </c>
      <c r="C25" s="30">
        <f>G25</f>
        <v>67.14</v>
      </c>
      <c r="D25" s="30">
        <f t="shared" ref="C25:D28" si="3">H25</f>
        <v>44.980000000000004</v>
      </c>
      <c r="E25" s="31">
        <f t="shared" si="0"/>
        <v>22.159999999999997</v>
      </c>
      <c r="F25" s="32">
        <f t="shared" si="1"/>
        <v>1.4926634059582036</v>
      </c>
      <c r="G25" s="19">
        <f t="shared" si="2"/>
        <v>67.14</v>
      </c>
      <c r="H25" s="19">
        <f t="shared" si="2"/>
        <v>44.980000000000004</v>
      </c>
      <c r="J25" s="33">
        <f>C25-C24</f>
        <v>26.840000000000003</v>
      </c>
      <c r="K25" s="33">
        <f>D25-D24</f>
        <v>16.780000000000005</v>
      </c>
    </row>
    <row r="26" spans="2:11" x14ac:dyDescent="0.3">
      <c r="B26" s="18">
        <v>200</v>
      </c>
      <c r="C26" s="30">
        <f t="shared" si="3"/>
        <v>93.94</v>
      </c>
      <c r="D26" s="30">
        <f t="shared" si="3"/>
        <v>61.78</v>
      </c>
      <c r="E26" s="31">
        <f t="shared" si="0"/>
        <v>32.159999999999997</v>
      </c>
      <c r="F26" s="32">
        <f t="shared" si="1"/>
        <v>1.5205568145030754</v>
      </c>
      <c r="G26" s="19">
        <f t="shared" si="2"/>
        <v>93.94</v>
      </c>
      <c r="H26" s="19">
        <f t="shared" si="2"/>
        <v>61.78</v>
      </c>
      <c r="J26" s="33">
        <f t="shared" ref="J26:K28" si="4">C26-C25</f>
        <v>26.799999999999997</v>
      </c>
      <c r="K26" s="33">
        <f t="shared" si="4"/>
        <v>16.799999999999997</v>
      </c>
    </row>
    <row r="27" spans="2:11" x14ac:dyDescent="0.3">
      <c r="B27" s="18">
        <v>250</v>
      </c>
      <c r="C27" s="30">
        <f t="shared" si="3"/>
        <v>120.74</v>
      </c>
      <c r="D27" s="30">
        <f t="shared" si="3"/>
        <v>78.58</v>
      </c>
      <c r="E27" s="31">
        <f t="shared" si="0"/>
        <v>42.16</v>
      </c>
      <c r="F27" s="32">
        <f t="shared" si="1"/>
        <v>1.5365232883685416</v>
      </c>
      <c r="G27" s="19">
        <f t="shared" si="2"/>
        <v>120.74</v>
      </c>
      <c r="H27" s="19">
        <f t="shared" si="2"/>
        <v>78.58</v>
      </c>
      <c r="J27" s="33">
        <f t="shared" si="4"/>
        <v>26.799999999999997</v>
      </c>
      <c r="K27" s="33">
        <f t="shared" si="4"/>
        <v>16.799999999999997</v>
      </c>
    </row>
    <row r="28" spans="2:11" x14ac:dyDescent="0.3">
      <c r="B28" s="18">
        <v>300</v>
      </c>
      <c r="C28" s="30">
        <f t="shared" si="3"/>
        <v>147.54000000000002</v>
      </c>
      <c r="D28" s="30">
        <f t="shared" si="3"/>
        <v>95.38000000000001</v>
      </c>
      <c r="E28" s="31">
        <f t="shared" si="0"/>
        <v>52.160000000000011</v>
      </c>
      <c r="F28" s="32">
        <f t="shared" si="1"/>
        <v>1.546865170895366</v>
      </c>
      <c r="G28" s="19">
        <f t="shared" si="2"/>
        <v>147.54000000000002</v>
      </c>
      <c r="H28" s="19">
        <f t="shared" si="2"/>
        <v>95.38000000000001</v>
      </c>
      <c r="I28" s="43">
        <f>(G28/H28)</f>
        <v>1.546865170895366</v>
      </c>
      <c r="J28" s="33">
        <f t="shared" si="4"/>
        <v>26.800000000000026</v>
      </c>
      <c r="K28" s="33">
        <f t="shared" si="4"/>
        <v>16.800000000000011</v>
      </c>
    </row>
    <row r="29" spans="2:11" x14ac:dyDescent="0.3">
      <c r="I29" s="8">
        <f>I24*E31</f>
        <v>1.5194514619272588</v>
      </c>
    </row>
    <row r="30" spans="2:11" x14ac:dyDescent="0.3">
      <c r="B30" s="6" t="s">
        <v>25</v>
      </c>
      <c r="C30" s="7">
        <f>C21/C15</f>
        <v>48.2</v>
      </c>
      <c r="D30" s="7">
        <f>D21/D15</f>
        <v>9.4210526315789469</v>
      </c>
      <c r="E30" s="1">
        <f>C30/D30</f>
        <v>5.1162011173184361</v>
      </c>
    </row>
    <row r="31" spans="2:11" x14ac:dyDescent="0.3">
      <c r="B31" s="6" t="s">
        <v>26</v>
      </c>
      <c r="C31" s="8">
        <f>C24/C21</f>
        <v>1.6721991701244812</v>
      </c>
      <c r="D31" s="8">
        <f>D24/D21</f>
        <v>1.5754189944134078</v>
      </c>
      <c r="E31" s="1">
        <f t="shared" ref="E31:E33" si="5">C31/D31</f>
        <v>1.0614313881286601</v>
      </c>
    </row>
    <row r="32" spans="2:11" x14ac:dyDescent="0.3">
      <c r="B32" s="6" t="s">
        <v>27</v>
      </c>
      <c r="C32" s="8">
        <f>C24/C18</f>
        <v>4.1546391752577323</v>
      </c>
      <c r="D32" s="8">
        <f>D24/D18</f>
        <v>3.1333333333333333</v>
      </c>
      <c r="E32" s="1">
        <f t="shared" si="5"/>
        <v>1.3259486729545955</v>
      </c>
    </row>
    <row r="33" spans="3:9" x14ac:dyDescent="0.3">
      <c r="C33">
        <f>C28/C24</f>
        <v>3.6610421836228295</v>
      </c>
      <c r="D33">
        <f>D28/D24</f>
        <v>3.3822695035460999</v>
      </c>
      <c r="E33" s="1">
        <f t="shared" si="5"/>
        <v>1.0824217821153677</v>
      </c>
    </row>
    <row r="38" spans="3:9" x14ac:dyDescent="0.3">
      <c r="G38" s="50"/>
      <c r="H38" s="13" t="s">
        <v>22</v>
      </c>
      <c r="I38" s="51" t="s">
        <v>23</v>
      </c>
    </row>
    <row r="39" spans="3:9" x14ac:dyDescent="0.3">
      <c r="G39" s="50">
        <v>1</v>
      </c>
      <c r="H39" s="5">
        <v>135</v>
      </c>
      <c r="I39" s="5">
        <v>134</v>
      </c>
    </row>
    <row r="40" spans="3:9" x14ac:dyDescent="0.3">
      <c r="G40" s="50">
        <v>2</v>
      </c>
      <c r="H40" s="5">
        <v>143</v>
      </c>
      <c r="I40" s="5">
        <v>143</v>
      </c>
    </row>
    <row r="41" spans="3:9" x14ac:dyDescent="0.3">
      <c r="G41" s="50">
        <v>3</v>
      </c>
      <c r="H41" s="5">
        <v>154</v>
      </c>
      <c r="I41" s="5">
        <v>155</v>
      </c>
    </row>
    <row r="43" spans="3:9" x14ac:dyDescent="0.3">
      <c r="H43" s="52">
        <f>H41/H39</f>
        <v>1.1407407407407408</v>
      </c>
      <c r="I43" s="52">
        <f>I41/I39</f>
        <v>1.1567164179104477</v>
      </c>
    </row>
    <row r="53" spans="2:6" x14ac:dyDescent="0.3">
      <c r="E53" s="55">
        <v>1.7999999999999999E-2</v>
      </c>
      <c r="F53" s="55">
        <v>7.0000000000000001E-3</v>
      </c>
    </row>
    <row r="54" spans="2:6" x14ac:dyDescent="0.3">
      <c r="E54" s="55">
        <v>3.72</v>
      </c>
      <c r="F54" s="55">
        <v>2.74</v>
      </c>
    </row>
    <row r="56" spans="2:6" x14ac:dyDescent="0.3">
      <c r="B56" s="3">
        <v>40</v>
      </c>
      <c r="C56" s="5">
        <v>3.5999999999999996</v>
      </c>
      <c r="D56" s="5">
        <v>2.8</v>
      </c>
      <c r="E56" s="55">
        <f>(E$53*$B56)+E$54</f>
        <v>4.4400000000000004</v>
      </c>
      <c r="F56" s="55">
        <f>(F$53*$B56)+F$54</f>
        <v>3.0200000000000005</v>
      </c>
    </row>
    <row r="57" spans="2:6" x14ac:dyDescent="0.3">
      <c r="B57" s="3">
        <v>50</v>
      </c>
      <c r="C57" s="5">
        <v>4.8000000000000007</v>
      </c>
      <c r="D57" s="5">
        <v>2.6999999999999993</v>
      </c>
      <c r="E57" s="55">
        <f t="shared" ref="E57:F66" si="6">(E$53*$B57)+E$54</f>
        <v>4.62</v>
      </c>
      <c r="F57" s="55">
        <f t="shared" si="6"/>
        <v>3.0900000000000003</v>
      </c>
    </row>
    <row r="58" spans="2:6" x14ac:dyDescent="0.3">
      <c r="B58" s="3">
        <v>60</v>
      </c>
      <c r="C58" s="5">
        <v>4.5</v>
      </c>
      <c r="D58" s="5">
        <v>3.2000000000000011</v>
      </c>
      <c r="E58" s="55">
        <f t="shared" si="6"/>
        <v>4.8</v>
      </c>
      <c r="F58" s="55">
        <f t="shared" si="6"/>
        <v>3.16</v>
      </c>
    </row>
    <row r="59" spans="2:6" x14ac:dyDescent="0.3">
      <c r="B59" s="3">
        <v>70</v>
      </c>
      <c r="C59" s="5">
        <v>5.1000000000000014</v>
      </c>
      <c r="D59" s="5">
        <v>2.9999999999999982</v>
      </c>
      <c r="E59" s="55">
        <f t="shared" si="6"/>
        <v>4.9800000000000004</v>
      </c>
      <c r="F59" s="55">
        <f t="shared" si="6"/>
        <v>3.2300000000000004</v>
      </c>
    </row>
    <row r="60" spans="2:6" x14ac:dyDescent="0.3">
      <c r="B60" s="3">
        <v>80</v>
      </c>
      <c r="C60" s="5">
        <v>5.5</v>
      </c>
      <c r="D60" s="5">
        <v>3.5</v>
      </c>
      <c r="E60" s="55">
        <f t="shared" si="6"/>
        <v>5.16</v>
      </c>
      <c r="F60" s="55">
        <f t="shared" si="6"/>
        <v>3.3000000000000003</v>
      </c>
    </row>
    <row r="61" spans="2:6" x14ac:dyDescent="0.3">
      <c r="B61" s="3">
        <v>90</v>
      </c>
      <c r="C61" s="5">
        <v>5.5</v>
      </c>
      <c r="D61" s="5">
        <v>3.5</v>
      </c>
      <c r="E61" s="55">
        <f t="shared" si="6"/>
        <v>5.34</v>
      </c>
      <c r="F61" s="55">
        <f t="shared" si="6"/>
        <v>3.37</v>
      </c>
    </row>
    <row r="62" spans="2:6" x14ac:dyDescent="0.3">
      <c r="B62" s="3">
        <v>100</v>
      </c>
      <c r="C62" s="5">
        <v>5.1999999999999957</v>
      </c>
      <c r="D62" s="5">
        <v>3.3000000000000007</v>
      </c>
      <c r="E62" s="55">
        <f t="shared" si="6"/>
        <v>5.52</v>
      </c>
      <c r="F62" s="55">
        <f t="shared" si="6"/>
        <v>3.4400000000000004</v>
      </c>
    </row>
    <row r="63" spans="2:6" x14ac:dyDescent="0.3">
      <c r="B63" s="18">
        <v>150</v>
      </c>
      <c r="E63" s="55">
        <f t="shared" si="6"/>
        <v>6.42</v>
      </c>
      <c r="F63" s="55">
        <f t="shared" si="6"/>
        <v>3.79</v>
      </c>
    </row>
    <row r="64" spans="2:6" x14ac:dyDescent="0.3">
      <c r="B64" s="18">
        <v>200</v>
      </c>
      <c r="E64" s="55">
        <f t="shared" si="6"/>
        <v>7.32</v>
      </c>
      <c r="F64" s="55">
        <f t="shared" si="6"/>
        <v>4.1400000000000006</v>
      </c>
    </row>
    <row r="65" spans="2:6" x14ac:dyDescent="0.3">
      <c r="B65" s="18">
        <v>250</v>
      </c>
      <c r="E65" s="55">
        <f t="shared" si="6"/>
        <v>8.2200000000000006</v>
      </c>
      <c r="F65" s="55">
        <f t="shared" si="6"/>
        <v>4.49</v>
      </c>
    </row>
    <row r="66" spans="2:6" x14ac:dyDescent="0.3">
      <c r="B66" s="18">
        <v>300</v>
      </c>
      <c r="E66" s="55">
        <f t="shared" si="6"/>
        <v>9.1199999999999992</v>
      </c>
      <c r="F66" s="55">
        <f t="shared" si="6"/>
        <v>4.84</v>
      </c>
    </row>
    <row r="68" spans="2:6" x14ac:dyDescent="0.3">
      <c r="C68">
        <f>C24</f>
        <v>40.299999999999997</v>
      </c>
      <c r="D68">
        <f>D24</f>
        <v>28.2</v>
      </c>
    </row>
    <row r="69" spans="2:6" x14ac:dyDescent="0.3">
      <c r="B69" s="18">
        <v>150</v>
      </c>
      <c r="C69">
        <f>C68+E63</f>
        <v>46.72</v>
      </c>
      <c r="D69">
        <f>D68+F63</f>
        <v>31.99</v>
      </c>
    </row>
    <row r="70" spans="2:6" x14ac:dyDescent="0.3">
      <c r="B70" s="18">
        <v>200</v>
      </c>
      <c r="C70">
        <f t="shared" ref="C70:C72" si="7">C69+E64</f>
        <v>54.04</v>
      </c>
      <c r="D70">
        <f t="shared" ref="D70:D72" si="8">D69+F64</f>
        <v>36.129999999999995</v>
      </c>
    </row>
    <row r="71" spans="2:6" x14ac:dyDescent="0.3">
      <c r="B71" s="18">
        <v>250</v>
      </c>
      <c r="C71">
        <f t="shared" si="7"/>
        <v>62.26</v>
      </c>
      <c r="D71">
        <f t="shared" si="8"/>
        <v>40.619999999999997</v>
      </c>
    </row>
    <row r="72" spans="2:6" x14ac:dyDescent="0.3">
      <c r="B72" s="18">
        <v>300</v>
      </c>
      <c r="C72">
        <f t="shared" si="7"/>
        <v>71.38</v>
      </c>
      <c r="D72">
        <f t="shared" si="8"/>
        <v>45.459999999999994</v>
      </c>
      <c r="E72">
        <f>C72/D72</f>
        <v>1.5701715794104709</v>
      </c>
    </row>
  </sheetData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1:K43"/>
  <sheetViews>
    <sheetView showGridLines="0" zoomScale="90" zoomScaleNormal="90" workbookViewId="0"/>
  </sheetViews>
  <sheetFormatPr defaultRowHeight="15" x14ac:dyDescent="0.3"/>
  <cols>
    <col min="1" max="1" width="4.7109375" customWidth="1"/>
    <col min="7" max="8" width="11" customWidth="1"/>
    <col min="9" max="9" width="9.140625" customWidth="1"/>
    <col min="10" max="11" width="11.140625" customWidth="1"/>
  </cols>
  <sheetData>
    <row r="1" spans="2:11" x14ac:dyDescent="0.3">
      <c r="D1" s="9" t="s">
        <v>4</v>
      </c>
    </row>
    <row r="2" spans="2:11" x14ac:dyDescent="0.3">
      <c r="G2" s="20" t="s">
        <v>13</v>
      </c>
      <c r="J2" s="20" t="s">
        <v>21</v>
      </c>
    </row>
    <row r="3" spans="2:11" x14ac:dyDescent="0.3">
      <c r="G3" s="48">
        <v>0.53600000000000003</v>
      </c>
      <c r="H3" s="48">
        <v>0.379</v>
      </c>
      <c r="I3" s="49"/>
      <c r="J3" s="48">
        <v>0.51285700000000001</v>
      </c>
      <c r="K3" s="48">
        <v>0.36571399999999998</v>
      </c>
    </row>
    <row r="4" spans="2:11" x14ac:dyDescent="0.3">
      <c r="B4" s="45" t="s">
        <v>29</v>
      </c>
      <c r="G4" s="48">
        <v>-13.26</v>
      </c>
      <c r="H4" s="48">
        <v>-6.08</v>
      </c>
      <c r="I4" s="49"/>
      <c r="J4" s="48">
        <v>-11.285714</v>
      </c>
      <c r="K4" s="48">
        <v>-4.9571430000000003</v>
      </c>
    </row>
    <row r="5" spans="2:11" x14ac:dyDescent="0.3">
      <c r="B5" s="36" t="s">
        <v>28</v>
      </c>
      <c r="G5" s="10"/>
      <c r="H5" s="10"/>
      <c r="J5" s="10"/>
      <c r="K5" s="10"/>
    </row>
    <row r="6" spans="2:11" x14ac:dyDescent="0.3">
      <c r="G6" s="10"/>
      <c r="H6" s="10"/>
      <c r="I6" s="36" t="s">
        <v>24</v>
      </c>
      <c r="J6" s="20" t="s">
        <v>13</v>
      </c>
    </row>
    <row r="7" spans="2:11" x14ac:dyDescent="0.3">
      <c r="C7" s="5" t="s">
        <v>17</v>
      </c>
      <c r="D7" s="5" t="s">
        <v>17</v>
      </c>
      <c r="G7" s="10"/>
      <c r="H7" s="10"/>
      <c r="J7" s="48">
        <v>0.53600000000000003</v>
      </c>
      <c r="K7" s="48">
        <v>0.379</v>
      </c>
    </row>
    <row r="8" spans="2:11" x14ac:dyDescent="0.3">
      <c r="C8" s="46" t="s">
        <v>9</v>
      </c>
      <c r="D8" s="44" t="s">
        <v>15</v>
      </c>
      <c r="J8" s="48">
        <v>-13.26</v>
      </c>
      <c r="K8" s="48">
        <v>-6.08</v>
      </c>
    </row>
    <row r="9" spans="2:11" x14ac:dyDescent="0.3">
      <c r="B9" s="12"/>
      <c r="C9" s="13" t="s">
        <v>0</v>
      </c>
      <c r="D9" s="14" t="s">
        <v>0</v>
      </c>
      <c r="E9" s="25" t="s">
        <v>1</v>
      </c>
      <c r="F9" s="25" t="s">
        <v>2</v>
      </c>
      <c r="G9" s="16" t="s">
        <v>8</v>
      </c>
      <c r="H9" s="16" t="s">
        <v>8</v>
      </c>
    </row>
    <row r="10" spans="2:11" x14ac:dyDescent="0.3">
      <c r="B10" s="3">
        <v>1</v>
      </c>
      <c r="C10" s="2">
        <v>0</v>
      </c>
      <c r="D10" s="2">
        <v>0.9</v>
      </c>
      <c r="E10" s="28">
        <f>C10-D10</f>
        <v>-0.9</v>
      </c>
      <c r="F10" s="22">
        <f>IF(C10&lt;=0,0,(C10/D10))</f>
        <v>0</v>
      </c>
      <c r="G10" s="19"/>
      <c r="H10" s="19"/>
    </row>
    <row r="11" spans="2:11" x14ac:dyDescent="0.3">
      <c r="B11" s="3">
        <v>2</v>
      </c>
      <c r="C11" s="2">
        <v>0</v>
      </c>
      <c r="D11" s="2">
        <v>1</v>
      </c>
      <c r="E11" s="28">
        <f t="shared" ref="E11:E28" si="0">C11-D11</f>
        <v>-1</v>
      </c>
      <c r="F11" s="22">
        <f t="shared" ref="F11:F28" si="1">IF(C11&lt;=0,0,(C11/D11))</f>
        <v>0</v>
      </c>
      <c r="G11" s="19"/>
      <c r="H11" s="19"/>
    </row>
    <row r="12" spans="2:11" x14ac:dyDescent="0.3">
      <c r="B12" s="3">
        <v>3</v>
      </c>
      <c r="C12" s="4">
        <v>0</v>
      </c>
      <c r="D12" s="4">
        <v>1.2</v>
      </c>
      <c r="E12" s="29">
        <f t="shared" si="0"/>
        <v>-1.2</v>
      </c>
      <c r="F12" s="24">
        <f t="shared" si="1"/>
        <v>0</v>
      </c>
      <c r="G12" s="17"/>
      <c r="H12" s="17"/>
      <c r="J12" s="10"/>
      <c r="K12" s="10"/>
    </row>
    <row r="13" spans="2:11" x14ac:dyDescent="0.3">
      <c r="B13" s="3">
        <v>4</v>
      </c>
      <c r="C13" s="2">
        <v>0</v>
      </c>
      <c r="D13" s="2">
        <v>1.4</v>
      </c>
      <c r="E13" s="28">
        <f t="shared" si="0"/>
        <v>-1.4</v>
      </c>
      <c r="F13" s="22">
        <f t="shared" si="1"/>
        <v>0</v>
      </c>
      <c r="G13" s="19"/>
      <c r="H13" s="19"/>
      <c r="J13" s="10"/>
      <c r="K13" s="10"/>
    </row>
    <row r="14" spans="2:11" x14ac:dyDescent="0.3">
      <c r="B14" s="3">
        <v>5</v>
      </c>
      <c r="C14" s="2">
        <v>0</v>
      </c>
      <c r="D14" s="2">
        <v>1.5</v>
      </c>
      <c r="E14" s="28">
        <f t="shared" si="0"/>
        <v>-1.5</v>
      </c>
      <c r="F14" s="22">
        <f t="shared" si="1"/>
        <v>0</v>
      </c>
      <c r="G14" s="19"/>
      <c r="H14" s="19"/>
      <c r="J14" s="10"/>
      <c r="K14" s="10"/>
    </row>
    <row r="15" spans="2:11" x14ac:dyDescent="0.3">
      <c r="B15" s="3">
        <v>10</v>
      </c>
      <c r="C15" s="4">
        <v>0.5</v>
      </c>
      <c r="D15" s="4">
        <v>2.6</v>
      </c>
      <c r="E15" s="29">
        <f t="shared" si="0"/>
        <v>-2.1</v>
      </c>
      <c r="F15" s="24">
        <f t="shared" si="1"/>
        <v>0.19230769230769229</v>
      </c>
      <c r="G15" s="17">
        <f t="shared" ref="G15:H28" si="2">(G$3*($B15)^1)+(G$4)</f>
        <v>-7.8999999999999995</v>
      </c>
      <c r="H15" s="17">
        <f t="shared" si="2"/>
        <v>-2.29</v>
      </c>
      <c r="J15" s="10"/>
      <c r="K15" s="10"/>
    </row>
    <row r="16" spans="2:11" x14ac:dyDescent="0.3">
      <c r="B16" s="3">
        <v>20</v>
      </c>
      <c r="C16" s="2">
        <v>3</v>
      </c>
      <c r="D16" s="2">
        <v>4.7</v>
      </c>
      <c r="E16" s="28">
        <f t="shared" si="0"/>
        <v>-1.7000000000000002</v>
      </c>
      <c r="F16" s="22">
        <f t="shared" si="1"/>
        <v>0.63829787234042545</v>
      </c>
      <c r="G16" s="19">
        <f t="shared" si="2"/>
        <v>-2.5399999999999991</v>
      </c>
      <c r="H16" s="19">
        <f t="shared" si="2"/>
        <v>1.5</v>
      </c>
    </row>
    <row r="17" spans="2:11" x14ac:dyDescent="0.3">
      <c r="B17" s="3">
        <v>30</v>
      </c>
      <c r="C17" s="2">
        <v>6.1</v>
      </c>
      <c r="D17" s="2">
        <v>7.2</v>
      </c>
      <c r="E17" s="28">
        <f t="shared" si="0"/>
        <v>-1.1000000000000005</v>
      </c>
      <c r="F17" s="22">
        <f t="shared" si="1"/>
        <v>0.8472222222222221</v>
      </c>
      <c r="G17" s="19">
        <f t="shared" si="2"/>
        <v>2.8200000000000021</v>
      </c>
      <c r="H17" s="19">
        <f t="shared" si="2"/>
        <v>5.2900000000000009</v>
      </c>
    </row>
    <row r="18" spans="2:11" x14ac:dyDescent="0.3">
      <c r="B18" s="3">
        <v>40</v>
      </c>
      <c r="C18" s="2">
        <v>9.6999999999999993</v>
      </c>
      <c r="D18" s="2">
        <v>10.1</v>
      </c>
      <c r="E18" s="28">
        <f t="shared" si="0"/>
        <v>-0.40000000000000036</v>
      </c>
      <c r="F18" s="22">
        <f t="shared" si="1"/>
        <v>0.96039603960396036</v>
      </c>
      <c r="G18" s="19">
        <f t="shared" si="2"/>
        <v>8.1800000000000015</v>
      </c>
      <c r="H18" s="19">
        <f t="shared" si="2"/>
        <v>9.08</v>
      </c>
    </row>
    <row r="19" spans="2:11" x14ac:dyDescent="0.3">
      <c r="B19" s="3">
        <v>50</v>
      </c>
      <c r="C19" s="2">
        <v>14.5</v>
      </c>
      <c r="D19" s="2">
        <v>13.2</v>
      </c>
      <c r="E19" s="28">
        <f t="shared" si="0"/>
        <v>1.3000000000000007</v>
      </c>
      <c r="F19" s="22">
        <f t="shared" si="1"/>
        <v>1.0984848484848486</v>
      </c>
      <c r="G19" s="19">
        <f t="shared" si="2"/>
        <v>13.540000000000001</v>
      </c>
      <c r="H19" s="19">
        <f t="shared" si="2"/>
        <v>12.87</v>
      </c>
    </row>
    <row r="20" spans="2:11" x14ac:dyDescent="0.3">
      <c r="B20" s="3">
        <v>60</v>
      </c>
      <c r="C20" s="2">
        <v>19</v>
      </c>
      <c r="D20" s="2">
        <v>16.8</v>
      </c>
      <c r="E20" s="28">
        <f t="shared" si="0"/>
        <v>2.1999999999999993</v>
      </c>
      <c r="F20" s="22">
        <f t="shared" si="1"/>
        <v>1.1309523809523809</v>
      </c>
      <c r="G20" s="40">
        <f t="shared" si="2"/>
        <v>18.900000000000006</v>
      </c>
      <c r="H20" s="40">
        <f t="shared" si="2"/>
        <v>16.660000000000004</v>
      </c>
    </row>
    <row r="21" spans="2:11" x14ac:dyDescent="0.3">
      <c r="B21" s="3">
        <v>70</v>
      </c>
      <c r="C21" s="4">
        <v>24.1</v>
      </c>
      <c r="D21" s="4">
        <v>20.5</v>
      </c>
      <c r="E21" s="29">
        <f t="shared" si="0"/>
        <v>3.6000000000000014</v>
      </c>
      <c r="F21" s="24">
        <f t="shared" si="1"/>
        <v>1.1756097560975611</v>
      </c>
      <c r="G21" s="17">
        <f t="shared" si="2"/>
        <v>24.260000000000005</v>
      </c>
      <c r="H21" s="17">
        <f t="shared" si="2"/>
        <v>20.450000000000003</v>
      </c>
      <c r="I21" s="43">
        <f>(G21/H21)</f>
        <v>1.1863080684596579</v>
      </c>
    </row>
    <row r="22" spans="2:11" x14ac:dyDescent="0.3">
      <c r="B22" s="3">
        <v>80</v>
      </c>
      <c r="C22" s="2">
        <v>29.6</v>
      </c>
      <c r="D22" s="2">
        <v>23.9</v>
      </c>
      <c r="E22" s="28">
        <f t="shared" si="0"/>
        <v>5.7000000000000028</v>
      </c>
      <c r="F22" s="22">
        <f t="shared" si="1"/>
        <v>1.2384937238493725</v>
      </c>
      <c r="G22" s="19">
        <f t="shared" si="2"/>
        <v>29.620000000000005</v>
      </c>
      <c r="H22" s="19">
        <f t="shared" si="2"/>
        <v>24.240000000000002</v>
      </c>
    </row>
    <row r="23" spans="2:11" x14ac:dyDescent="0.3">
      <c r="B23" s="3">
        <v>90</v>
      </c>
      <c r="C23" s="2">
        <v>35.1</v>
      </c>
      <c r="D23" s="2">
        <v>28</v>
      </c>
      <c r="E23" s="28">
        <f t="shared" si="0"/>
        <v>7.1000000000000014</v>
      </c>
      <c r="F23" s="22">
        <f t="shared" si="1"/>
        <v>1.2535714285714286</v>
      </c>
      <c r="G23" s="19">
        <f t="shared" si="2"/>
        <v>34.980000000000004</v>
      </c>
      <c r="H23" s="19">
        <f t="shared" si="2"/>
        <v>28.03</v>
      </c>
      <c r="J23" s="42" t="s">
        <v>14</v>
      </c>
      <c r="K23" s="42" t="s">
        <v>14</v>
      </c>
    </row>
    <row r="24" spans="2:11" x14ac:dyDescent="0.3">
      <c r="B24" s="3">
        <v>100</v>
      </c>
      <c r="C24" s="4">
        <v>40.299999999999997</v>
      </c>
      <c r="D24" s="4">
        <v>32</v>
      </c>
      <c r="E24" s="29">
        <f t="shared" si="0"/>
        <v>8.2999999999999972</v>
      </c>
      <c r="F24" s="24">
        <f t="shared" si="1"/>
        <v>1.2593749999999999</v>
      </c>
      <c r="G24" s="17">
        <f t="shared" si="2"/>
        <v>40.340000000000003</v>
      </c>
      <c r="H24" s="17">
        <f>(H$3*($B24)^1)+(H$4)</f>
        <v>31.82</v>
      </c>
      <c r="I24" s="43">
        <f>(G24/H24)</f>
        <v>1.2677561282212446</v>
      </c>
      <c r="J24" s="41">
        <f>C24-C19</f>
        <v>25.799999999999997</v>
      </c>
      <c r="K24" s="41">
        <f>D24-D19</f>
        <v>18.8</v>
      </c>
    </row>
    <row r="25" spans="2:11" x14ac:dyDescent="0.3">
      <c r="B25" s="18">
        <v>150</v>
      </c>
      <c r="C25" s="30">
        <f>G25</f>
        <v>67.14</v>
      </c>
      <c r="D25" s="30">
        <f>H25</f>
        <v>50.77</v>
      </c>
      <c r="E25" s="31">
        <f t="shared" si="0"/>
        <v>16.369999999999997</v>
      </c>
      <c r="F25" s="32">
        <f t="shared" si="1"/>
        <v>1.322434508568052</v>
      </c>
      <c r="G25" s="19">
        <f t="shared" si="2"/>
        <v>67.14</v>
      </c>
      <c r="H25" s="19">
        <f t="shared" si="2"/>
        <v>50.77</v>
      </c>
      <c r="J25" s="33">
        <f>C25-C24</f>
        <v>26.840000000000003</v>
      </c>
      <c r="K25" s="33">
        <f>D25-D24</f>
        <v>18.770000000000003</v>
      </c>
    </row>
    <row r="26" spans="2:11" x14ac:dyDescent="0.3">
      <c r="B26" s="18">
        <v>200</v>
      </c>
      <c r="C26" s="30">
        <f t="shared" ref="C26:D28" si="3">G26</f>
        <v>93.94</v>
      </c>
      <c r="D26" s="30">
        <f t="shared" si="3"/>
        <v>69.72</v>
      </c>
      <c r="E26" s="31">
        <f t="shared" si="0"/>
        <v>24.22</v>
      </c>
      <c r="F26" s="32">
        <f t="shared" si="1"/>
        <v>1.3473895582329316</v>
      </c>
      <c r="G26" s="19">
        <f t="shared" si="2"/>
        <v>93.94</v>
      </c>
      <c r="H26" s="19">
        <f t="shared" si="2"/>
        <v>69.72</v>
      </c>
      <c r="J26" s="33">
        <f t="shared" ref="J26:K28" si="4">C26-C25</f>
        <v>26.799999999999997</v>
      </c>
      <c r="K26" s="33">
        <f t="shared" si="4"/>
        <v>18.949999999999996</v>
      </c>
    </row>
    <row r="27" spans="2:11" x14ac:dyDescent="0.3">
      <c r="B27" s="18">
        <v>250</v>
      </c>
      <c r="C27" s="30">
        <f t="shared" si="3"/>
        <v>120.74</v>
      </c>
      <c r="D27" s="30">
        <f t="shared" si="3"/>
        <v>88.67</v>
      </c>
      <c r="E27" s="31">
        <f t="shared" si="0"/>
        <v>32.069999999999993</v>
      </c>
      <c r="F27" s="32">
        <f t="shared" si="1"/>
        <v>1.3616781324010374</v>
      </c>
      <c r="G27" s="19">
        <f t="shared" si="2"/>
        <v>120.74</v>
      </c>
      <c r="H27" s="19">
        <f t="shared" si="2"/>
        <v>88.67</v>
      </c>
      <c r="J27" s="33">
        <f t="shared" si="4"/>
        <v>26.799999999999997</v>
      </c>
      <c r="K27" s="33">
        <f t="shared" si="4"/>
        <v>18.950000000000003</v>
      </c>
    </row>
    <row r="28" spans="2:11" x14ac:dyDescent="0.3">
      <c r="B28" s="18">
        <v>300</v>
      </c>
      <c r="C28" s="30">
        <f t="shared" si="3"/>
        <v>147.54000000000002</v>
      </c>
      <c r="D28" s="30">
        <f t="shared" si="3"/>
        <v>107.62</v>
      </c>
      <c r="E28" s="31">
        <f t="shared" si="0"/>
        <v>39.920000000000016</v>
      </c>
      <c r="F28" s="32">
        <f t="shared" si="1"/>
        <v>1.3709347704887569</v>
      </c>
      <c r="G28" s="19">
        <f t="shared" si="2"/>
        <v>147.54000000000002</v>
      </c>
      <c r="H28" s="19">
        <f t="shared" si="2"/>
        <v>107.62</v>
      </c>
      <c r="I28" s="43">
        <f>(G28/H28)</f>
        <v>1.3709347704887569</v>
      </c>
      <c r="J28" s="33">
        <f t="shared" si="4"/>
        <v>26.800000000000026</v>
      </c>
      <c r="K28" s="33">
        <f t="shared" si="4"/>
        <v>18.950000000000003</v>
      </c>
    </row>
    <row r="29" spans="2:11" x14ac:dyDescent="0.3">
      <c r="I29" s="8">
        <f>I24*E31</f>
        <v>1.3580870401063034</v>
      </c>
    </row>
    <row r="30" spans="2:11" x14ac:dyDescent="0.3">
      <c r="B30" s="6" t="s">
        <v>25</v>
      </c>
      <c r="C30" s="7">
        <f>C21/C15</f>
        <v>48.2</v>
      </c>
      <c r="D30" s="7">
        <f>D21/D15</f>
        <v>7.8846153846153841</v>
      </c>
      <c r="E30" s="1">
        <f>C30/D30</f>
        <v>6.1131707317073181</v>
      </c>
    </row>
    <row r="31" spans="2:11" x14ac:dyDescent="0.3">
      <c r="B31" s="6" t="s">
        <v>26</v>
      </c>
      <c r="C31" s="8">
        <f>C24/C21</f>
        <v>1.6721991701244812</v>
      </c>
      <c r="D31" s="8">
        <f>D24/D21</f>
        <v>1.5609756097560976</v>
      </c>
      <c r="E31" s="1">
        <f t="shared" ref="E31:E33" si="5">C31/D31</f>
        <v>1.0712525933609958</v>
      </c>
    </row>
    <row r="32" spans="2:11" x14ac:dyDescent="0.3">
      <c r="B32" s="6" t="s">
        <v>27</v>
      </c>
      <c r="C32" s="8">
        <f>C24/C18</f>
        <v>4.1546391752577323</v>
      </c>
      <c r="D32" s="8">
        <f>D24/D18</f>
        <v>3.1683168316831685</v>
      </c>
      <c r="E32" s="1">
        <f t="shared" si="5"/>
        <v>1.3113079896907216</v>
      </c>
    </row>
    <row r="33" spans="3:9" x14ac:dyDescent="0.3">
      <c r="C33">
        <f>C28/C24</f>
        <v>3.6610421836228295</v>
      </c>
      <c r="D33">
        <f>D28/D24</f>
        <v>3.3631250000000001</v>
      </c>
      <c r="E33" s="1">
        <f t="shared" si="5"/>
        <v>1.0885834405866059</v>
      </c>
    </row>
    <row r="38" spans="3:9" x14ac:dyDescent="0.3">
      <c r="G38" s="50"/>
      <c r="H38" s="13" t="s">
        <v>22</v>
      </c>
      <c r="I38" s="51" t="s">
        <v>23</v>
      </c>
    </row>
    <row r="39" spans="3:9" x14ac:dyDescent="0.3">
      <c r="G39" s="50">
        <v>1</v>
      </c>
      <c r="H39" s="5">
        <v>119</v>
      </c>
      <c r="I39" s="5">
        <v>119</v>
      </c>
    </row>
    <row r="40" spans="3:9" x14ac:dyDescent="0.3">
      <c r="G40" s="50">
        <v>2</v>
      </c>
      <c r="H40" s="5">
        <v>127</v>
      </c>
      <c r="I40" s="5">
        <v>127</v>
      </c>
    </row>
    <row r="41" spans="3:9" x14ac:dyDescent="0.3">
      <c r="G41" s="50">
        <v>3</v>
      </c>
      <c r="H41" s="5">
        <v>136</v>
      </c>
      <c r="I41" s="5">
        <v>137</v>
      </c>
    </row>
    <row r="43" spans="3:9" x14ac:dyDescent="0.3">
      <c r="H43" s="52">
        <f>H41/H39</f>
        <v>1.1428571428571428</v>
      </c>
      <c r="I43" s="52">
        <f>I41/I39</f>
        <v>1.1512605042016806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1:K43"/>
  <sheetViews>
    <sheetView showGridLines="0" zoomScale="90" zoomScaleNormal="90" workbookViewId="0"/>
  </sheetViews>
  <sheetFormatPr defaultRowHeight="15" x14ac:dyDescent="0.3"/>
  <cols>
    <col min="1" max="1" width="4.7109375" customWidth="1"/>
    <col min="7" max="8" width="11" customWidth="1"/>
    <col min="9" max="9" width="9.140625" customWidth="1"/>
    <col min="10" max="11" width="11.140625" customWidth="1"/>
  </cols>
  <sheetData>
    <row r="1" spans="2:11" x14ac:dyDescent="0.3">
      <c r="D1" s="9" t="s">
        <v>4</v>
      </c>
    </row>
    <row r="2" spans="2:11" x14ac:dyDescent="0.3">
      <c r="G2" s="20" t="s">
        <v>21</v>
      </c>
      <c r="J2" s="20" t="s">
        <v>21</v>
      </c>
    </row>
    <row r="3" spans="2:11" x14ac:dyDescent="0.3">
      <c r="B3" s="45" t="s">
        <v>39</v>
      </c>
      <c r="G3" s="48">
        <v>0.323214</v>
      </c>
      <c r="H3" s="48">
        <v>0.36535699999999999</v>
      </c>
      <c r="I3" s="49"/>
      <c r="J3" s="48">
        <v>0.323214</v>
      </c>
      <c r="K3" s="48">
        <v>0.36535699999999999</v>
      </c>
    </row>
    <row r="4" spans="2:11" x14ac:dyDescent="0.3">
      <c r="B4" s="45" t="s">
        <v>29</v>
      </c>
      <c r="G4" s="48">
        <v>-4.3392860000000004</v>
      </c>
      <c r="H4" s="48">
        <v>-8.1892859999999992</v>
      </c>
      <c r="I4" s="49"/>
      <c r="J4" s="48">
        <v>-4.3392860000000004</v>
      </c>
      <c r="K4" s="48">
        <v>-8.1892859999999992</v>
      </c>
    </row>
    <row r="5" spans="2:11" x14ac:dyDescent="0.3">
      <c r="B5" s="45" t="s">
        <v>38</v>
      </c>
      <c r="G5" s="10"/>
      <c r="H5" s="10"/>
      <c r="J5" s="10"/>
      <c r="K5" s="10"/>
    </row>
    <row r="6" spans="2:11" x14ac:dyDescent="0.3">
      <c r="B6" s="62" t="s">
        <v>37</v>
      </c>
      <c r="G6" s="10"/>
      <c r="H6" s="10"/>
      <c r="I6" s="36" t="s">
        <v>24</v>
      </c>
      <c r="J6" s="20" t="s">
        <v>13</v>
      </c>
    </row>
    <row r="7" spans="2:11" x14ac:dyDescent="0.3">
      <c r="C7" s="5" t="s">
        <v>17</v>
      </c>
      <c r="D7" s="5" t="s">
        <v>18</v>
      </c>
      <c r="G7" s="10"/>
      <c r="H7" s="10"/>
      <c r="J7" s="48">
        <v>0.33600000000000002</v>
      </c>
      <c r="K7" s="48">
        <v>0.39100000000000001</v>
      </c>
    </row>
    <row r="8" spans="2:11" x14ac:dyDescent="0.3">
      <c r="C8" s="46" t="s">
        <v>10</v>
      </c>
      <c r="D8" s="44" t="s">
        <v>19</v>
      </c>
      <c r="J8" s="48">
        <v>-5.42</v>
      </c>
      <c r="K8" s="48">
        <v>-10.38</v>
      </c>
    </row>
    <row r="9" spans="2:11" x14ac:dyDescent="0.3">
      <c r="B9" s="12"/>
      <c r="C9" s="13" t="s">
        <v>0</v>
      </c>
      <c r="D9" s="14" t="s">
        <v>0</v>
      </c>
      <c r="E9" s="25" t="s">
        <v>1</v>
      </c>
      <c r="F9" s="25" t="s">
        <v>2</v>
      </c>
      <c r="G9" s="16" t="s">
        <v>8</v>
      </c>
      <c r="H9" s="16" t="s">
        <v>8</v>
      </c>
    </row>
    <row r="10" spans="2:11" x14ac:dyDescent="0.3">
      <c r="B10" s="3">
        <v>1</v>
      </c>
      <c r="C10" s="2">
        <v>0.4</v>
      </c>
      <c r="D10" s="2">
        <v>0.1</v>
      </c>
      <c r="E10" s="28">
        <f>C10-D10</f>
        <v>0.30000000000000004</v>
      </c>
      <c r="F10" s="22">
        <f>IF(C10&lt;=0,0,(C10/D10))</f>
        <v>4</v>
      </c>
      <c r="G10" s="19"/>
      <c r="H10" s="19"/>
    </row>
    <row r="11" spans="2:11" x14ac:dyDescent="0.3">
      <c r="B11" s="3">
        <v>2</v>
      </c>
      <c r="C11" s="2">
        <v>0.6</v>
      </c>
      <c r="D11" s="2">
        <v>0.1</v>
      </c>
      <c r="E11" s="28">
        <f t="shared" ref="E11:E28" si="0">C11-D11</f>
        <v>0.5</v>
      </c>
      <c r="F11" s="22">
        <f t="shared" ref="F11:F28" si="1">IF(C11&lt;=0,0,(C11/D11))</f>
        <v>5.9999999999999991</v>
      </c>
      <c r="G11" s="19"/>
      <c r="H11" s="19"/>
    </row>
    <row r="12" spans="2:11" x14ac:dyDescent="0.3">
      <c r="B12" s="3">
        <v>3</v>
      </c>
      <c r="C12" s="4">
        <v>0.7</v>
      </c>
      <c r="D12" s="4">
        <v>0.1</v>
      </c>
      <c r="E12" s="29">
        <f t="shared" si="0"/>
        <v>0.6</v>
      </c>
      <c r="F12" s="24">
        <f t="shared" si="1"/>
        <v>6.9999999999999991</v>
      </c>
      <c r="G12" s="17"/>
      <c r="H12" s="17"/>
      <c r="J12" s="10"/>
      <c r="K12" s="10"/>
    </row>
    <row r="13" spans="2:11" x14ac:dyDescent="0.3">
      <c r="B13" s="3">
        <v>4</v>
      </c>
      <c r="C13" s="2">
        <v>0.9</v>
      </c>
      <c r="D13" s="2">
        <v>0.1</v>
      </c>
      <c r="E13" s="28">
        <f t="shared" si="0"/>
        <v>0.8</v>
      </c>
      <c r="F13" s="22">
        <f t="shared" si="1"/>
        <v>9</v>
      </c>
      <c r="G13" s="19"/>
      <c r="H13" s="19"/>
      <c r="J13" s="10"/>
      <c r="K13" s="10"/>
    </row>
    <row r="14" spans="2:11" x14ac:dyDescent="0.3">
      <c r="B14" s="3">
        <v>5</v>
      </c>
      <c r="C14" s="2">
        <v>1.1000000000000001</v>
      </c>
      <c r="D14" s="2">
        <v>0.1</v>
      </c>
      <c r="E14" s="28">
        <f t="shared" si="0"/>
        <v>1</v>
      </c>
      <c r="F14" s="22">
        <f t="shared" si="1"/>
        <v>11</v>
      </c>
      <c r="G14" s="19"/>
      <c r="H14" s="19"/>
      <c r="J14" s="10"/>
      <c r="K14" s="10"/>
    </row>
    <row r="15" spans="2:11" x14ac:dyDescent="0.3">
      <c r="B15" s="3">
        <v>10</v>
      </c>
      <c r="C15" s="4">
        <v>1.9</v>
      </c>
      <c r="D15" s="4">
        <v>0.7</v>
      </c>
      <c r="E15" s="29">
        <f t="shared" si="0"/>
        <v>1.2</v>
      </c>
      <c r="F15" s="24">
        <f t="shared" si="1"/>
        <v>2.7142857142857144</v>
      </c>
      <c r="G15" s="17">
        <f t="shared" ref="G15:H28" si="2">(G$3*($B15)^1)+(G$4)</f>
        <v>-1.1071460000000002</v>
      </c>
      <c r="H15" s="17">
        <f t="shared" si="2"/>
        <v>-4.535715999999999</v>
      </c>
      <c r="J15" s="10"/>
      <c r="K15" s="10"/>
    </row>
    <row r="16" spans="2:11" x14ac:dyDescent="0.3">
      <c r="B16" s="3">
        <v>20</v>
      </c>
      <c r="C16" s="2">
        <v>3.8</v>
      </c>
      <c r="D16" s="2">
        <v>2.4</v>
      </c>
      <c r="E16" s="28">
        <f t="shared" si="0"/>
        <v>1.4</v>
      </c>
      <c r="F16" s="22">
        <f t="shared" si="1"/>
        <v>1.5833333333333333</v>
      </c>
      <c r="G16" s="19">
        <f t="shared" si="2"/>
        <v>2.124994</v>
      </c>
      <c r="H16" s="19">
        <f t="shared" si="2"/>
        <v>-0.88214599999999965</v>
      </c>
    </row>
    <row r="17" spans="2:11" x14ac:dyDescent="0.3">
      <c r="B17" s="3">
        <v>30</v>
      </c>
      <c r="C17" s="2">
        <v>6.2</v>
      </c>
      <c r="D17" s="2">
        <v>4.4000000000000004</v>
      </c>
      <c r="E17" s="28">
        <f t="shared" si="0"/>
        <v>1.7999999999999998</v>
      </c>
      <c r="F17" s="22">
        <f t="shared" si="1"/>
        <v>1.4090909090909089</v>
      </c>
      <c r="G17" s="19">
        <f t="shared" si="2"/>
        <v>5.3571339999999994</v>
      </c>
      <c r="H17" s="19">
        <f t="shared" si="2"/>
        <v>2.7714239999999997</v>
      </c>
    </row>
    <row r="18" spans="2:11" x14ac:dyDescent="0.3">
      <c r="B18" s="3">
        <v>40</v>
      </c>
      <c r="C18" s="2">
        <v>9</v>
      </c>
      <c r="D18" s="2">
        <v>6.9</v>
      </c>
      <c r="E18" s="28">
        <f t="shared" si="0"/>
        <v>2.0999999999999996</v>
      </c>
      <c r="F18" s="22">
        <f t="shared" si="1"/>
        <v>1.3043478260869565</v>
      </c>
      <c r="G18" s="19">
        <f t="shared" si="2"/>
        <v>8.5892739999999996</v>
      </c>
      <c r="H18" s="19">
        <f t="shared" si="2"/>
        <v>6.4249939999999999</v>
      </c>
    </row>
    <row r="19" spans="2:11" x14ac:dyDescent="0.3">
      <c r="B19" s="3">
        <v>50</v>
      </c>
      <c r="C19" s="2">
        <v>11.7</v>
      </c>
      <c r="D19" s="2">
        <v>10.3</v>
      </c>
      <c r="E19" s="28">
        <f t="shared" si="0"/>
        <v>1.3999999999999986</v>
      </c>
      <c r="F19" s="22">
        <f t="shared" si="1"/>
        <v>1.1359223300970873</v>
      </c>
      <c r="G19" s="19">
        <f t="shared" si="2"/>
        <v>11.821413999999997</v>
      </c>
      <c r="H19" s="19">
        <f t="shared" si="2"/>
        <v>10.078564</v>
      </c>
    </row>
    <row r="20" spans="2:11" x14ac:dyDescent="0.3">
      <c r="B20" s="3">
        <v>60</v>
      </c>
      <c r="C20" s="2">
        <v>14.9</v>
      </c>
      <c r="D20" s="2">
        <v>13.2</v>
      </c>
      <c r="E20" s="28">
        <f t="shared" si="0"/>
        <v>1.7000000000000011</v>
      </c>
      <c r="F20" s="22">
        <f t="shared" si="1"/>
        <v>1.1287878787878789</v>
      </c>
      <c r="G20" s="40">
        <f t="shared" si="2"/>
        <v>15.053553999999998</v>
      </c>
      <c r="H20" s="40">
        <f t="shared" si="2"/>
        <v>13.732133999999999</v>
      </c>
    </row>
    <row r="21" spans="2:11" x14ac:dyDescent="0.3">
      <c r="B21" s="3">
        <v>70</v>
      </c>
      <c r="C21" s="4">
        <v>17.899999999999999</v>
      </c>
      <c r="D21" s="4">
        <v>17</v>
      </c>
      <c r="E21" s="29">
        <f t="shared" si="0"/>
        <v>0.89999999999999858</v>
      </c>
      <c r="F21" s="24">
        <f t="shared" si="1"/>
        <v>1.052941176470588</v>
      </c>
      <c r="G21" s="17">
        <f t="shared" si="2"/>
        <v>18.285693999999999</v>
      </c>
      <c r="H21" s="17">
        <f t="shared" si="2"/>
        <v>17.385704</v>
      </c>
      <c r="I21" s="43">
        <f>(G21/H21)</f>
        <v>1.0517660947178209</v>
      </c>
    </row>
    <row r="22" spans="2:11" x14ac:dyDescent="0.3">
      <c r="B22" s="3">
        <v>80</v>
      </c>
      <c r="C22" s="2">
        <v>21.4</v>
      </c>
      <c r="D22" s="2">
        <v>20.7</v>
      </c>
      <c r="E22" s="28">
        <f t="shared" si="0"/>
        <v>0.69999999999999929</v>
      </c>
      <c r="F22" s="22">
        <f t="shared" si="1"/>
        <v>1.0338164251207729</v>
      </c>
      <c r="G22" s="19">
        <f t="shared" si="2"/>
        <v>21.517834000000001</v>
      </c>
      <c r="H22" s="19">
        <f t="shared" si="2"/>
        <v>21.039273999999999</v>
      </c>
    </row>
    <row r="23" spans="2:11" x14ac:dyDescent="0.3">
      <c r="B23" s="3">
        <v>90</v>
      </c>
      <c r="C23" s="2">
        <v>24.9</v>
      </c>
      <c r="D23" s="2">
        <v>24.7</v>
      </c>
      <c r="E23" s="28">
        <f t="shared" si="0"/>
        <v>0.19999999999999929</v>
      </c>
      <c r="F23" s="22">
        <f t="shared" si="1"/>
        <v>1.0080971659919029</v>
      </c>
      <c r="G23" s="19">
        <f t="shared" si="2"/>
        <v>24.749973999999998</v>
      </c>
      <c r="H23" s="19">
        <f t="shared" si="2"/>
        <v>24.692843999999997</v>
      </c>
      <c r="J23" s="42" t="s">
        <v>14</v>
      </c>
      <c r="K23" s="42" t="s">
        <v>14</v>
      </c>
    </row>
    <row r="24" spans="2:11" x14ac:dyDescent="0.3">
      <c r="B24" s="3">
        <v>100</v>
      </c>
      <c r="C24" s="4">
        <v>28.2</v>
      </c>
      <c r="D24" s="4">
        <v>28.9</v>
      </c>
      <c r="E24" s="29">
        <f t="shared" si="0"/>
        <v>-0.69999999999999929</v>
      </c>
      <c r="F24" s="24">
        <f t="shared" si="1"/>
        <v>0.97577854671280284</v>
      </c>
      <c r="G24" s="17">
        <f t="shared" si="2"/>
        <v>27.982113999999996</v>
      </c>
      <c r="H24" s="17">
        <f>(H$3*($B24)^1)+(H$4)</f>
        <v>28.346413999999999</v>
      </c>
      <c r="I24" s="43">
        <f>(G24/H24)</f>
        <v>0.9871482861994465</v>
      </c>
      <c r="J24" s="41">
        <f>C24-C19</f>
        <v>16.5</v>
      </c>
      <c r="K24" s="41">
        <f>D24-D19</f>
        <v>18.599999999999998</v>
      </c>
    </row>
    <row r="25" spans="2:11" x14ac:dyDescent="0.3">
      <c r="B25" s="18">
        <v>150</v>
      </c>
      <c r="C25" s="30">
        <f>G25</f>
        <v>44.142814000000001</v>
      </c>
      <c r="D25" s="30">
        <f>H25</f>
        <v>46.614264000000006</v>
      </c>
      <c r="E25" s="31">
        <f t="shared" si="0"/>
        <v>-2.4714500000000044</v>
      </c>
      <c r="F25" s="32">
        <f t="shared" si="1"/>
        <v>0.94698082114950899</v>
      </c>
      <c r="G25" s="19">
        <f t="shared" si="2"/>
        <v>44.142814000000001</v>
      </c>
      <c r="H25" s="19">
        <f t="shared" si="2"/>
        <v>46.614264000000006</v>
      </c>
      <c r="J25" s="33">
        <f>C25-C24</f>
        <v>15.942814000000002</v>
      </c>
      <c r="K25" s="33">
        <f>D25-D24</f>
        <v>17.714264000000007</v>
      </c>
    </row>
    <row r="26" spans="2:11" x14ac:dyDescent="0.3">
      <c r="B26" s="18">
        <v>200</v>
      </c>
      <c r="C26" s="30">
        <f t="shared" ref="C26:D28" si="3">G26</f>
        <v>60.303513999999993</v>
      </c>
      <c r="D26" s="30">
        <f t="shared" si="3"/>
        <v>64.882114000000001</v>
      </c>
      <c r="E26" s="31">
        <f t="shared" si="0"/>
        <v>-4.5786000000000087</v>
      </c>
      <c r="F26" s="32">
        <f t="shared" si="1"/>
        <v>0.92943201573240952</v>
      </c>
      <c r="G26" s="19">
        <f t="shared" si="2"/>
        <v>60.303513999999993</v>
      </c>
      <c r="H26" s="19">
        <f t="shared" si="2"/>
        <v>64.882114000000001</v>
      </c>
      <c r="J26" s="33">
        <f t="shared" ref="J26:K28" si="4">C26-C25</f>
        <v>16.160699999999991</v>
      </c>
      <c r="K26" s="33">
        <f t="shared" si="4"/>
        <v>18.267849999999996</v>
      </c>
    </row>
    <row r="27" spans="2:11" x14ac:dyDescent="0.3">
      <c r="B27" s="18">
        <v>240</v>
      </c>
      <c r="C27" s="30">
        <f t="shared" si="3"/>
        <v>73.232073999999997</v>
      </c>
      <c r="D27" s="30">
        <f t="shared" si="3"/>
        <v>79.496393999999995</v>
      </c>
      <c r="E27" s="31">
        <f t="shared" si="0"/>
        <v>-6.2643199999999979</v>
      </c>
      <c r="F27" s="32">
        <f t="shared" si="1"/>
        <v>0.92119994776115255</v>
      </c>
      <c r="G27" s="19">
        <f t="shared" si="2"/>
        <v>73.232073999999997</v>
      </c>
      <c r="H27" s="19">
        <f t="shared" si="2"/>
        <v>79.496393999999995</v>
      </c>
      <c r="J27" s="33">
        <f t="shared" si="4"/>
        <v>12.928560000000004</v>
      </c>
      <c r="K27" s="33">
        <f t="shared" si="4"/>
        <v>14.614279999999994</v>
      </c>
    </row>
    <row r="28" spans="2:11" x14ac:dyDescent="0.3">
      <c r="B28" s="18">
        <v>300</v>
      </c>
      <c r="C28" s="30">
        <f t="shared" si="3"/>
        <v>92.624914000000004</v>
      </c>
      <c r="D28" s="30">
        <f t="shared" si="3"/>
        <v>101.41781400000001</v>
      </c>
      <c r="E28" s="31">
        <f t="shared" si="0"/>
        <v>-8.792900000000003</v>
      </c>
      <c r="F28" s="32">
        <f t="shared" si="1"/>
        <v>0.91330024131657972</v>
      </c>
      <c r="G28" s="19">
        <f t="shared" si="2"/>
        <v>92.624914000000004</v>
      </c>
      <c r="H28" s="19">
        <f t="shared" si="2"/>
        <v>101.41781400000001</v>
      </c>
      <c r="I28" s="43">
        <f>(G28/H28)</f>
        <v>0.91330024131657972</v>
      </c>
      <c r="J28" s="33">
        <f t="shared" si="4"/>
        <v>19.392840000000007</v>
      </c>
      <c r="K28" s="33">
        <f t="shared" si="4"/>
        <v>21.921420000000012</v>
      </c>
    </row>
    <row r="29" spans="2:11" x14ac:dyDescent="0.3">
      <c r="I29" s="8">
        <f>I24*E31</f>
        <v>0.91480715316544181</v>
      </c>
    </row>
    <row r="30" spans="2:11" x14ac:dyDescent="0.3">
      <c r="B30" s="6" t="s">
        <v>25</v>
      </c>
      <c r="C30" s="7">
        <f>C21/C15</f>
        <v>9.4210526315789469</v>
      </c>
      <c r="D30" s="7">
        <f>D21/D15</f>
        <v>24.285714285714288</v>
      </c>
      <c r="E30" s="1">
        <f>C30/D30</f>
        <v>0.38792569659442716</v>
      </c>
    </row>
    <row r="31" spans="2:11" x14ac:dyDescent="0.3">
      <c r="B31" s="6" t="s">
        <v>26</v>
      </c>
      <c r="C31" s="8">
        <f>C24/C21</f>
        <v>1.5754189944134078</v>
      </c>
      <c r="D31" s="8">
        <f>D24/D21</f>
        <v>1.7</v>
      </c>
      <c r="E31" s="1">
        <f t="shared" ref="E31:E33" si="5">C31/D31</f>
        <v>0.92671705553729877</v>
      </c>
    </row>
    <row r="32" spans="2:11" x14ac:dyDescent="0.3">
      <c r="B32" s="6" t="s">
        <v>27</v>
      </c>
      <c r="C32" s="8">
        <f>C24/C18</f>
        <v>3.1333333333333333</v>
      </c>
      <c r="D32" s="8">
        <f>D24/D18</f>
        <v>4.1884057971014492</v>
      </c>
      <c r="E32" s="1">
        <f t="shared" si="5"/>
        <v>0.74809688581314882</v>
      </c>
    </row>
    <row r="33" spans="3:9" x14ac:dyDescent="0.3">
      <c r="C33">
        <f>C28/C24</f>
        <v>3.2845714184397163</v>
      </c>
      <c r="D33">
        <f>D28/D24</f>
        <v>3.5092669204152251</v>
      </c>
      <c r="E33" s="1">
        <f t="shared" si="5"/>
        <v>0.93597081468259413</v>
      </c>
    </row>
    <row r="38" spans="3:9" x14ac:dyDescent="0.3">
      <c r="G38" s="50"/>
      <c r="H38" s="13" t="s">
        <v>22</v>
      </c>
      <c r="I38" s="51" t="s">
        <v>23</v>
      </c>
    </row>
    <row r="39" spans="3:9" x14ac:dyDescent="0.3">
      <c r="G39" s="50">
        <v>1</v>
      </c>
      <c r="H39" s="5">
        <v>105</v>
      </c>
      <c r="I39" s="5">
        <v>107</v>
      </c>
    </row>
    <row r="40" spans="3:9" x14ac:dyDescent="0.3">
      <c r="G40" s="50">
        <v>2</v>
      </c>
      <c r="H40" s="5">
        <v>99</v>
      </c>
      <c r="I40" s="5">
        <v>98</v>
      </c>
    </row>
    <row r="41" spans="3:9" x14ac:dyDescent="0.3">
      <c r="G41" s="50">
        <v>3</v>
      </c>
      <c r="H41" s="5">
        <v>91</v>
      </c>
      <c r="I41" s="5">
        <v>89</v>
      </c>
    </row>
    <row r="43" spans="3:9" x14ac:dyDescent="0.3">
      <c r="H43" s="52">
        <f>H41/H39</f>
        <v>0.8666666666666667</v>
      </c>
      <c r="I43" s="52">
        <f>I41/I39</f>
        <v>0.83177570093457942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1:K48"/>
  <sheetViews>
    <sheetView showGridLines="0" tabSelected="1" zoomScale="90" zoomScaleNormal="90" workbookViewId="0"/>
  </sheetViews>
  <sheetFormatPr defaultRowHeight="15" x14ac:dyDescent="0.3"/>
  <cols>
    <col min="1" max="1" width="4.7109375" customWidth="1"/>
    <col min="7" max="8" width="11" customWidth="1"/>
    <col min="9" max="9" width="9.140625" customWidth="1"/>
    <col min="10" max="11" width="11.140625" customWidth="1"/>
  </cols>
  <sheetData>
    <row r="1" spans="2:11" x14ac:dyDescent="0.3">
      <c r="D1" s="9" t="s">
        <v>4</v>
      </c>
    </row>
    <row r="2" spans="2:11" x14ac:dyDescent="0.3">
      <c r="B2" s="63" t="s">
        <v>40</v>
      </c>
      <c r="G2" s="20" t="s">
        <v>41</v>
      </c>
      <c r="J2" s="20"/>
    </row>
    <row r="3" spans="2:11" x14ac:dyDescent="0.3">
      <c r="B3" s="45" t="s">
        <v>16</v>
      </c>
      <c r="G3" s="48">
        <v>0.41199999999999998</v>
      </c>
      <c r="H3" s="48">
        <v>0.39100000000000001</v>
      </c>
      <c r="I3" s="49"/>
      <c r="J3" s="48"/>
      <c r="K3" s="48"/>
    </row>
    <row r="4" spans="2:11" x14ac:dyDescent="0.3">
      <c r="B4" s="45" t="s">
        <v>29</v>
      </c>
      <c r="G4" s="48">
        <v>-8.9</v>
      </c>
      <c r="H4" s="48">
        <v>-10.38</v>
      </c>
      <c r="I4" s="49"/>
      <c r="J4" s="48"/>
      <c r="K4" s="48"/>
    </row>
    <row r="5" spans="2:11" x14ac:dyDescent="0.3">
      <c r="B5" s="45" t="s">
        <v>38</v>
      </c>
      <c r="G5" s="10"/>
      <c r="H5" s="10"/>
      <c r="J5" s="10"/>
      <c r="K5" s="10"/>
    </row>
    <row r="6" spans="2:11" x14ac:dyDescent="0.3">
      <c r="B6" s="62" t="s">
        <v>37</v>
      </c>
      <c r="G6" s="10"/>
      <c r="H6" s="10"/>
      <c r="I6" s="36"/>
      <c r="J6" s="20"/>
    </row>
    <row r="7" spans="2:11" x14ac:dyDescent="0.3">
      <c r="C7" s="5" t="s">
        <v>18</v>
      </c>
      <c r="D7" s="5" t="s">
        <v>18</v>
      </c>
      <c r="G7" s="10"/>
      <c r="H7" s="10"/>
      <c r="J7" s="48"/>
      <c r="K7" s="48"/>
    </row>
    <row r="8" spans="2:11" x14ac:dyDescent="0.3">
      <c r="C8" s="47" t="s">
        <v>20</v>
      </c>
      <c r="D8" s="44" t="s">
        <v>19</v>
      </c>
      <c r="J8" s="48"/>
      <c r="K8" s="48"/>
    </row>
    <row r="9" spans="2:11" x14ac:dyDescent="0.3">
      <c r="B9" s="12"/>
      <c r="C9" s="13" t="s">
        <v>0</v>
      </c>
      <c r="D9" s="14" t="s">
        <v>0</v>
      </c>
      <c r="E9" s="25" t="s">
        <v>1</v>
      </c>
      <c r="F9" s="25" t="s">
        <v>2</v>
      </c>
      <c r="G9" s="16" t="s">
        <v>8</v>
      </c>
      <c r="H9" s="16" t="s">
        <v>8</v>
      </c>
    </row>
    <row r="10" spans="2:11" x14ac:dyDescent="0.3">
      <c r="B10" s="3">
        <v>1</v>
      </c>
      <c r="C10" s="2">
        <v>0.1</v>
      </c>
      <c r="D10" s="2">
        <v>0.1</v>
      </c>
      <c r="E10" s="28">
        <f>C10-D10</f>
        <v>0</v>
      </c>
      <c r="F10" s="22">
        <f>IF(C10&lt;=0,0,(C10/D10))</f>
        <v>1</v>
      </c>
      <c r="G10" s="19"/>
      <c r="H10" s="19"/>
    </row>
    <row r="11" spans="2:11" x14ac:dyDescent="0.3">
      <c r="B11" s="3">
        <v>2</v>
      </c>
      <c r="C11" s="2">
        <v>0.3</v>
      </c>
      <c r="D11" s="2">
        <v>0.1</v>
      </c>
      <c r="E11" s="28">
        <f t="shared" ref="E11:E27" si="0">C11-D11</f>
        <v>0.19999999999999998</v>
      </c>
      <c r="F11" s="22">
        <f t="shared" ref="F11:F27" si="1">IF(C11&lt;=0,0,(C11/D11))</f>
        <v>2.9999999999999996</v>
      </c>
      <c r="G11" s="19"/>
      <c r="H11" s="19"/>
    </row>
    <row r="12" spans="2:11" x14ac:dyDescent="0.3">
      <c r="B12" s="3">
        <v>3</v>
      </c>
      <c r="C12" s="4">
        <v>0.2</v>
      </c>
      <c r="D12" s="4">
        <v>0.1</v>
      </c>
      <c r="E12" s="29">
        <f t="shared" si="0"/>
        <v>0.1</v>
      </c>
      <c r="F12" s="24">
        <f t="shared" si="1"/>
        <v>2</v>
      </c>
      <c r="G12" s="17"/>
      <c r="H12" s="17"/>
      <c r="J12" s="10"/>
      <c r="K12" s="10"/>
    </row>
    <row r="13" spans="2:11" x14ac:dyDescent="0.3">
      <c r="B13" s="3">
        <v>4</v>
      </c>
      <c r="C13" s="2">
        <v>0.4</v>
      </c>
      <c r="D13" s="2">
        <v>0.1</v>
      </c>
      <c r="E13" s="28">
        <f t="shared" si="0"/>
        <v>0.30000000000000004</v>
      </c>
      <c r="F13" s="22">
        <f t="shared" si="1"/>
        <v>4</v>
      </c>
      <c r="G13" s="19"/>
      <c r="H13" s="19"/>
      <c r="J13" s="10"/>
      <c r="K13" s="10"/>
    </row>
    <row r="14" spans="2:11" x14ac:dyDescent="0.3">
      <c r="B14" s="3">
        <v>5</v>
      </c>
      <c r="C14" s="2">
        <v>0.4</v>
      </c>
      <c r="D14" s="2">
        <v>0.1</v>
      </c>
      <c r="E14" s="28">
        <f t="shared" si="0"/>
        <v>0.30000000000000004</v>
      </c>
      <c r="F14" s="22">
        <f t="shared" si="1"/>
        <v>4</v>
      </c>
      <c r="G14" s="19"/>
      <c r="H14" s="19"/>
      <c r="J14" s="10"/>
      <c r="K14" s="10"/>
    </row>
    <row r="15" spans="2:11" x14ac:dyDescent="0.3">
      <c r="B15" s="3">
        <v>10</v>
      </c>
      <c r="C15" s="4">
        <v>0.1</v>
      </c>
      <c r="D15" s="4">
        <v>0.7</v>
      </c>
      <c r="E15" s="29">
        <f t="shared" si="0"/>
        <v>-0.6</v>
      </c>
      <c r="F15" s="24">
        <f t="shared" si="1"/>
        <v>0.14285714285714288</v>
      </c>
      <c r="G15" s="17">
        <f t="shared" ref="G15:H27" si="2">(G$3*($B15)^1)+(G$4)</f>
        <v>-4.78</v>
      </c>
      <c r="H15" s="17">
        <f t="shared" si="2"/>
        <v>-6.4700000000000006</v>
      </c>
      <c r="J15" s="10"/>
      <c r="K15" s="10"/>
    </row>
    <row r="16" spans="2:11" x14ac:dyDescent="0.3">
      <c r="B16" s="3">
        <v>20</v>
      </c>
      <c r="C16" s="2">
        <v>3.1</v>
      </c>
      <c r="D16" s="2">
        <v>2.4</v>
      </c>
      <c r="E16" s="28">
        <f t="shared" si="0"/>
        <v>0.70000000000000018</v>
      </c>
      <c r="F16" s="22">
        <f t="shared" si="1"/>
        <v>1.2916666666666667</v>
      </c>
      <c r="G16" s="19">
        <f t="shared" si="2"/>
        <v>-0.66000000000000014</v>
      </c>
      <c r="H16" s="19">
        <f t="shared" si="2"/>
        <v>-2.5600000000000005</v>
      </c>
    </row>
    <row r="17" spans="2:11" x14ac:dyDescent="0.3">
      <c r="B17" s="3">
        <v>30</v>
      </c>
      <c r="C17" s="2">
        <v>5.5</v>
      </c>
      <c r="D17" s="2">
        <v>4.4000000000000004</v>
      </c>
      <c r="E17" s="28">
        <f t="shared" si="0"/>
        <v>1.0999999999999996</v>
      </c>
      <c r="F17" s="22">
        <f t="shared" si="1"/>
        <v>1.25</v>
      </c>
      <c r="G17" s="19">
        <f t="shared" si="2"/>
        <v>3.4599999999999991</v>
      </c>
      <c r="H17" s="19">
        <f t="shared" si="2"/>
        <v>1.3499999999999996</v>
      </c>
    </row>
    <row r="18" spans="2:11" x14ac:dyDescent="0.3">
      <c r="B18" s="3">
        <v>40</v>
      </c>
      <c r="C18" s="2">
        <v>8.6</v>
      </c>
      <c r="D18" s="2">
        <v>6.9</v>
      </c>
      <c r="E18" s="28">
        <f t="shared" si="0"/>
        <v>1.6999999999999993</v>
      </c>
      <c r="F18" s="22">
        <f t="shared" si="1"/>
        <v>1.2463768115942029</v>
      </c>
      <c r="G18" s="19">
        <f t="shared" si="2"/>
        <v>7.58</v>
      </c>
      <c r="H18" s="19">
        <f t="shared" si="2"/>
        <v>5.26</v>
      </c>
    </row>
    <row r="19" spans="2:11" x14ac:dyDescent="0.3">
      <c r="B19" s="3">
        <v>50</v>
      </c>
      <c r="C19" s="2">
        <v>12.2</v>
      </c>
      <c r="D19" s="2">
        <v>10.3</v>
      </c>
      <c r="E19" s="28">
        <f t="shared" si="0"/>
        <v>1.8999999999999986</v>
      </c>
      <c r="F19" s="22">
        <f t="shared" si="1"/>
        <v>1.1844660194174756</v>
      </c>
      <c r="G19" s="19">
        <f t="shared" si="2"/>
        <v>11.699999999999998</v>
      </c>
      <c r="H19" s="19">
        <f t="shared" si="2"/>
        <v>9.17</v>
      </c>
    </row>
    <row r="20" spans="2:11" x14ac:dyDescent="0.3">
      <c r="B20" s="3">
        <v>60</v>
      </c>
      <c r="C20" s="2">
        <v>15.7</v>
      </c>
      <c r="D20" s="2">
        <v>13.2</v>
      </c>
      <c r="E20" s="28">
        <f t="shared" si="0"/>
        <v>2.5</v>
      </c>
      <c r="F20" s="22">
        <f t="shared" si="1"/>
        <v>1.1893939393939394</v>
      </c>
      <c r="G20" s="40">
        <f t="shared" si="2"/>
        <v>15.819999999999999</v>
      </c>
      <c r="H20" s="40">
        <f t="shared" si="2"/>
        <v>13.08</v>
      </c>
    </row>
    <row r="21" spans="2:11" x14ac:dyDescent="0.3">
      <c r="B21" s="3">
        <v>70</v>
      </c>
      <c r="C21" s="4">
        <v>20.100000000000001</v>
      </c>
      <c r="D21" s="4">
        <v>17</v>
      </c>
      <c r="E21" s="29">
        <f t="shared" si="0"/>
        <v>3.1000000000000014</v>
      </c>
      <c r="F21" s="24">
        <f t="shared" si="1"/>
        <v>1.1823529411764706</v>
      </c>
      <c r="G21" s="17">
        <f t="shared" si="2"/>
        <v>19.939999999999998</v>
      </c>
      <c r="H21" s="17">
        <f t="shared" si="2"/>
        <v>16.990000000000002</v>
      </c>
      <c r="I21" s="43">
        <f>(G21/H21)</f>
        <v>1.1736315479693935</v>
      </c>
    </row>
    <row r="22" spans="2:11" x14ac:dyDescent="0.3">
      <c r="B22" s="3">
        <v>80</v>
      </c>
      <c r="C22" s="2">
        <v>24.1</v>
      </c>
      <c r="D22" s="2">
        <v>20.7</v>
      </c>
      <c r="E22" s="28">
        <f t="shared" si="0"/>
        <v>3.4000000000000021</v>
      </c>
      <c r="F22" s="22">
        <f t="shared" si="1"/>
        <v>1.1642512077294687</v>
      </c>
      <c r="G22" s="19">
        <f t="shared" si="2"/>
        <v>24.060000000000002</v>
      </c>
      <c r="H22" s="19">
        <f t="shared" si="2"/>
        <v>20.9</v>
      </c>
    </row>
    <row r="23" spans="2:11" x14ac:dyDescent="0.3">
      <c r="B23" s="3">
        <v>90</v>
      </c>
      <c r="C23" s="2">
        <v>28.1</v>
      </c>
      <c r="D23" s="2">
        <v>24.7</v>
      </c>
      <c r="E23" s="28">
        <f t="shared" si="0"/>
        <v>3.4000000000000021</v>
      </c>
      <c r="F23" s="22">
        <f t="shared" si="1"/>
        <v>1.1376518218623484</v>
      </c>
      <c r="G23" s="19">
        <f t="shared" si="2"/>
        <v>28.18</v>
      </c>
      <c r="H23" s="19">
        <f t="shared" si="2"/>
        <v>24.809999999999995</v>
      </c>
      <c r="J23" s="42" t="s">
        <v>14</v>
      </c>
      <c r="K23" s="42" t="s">
        <v>14</v>
      </c>
    </row>
    <row r="24" spans="2:11" x14ac:dyDescent="0.3">
      <c r="B24" s="3">
        <v>100</v>
      </c>
      <c r="C24" s="4">
        <v>32.299999999999997</v>
      </c>
      <c r="D24" s="4">
        <v>28.9</v>
      </c>
      <c r="E24" s="29">
        <f t="shared" si="0"/>
        <v>3.3999999999999986</v>
      </c>
      <c r="F24" s="24">
        <f t="shared" si="1"/>
        <v>1.1176470588235294</v>
      </c>
      <c r="G24" s="17">
        <f t="shared" si="2"/>
        <v>32.299999999999997</v>
      </c>
      <c r="H24" s="17">
        <f>(H$3*($B24)^1)+(H$4)</f>
        <v>28.72</v>
      </c>
      <c r="I24" s="43">
        <f>(G24/H24)</f>
        <v>1.1246518105849581</v>
      </c>
      <c r="J24" s="41">
        <f>C24-C19</f>
        <v>20.099999999999998</v>
      </c>
      <c r="K24" s="41">
        <f>D24-D19</f>
        <v>18.599999999999998</v>
      </c>
    </row>
    <row r="25" spans="2:11" x14ac:dyDescent="0.3">
      <c r="B25" s="18">
        <v>150</v>
      </c>
      <c r="C25" s="30">
        <f>G25</f>
        <v>52.9</v>
      </c>
      <c r="D25" s="30">
        <f>H25</f>
        <v>48.27</v>
      </c>
      <c r="E25" s="31">
        <f t="shared" si="0"/>
        <v>4.6299999999999955</v>
      </c>
      <c r="F25" s="32">
        <f t="shared" si="1"/>
        <v>1.0959187901388026</v>
      </c>
      <c r="G25" s="19">
        <f t="shared" si="2"/>
        <v>52.9</v>
      </c>
      <c r="H25" s="19">
        <f t="shared" si="2"/>
        <v>48.27</v>
      </c>
      <c r="J25" s="33">
        <f>C25-C24</f>
        <v>20.6</v>
      </c>
      <c r="K25" s="33">
        <f>D25-D24</f>
        <v>19.370000000000005</v>
      </c>
    </row>
    <row r="26" spans="2:11" x14ac:dyDescent="0.3">
      <c r="B26" s="18">
        <v>200</v>
      </c>
      <c r="C26" s="30">
        <f t="shared" ref="C26:D27" si="3">G26</f>
        <v>73.499999999999986</v>
      </c>
      <c r="D26" s="30">
        <f t="shared" si="3"/>
        <v>67.820000000000007</v>
      </c>
      <c r="E26" s="31">
        <f t="shared" si="0"/>
        <v>5.6799999999999784</v>
      </c>
      <c r="F26" s="32">
        <f t="shared" si="1"/>
        <v>1.083751105868475</v>
      </c>
      <c r="G26" s="19">
        <f t="shared" si="2"/>
        <v>73.499999999999986</v>
      </c>
      <c r="H26" s="19">
        <f t="shared" si="2"/>
        <v>67.820000000000007</v>
      </c>
      <c r="J26" s="33">
        <f t="shared" ref="J26:K27" si="4">C26-C25</f>
        <v>20.599999999999987</v>
      </c>
      <c r="K26" s="33">
        <f t="shared" si="4"/>
        <v>19.550000000000004</v>
      </c>
    </row>
    <row r="27" spans="2:11" x14ac:dyDescent="0.3">
      <c r="B27" s="18">
        <v>240</v>
      </c>
      <c r="C27" s="30">
        <f t="shared" si="3"/>
        <v>89.97999999999999</v>
      </c>
      <c r="D27" s="30">
        <f t="shared" si="3"/>
        <v>83.460000000000008</v>
      </c>
      <c r="E27" s="31">
        <f t="shared" si="0"/>
        <v>6.5199999999999818</v>
      </c>
      <c r="F27" s="32">
        <f t="shared" si="1"/>
        <v>1.0781212556913489</v>
      </c>
      <c r="G27" s="19">
        <f t="shared" si="2"/>
        <v>89.97999999999999</v>
      </c>
      <c r="H27" s="19">
        <f t="shared" si="2"/>
        <v>83.460000000000008</v>
      </c>
      <c r="J27" s="33">
        <f t="shared" si="4"/>
        <v>16.480000000000004</v>
      </c>
      <c r="K27" s="33">
        <f t="shared" si="4"/>
        <v>15.64</v>
      </c>
    </row>
    <row r="30" spans="2:11" x14ac:dyDescent="0.3">
      <c r="C30" s="13" t="s">
        <v>0</v>
      </c>
      <c r="D30" s="14" t="s">
        <v>0</v>
      </c>
    </row>
    <row r="31" spans="2:11" x14ac:dyDescent="0.3">
      <c r="C31" s="2">
        <v>0.1</v>
      </c>
      <c r="D31" s="2">
        <v>0.1</v>
      </c>
    </row>
    <row r="32" spans="2:11" x14ac:dyDescent="0.3">
      <c r="C32" s="2">
        <v>0.3</v>
      </c>
      <c r="D32" s="2">
        <v>0.1</v>
      </c>
    </row>
    <row r="33" spans="3:9" x14ac:dyDescent="0.3">
      <c r="C33" s="4">
        <v>0.2</v>
      </c>
      <c r="D33" s="4">
        <v>0.1</v>
      </c>
    </row>
    <row r="34" spans="3:9" x14ac:dyDescent="0.3">
      <c r="C34" s="2">
        <v>0.4</v>
      </c>
      <c r="D34" s="2">
        <v>0.1</v>
      </c>
    </row>
    <row r="35" spans="3:9" x14ac:dyDescent="0.3">
      <c r="C35" s="2">
        <v>0.4</v>
      </c>
      <c r="D35" s="2">
        <v>0.1</v>
      </c>
    </row>
    <row r="36" spans="3:9" x14ac:dyDescent="0.3">
      <c r="C36" s="4">
        <v>0.1</v>
      </c>
      <c r="D36" s="4">
        <v>0.7</v>
      </c>
    </row>
    <row r="37" spans="3:9" x14ac:dyDescent="0.3">
      <c r="C37" s="2">
        <v>3.1</v>
      </c>
      <c r="D37" s="2">
        <v>2.4</v>
      </c>
    </row>
    <row r="38" spans="3:9" x14ac:dyDescent="0.3">
      <c r="C38" s="2">
        <v>5.5</v>
      </c>
      <c r="D38" s="2">
        <v>4.4000000000000004</v>
      </c>
      <c r="G38" s="50"/>
      <c r="H38" s="13" t="s">
        <v>22</v>
      </c>
      <c r="I38" s="51" t="s">
        <v>23</v>
      </c>
    </row>
    <row r="39" spans="3:9" x14ac:dyDescent="0.3">
      <c r="C39" s="2">
        <v>8.6</v>
      </c>
      <c r="D39" s="2">
        <v>6.9</v>
      </c>
      <c r="G39" s="50">
        <v>1</v>
      </c>
      <c r="H39" s="5">
        <v>116</v>
      </c>
      <c r="I39" s="5">
        <v>117</v>
      </c>
    </row>
    <row r="40" spans="3:9" x14ac:dyDescent="0.3">
      <c r="C40" s="2">
        <v>12.2</v>
      </c>
      <c r="D40" s="2">
        <v>10.3</v>
      </c>
      <c r="G40" s="50">
        <v>2</v>
      </c>
      <c r="H40" s="5">
        <v>113</v>
      </c>
      <c r="I40" s="5">
        <v>112</v>
      </c>
    </row>
    <row r="41" spans="3:9" x14ac:dyDescent="0.3">
      <c r="C41" s="2">
        <v>15.7</v>
      </c>
      <c r="D41" s="2">
        <v>13.2</v>
      </c>
      <c r="G41" s="50">
        <v>3</v>
      </c>
      <c r="H41" s="5">
        <v>110</v>
      </c>
      <c r="I41" s="5">
        <v>107</v>
      </c>
    </row>
    <row r="42" spans="3:9" x14ac:dyDescent="0.3">
      <c r="C42" s="4">
        <v>20.100000000000001</v>
      </c>
      <c r="D42" s="4">
        <v>17</v>
      </c>
    </row>
    <row r="43" spans="3:9" x14ac:dyDescent="0.3">
      <c r="C43" s="2">
        <v>24.1</v>
      </c>
      <c r="D43" s="2">
        <v>20.7</v>
      </c>
      <c r="H43" s="52">
        <f>H41/H39</f>
        <v>0.94827586206896552</v>
      </c>
      <c r="I43" s="52">
        <f>I41/I39</f>
        <v>0.9145299145299145</v>
      </c>
    </row>
    <row r="44" spans="3:9" x14ac:dyDescent="0.3">
      <c r="C44" s="2">
        <v>28.1</v>
      </c>
      <c r="D44" s="2">
        <v>24.7</v>
      </c>
    </row>
    <row r="45" spans="3:9" x14ac:dyDescent="0.3">
      <c r="C45" s="4">
        <v>32.299999999999997</v>
      </c>
      <c r="D45" s="4">
        <v>28.9</v>
      </c>
    </row>
    <row r="46" spans="3:9" x14ac:dyDescent="0.3">
      <c r="C46" s="30">
        <f>G46</f>
        <v>0</v>
      </c>
      <c r="D46" s="30">
        <f>H46</f>
        <v>0</v>
      </c>
    </row>
    <row r="47" spans="3:9" x14ac:dyDescent="0.3">
      <c r="C47" s="30">
        <f t="shared" ref="C47:C48" si="5">G47</f>
        <v>0</v>
      </c>
      <c r="D47" s="30">
        <f t="shared" ref="D47:D48" si="6">H47</f>
        <v>0</v>
      </c>
    </row>
    <row r="48" spans="3:9" x14ac:dyDescent="0.3">
      <c r="C48" s="30">
        <f t="shared" si="5"/>
        <v>0</v>
      </c>
      <c r="D48" s="30">
        <f t="shared" si="6"/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K73"/>
  <sheetViews>
    <sheetView showGridLines="0" zoomScale="90" zoomScaleNormal="90" workbookViewId="0"/>
  </sheetViews>
  <sheetFormatPr defaultRowHeight="15" x14ac:dyDescent="0.3"/>
  <cols>
    <col min="1" max="1" width="4.7109375" customWidth="1"/>
    <col min="7" max="8" width="11" customWidth="1"/>
    <col min="9" max="9" width="9.140625" customWidth="1"/>
    <col min="10" max="11" width="11.140625" customWidth="1"/>
  </cols>
  <sheetData>
    <row r="1" spans="2:11" x14ac:dyDescent="0.3">
      <c r="D1" s="9" t="s">
        <v>4</v>
      </c>
    </row>
    <row r="2" spans="2:11" x14ac:dyDescent="0.3">
      <c r="G2" s="20" t="s">
        <v>13</v>
      </c>
      <c r="J2" s="20" t="s">
        <v>21</v>
      </c>
    </row>
    <row r="3" spans="2:11" x14ac:dyDescent="0.3">
      <c r="B3" s="45" t="s">
        <v>39</v>
      </c>
      <c r="G3" s="48">
        <v>0.19500000000000001</v>
      </c>
      <c r="H3" s="48">
        <v>0.151</v>
      </c>
      <c r="I3" s="49"/>
      <c r="J3" s="48">
        <v>0.51285700000000001</v>
      </c>
      <c r="K3" s="48">
        <v>0.323214</v>
      </c>
    </row>
    <row r="4" spans="2:11" x14ac:dyDescent="0.3">
      <c r="B4" s="45" t="s">
        <v>29</v>
      </c>
      <c r="G4" s="48">
        <v>7.94</v>
      </c>
      <c r="H4" s="48">
        <v>7.64</v>
      </c>
      <c r="I4" s="49"/>
      <c r="J4" s="48">
        <v>-11.285714</v>
      </c>
      <c r="K4" s="48">
        <v>-4.3392860000000004</v>
      </c>
    </row>
    <row r="5" spans="2:11" x14ac:dyDescent="0.3">
      <c r="B5" s="45" t="s">
        <v>38</v>
      </c>
      <c r="G5" s="10"/>
      <c r="H5" s="10"/>
    </row>
    <row r="6" spans="2:11" x14ac:dyDescent="0.3">
      <c r="B6" s="62" t="s">
        <v>37</v>
      </c>
      <c r="G6" s="10"/>
      <c r="H6" s="10"/>
      <c r="I6" s="36" t="s">
        <v>24</v>
      </c>
      <c r="J6" s="20" t="s">
        <v>13</v>
      </c>
    </row>
    <row r="7" spans="2:11" x14ac:dyDescent="0.3">
      <c r="C7" s="5" t="s">
        <v>17</v>
      </c>
      <c r="D7" s="5" t="s">
        <v>17</v>
      </c>
      <c r="G7" s="10"/>
      <c r="H7" s="10"/>
      <c r="J7" s="48">
        <v>0.53600000000000003</v>
      </c>
      <c r="K7" s="48">
        <v>0.33600000000000002</v>
      </c>
    </row>
    <row r="8" spans="2:11" x14ac:dyDescent="0.3">
      <c r="C8" s="46" t="s">
        <v>9</v>
      </c>
      <c r="D8" s="39" t="s">
        <v>10</v>
      </c>
      <c r="J8" s="48">
        <v>-13.26</v>
      </c>
      <c r="K8" s="48">
        <v>-5.42</v>
      </c>
    </row>
    <row r="9" spans="2:11" x14ac:dyDescent="0.3">
      <c r="B9" s="12"/>
      <c r="C9" s="13" t="s">
        <v>0</v>
      </c>
      <c r="D9" s="14" t="s">
        <v>0</v>
      </c>
      <c r="E9" s="25" t="s">
        <v>1</v>
      </c>
      <c r="F9" s="25" t="s">
        <v>2</v>
      </c>
      <c r="G9" s="16" t="s">
        <v>8</v>
      </c>
      <c r="H9" s="16" t="s">
        <v>8</v>
      </c>
    </row>
    <row r="10" spans="2:11" x14ac:dyDescent="0.3">
      <c r="B10" s="3">
        <v>1</v>
      </c>
      <c r="C10" s="53"/>
      <c r="D10" s="53"/>
      <c r="E10" s="28">
        <f>C10-D10</f>
        <v>0</v>
      </c>
      <c r="F10" s="22">
        <f>IF(C10&lt;=0,0,(C10/D10))</f>
        <v>0</v>
      </c>
      <c r="G10" s="19"/>
      <c r="H10" s="19"/>
    </row>
    <row r="11" spans="2:11" x14ac:dyDescent="0.3">
      <c r="B11" s="3">
        <v>2</v>
      </c>
      <c r="C11" s="53"/>
      <c r="D11" s="53"/>
      <c r="E11" s="28">
        <f t="shared" ref="E11:E28" si="0">C11-D11</f>
        <v>0</v>
      </c>
      <c r="F11" s="22">
        <f t="shared" ref="F11:F28" si="1">IF(C11&lt;=0,0,(C11/D11))</f>
        <v>0</v>
      </c>
      <c r="G11" s="19"/>
      <c r="H11" s="19"/>
    </row>
    <row r="12" spans="2:11" x14ac:dyDescent="0.3">
      <c r="B12" s="3">
        <v>3</v>
      </c>
      <c r="C12" s="54"/>
      <c r="D12" s="54"/>
      <c r="E12" s="29">
        <f t="shared" si="0"/>
        <v>0</v>
      </c>
      <c r="F12" s="24">
        <f t="shared" si="1"/>
        <v>0</v>
      </c>
      <c r="G12" s="17"/>
      <c r="H12" s="17"/>
    </row>
    <row r="13" spans="2:11" x14ac:dyDescent="0.3">
      <c r="B13" s="3">
        <v>4</v>
      </c>
      <c r="C13" s="53"/>
      <c r="D13" s="53"/>
      <c r="E13" s="28">
        <f t="shared" si="0"/>
        <v>0</v>
      </c>
      <c r="F13" s="22">
        <f t="shared" si="1"/>
        <v>0</v>
      </c>
      <c r="G13" s="19"/>
      <c r="H13" s="19"/>
      <c r="J13" s="10"/>
      <c r="K13" s="10"/>
    </row>
    <row r="14" spans="2:11" x14ac:dyDescent="0.3">
      <c r="B14" s="3">
        <v>5</v>
      </c>
      <c r="C14" s="53"/>
      <c r="D14" s="53"/>
      <c r="E14" s="28">
        <f t="shared" si="0"/>
        <v>0</v>
      </c>
      <c r="F14" s="22">
        <f t="shared" si="1"/>
        <v>0</v>
      </c>
      <c r="G14" s="19"/>
      <c r="H14" s="19"/>
      <c r="J14" s="10"/>
      <c r="K14" s="10"/>
    </row>
    <row r="15" spans="2:11" x14ac:dyDescent="0.3">
      <c r="B15" s="3">
        <v>10</v>
      </c>
      <c r="C15" s="54"/>
      <c r="D15" s="54"/>
      <c r="E15" s="29">
        <f t="shared" si="0"/>
        <v>0</v>
      </c>
      <c r="F15" s="24">
        <f t="shared" si="1"/>
        <v>0</v>
      </c>
      <c r="G15" s="17">
        <f t="shared" ref="G15:H28" si="2">(G$3*($B15)^1)+(G$4)</f>
        <v>9.89</v>
      </c>
      <c r="H15" s="17">
        <f t="shared" si="2"/>
        <v>9.15</v>
      </c>
      <c r="J15" s="10"/>
      <c r="K15" s="10"/>
    </row>
    <row r="16" spans="2:11" x14ac:dyDescent="0.3">
      <c r="B16" s="3">
        <v>20</v>
      </c>
      <c r="C16" s="53"/>
      <c r="D16" s="53"/>
      <c r="E16" s="28">
        <f t="shared" si="0"/>
        <v>0</v>
      </c>
      <c r="F16" s="22">
        <f t="shared" si="1"/>
        <v>0</v>
      </c>
      <c r="G16" s="19">
        <f t="shared" si="2"/>
        <v>11.84</v>
      </c>
      <c r="H16" s="19">
        <f t="shared" si="2"/>
        <v>10.66</v>
      </c>
    </row>
    <row r="17" spans="2:11" x14ac:dyDescent="0.3">
      <c r="B17" s="3">
        <v>30</v>
      </c>
      <c r="C17" s="53"/>
      <c r="D17" s="53"/>
      <c r="E17" s="28">
        <f t="shared" si="0"/>
        <v>0</v>
      </c>
      <c r="F17" s="22">
        <f t="shared" si="1"/>
        <v>0</v>
      </c>
      <c r="G17" s="19">
        <f t="shared" si="2"/>
        <v>13.790000000000001</v>
      </c>
      <c r="H17" s="19">
        <f t="shared" si="2"/>
        <v>12.17</v>
      </c>
    </row>
    <row r="18" spans="2:11" x14ac:dyDescent="0.3">
      <c r="B18" s="3">
        <v>40</v>
      </c>
      <c r="C18" s="53"/>
      <c r="D18" s="53"/>
      <c r="E18" s="28">
        <f t="shared" si="0"/>
        <v>0</v>
      </c>
      <c r="F18" s="22">
        <f t="shared" si="1"/>
        <v>0</v>
      </c>
      <c r="G18" s="19">
        <f t="shared" si="2"/>
        <v>15.740000000000002</v>
      </c>
      <c r="H18" s="19">
        <f t="shared" si="2"/>
        <v>13.68</v>
      </c>
    </row>
    <row r="19" spans="2:11" x14ac:dyDescent="0.3">
      <c r="B19" s="3">
        <v>50</v>
      </c>
      <c r="C19" s="53"/>
      <c r="D19" s="53"/>
      <c r="E19" s="28">
        <f t="shared" si="0"/>
        <v>0</v>
      </c>
      <c r="F19" s="22">
        <f t="shared" si="1"/>
        <v>0</v>
      </c>
      <c r="G19" s="19">
        <f t="shared" si="2"/>
        <v>17.690000000000001</v>
      </c>
      <c r="H19" s="19">
        <f t="shared" si="2"/>
        <v>15.19</v>
      </c>
    </row>
    <row r="20" spans="2:11" x14ac:dyDescent="0.3">
      <c r="B20" s="3">
        <v>60</v>
      </c>
      <c r="C20" s="2">
        <v>19.600000000000001</v>
      </c>
      <c r="D20" s="2">
        <v>16.7</v>
      </c>
      <c r="E20" s="28">
        <f t="shared" si="0"/>
        <v>2.9000000000000021</v>
      </c>
      <c r="F20" s="22">
        <f t="shared" si="1"/>
        <v>1.1736526946107786</v>
      </c>
      <c r="G20" s="40">
        <f t="shared" si="2"/>
        <v>19.64</v>
      </c>
      <c r="H20" s="40">
        <f t="shared" si="2"/>
        <v>16.7</v>
      </c>
    </row>
    <row r="21" spans="2:11" x14ac:dyDescent="0.3">
      <c r="B21" s="3">
        <v>70</v>
      </c>
      <c r="C21" s="4">
        <v>21.6</v>
      </c>
      <c r="D21" s="4">
        <v>18.2</v>
      </c>
      <c r="E21" s="29">
        <f t="shared" si="0"/>
        <v>3.4000000000000021</v>
      </c>
      <c r="F21" s="24">
        <f t="shared" si="1"/>
        <v>1.186813186813187</v>
      </c>
      <c r="G21" s="17">
        <f t="shared" si="2"/>
        <v>21.59</v>
      </c>
      <c r="H21" s="17">
        <f t="shared" si="2"/>
        <v>18.21</v>
      </c>
      <c r="I21" s="43">
        <f>(G21/H21)</f>
        <v>1.1856123009335529</v>
      </c>
    </row>
    <row r="22" spans="2:11" x14ac:dyDescent="0.3">
      <c r="B22" s="3">
        <v>80</v>
      </c>
      <c r="C22" s="2">
        <v>23.6</v>
      </c>
      <c r="D22" s="2">
        <v>19.7</v>
      </c>
      <c r="E22" s="28">
        <f t="shared" si="0"/>
        <v>3.9000000000000021</v>
      </c>
      <c r="F22" s="22">
        <f t="shared" si="1"/>
        <v>1.1979695431472082</v>
      </c>
      <c r="G22" s="19">
        <f t="shared" si="2"/>
        <v>23.540000000000003</v>
      </c>
      <c r="H22" s="19">
        <f t="shared" si="2"/>
        <v>19.72</v>
      </c>
    </row>
    <row r="23" spans="2:11" x14ac:dyDescent="0.3">
      <c r="B23" s="3">
        <v>90</v>
      </c>
      <c r="C23" s="2">
        <v>25.5</v>
      </c>
      <c r="D23" s="2">
        <v>21.3</v>
      </c>
      <c r="E23" s="28">
        <f t="shared" si="0"/>
        <v>4.1999999999999993</v>
      </c>
      <c r="F23" s="22">
        <f t="shared" si="1"/>
        <v>1.1971830985915493</v>
      </c>
      <c r="G23" s="19">
        <f t="shared" si="2"/>
        <v>25.490000000000002</v>
      </c>
      <c r="H23" s="19">
        <f t="shared" si="2"/>
        <v>21.23</v>
      </c>
      <c r="J23" s="42" t="s">
        <v>14</v>
      </c>
      <c r="K23" s="42" t="s">
        <v>14</v>
      </c>
    </row>
    <row r="24" spans="2:11" x14ac:dyDescent="0.3">
      <c r="B24" s="3">
        <v>100</v>
      </c>
      <c r="C24" s="4">
        <v>27.4</v>
      </c>
      <c r="D24" s="4">
        <v>22.7</v>
      </c>
      <c r="E24" s="29">
        <f t="shared" si="0"/>
        <v>4.6999999999999993</v>
      </c>
      <c r="F24" s="24">
        <f t="shared" si="1"/>
        <v>1.2070484581497798</v>
      </c>
      <c r="G24" s="17">
        <f t="shared" si="2"/>
        <v>27.44</v>
      </c>
      <c r="H24" s="17">
        <f>(H$3*($B24)^1)+(H$4)</f>
        <v>22.74</v>
      </c>
      <c r="I24" s="43">
        <f>(G24/H24)</f>
        <v>1.2066842568161831</v>
      </c>
      <c r="J24" s="41">
        <f>C24-C19</f>
        <v>27.4</v>
      </c>
      <c r="K24" s="41">
        <f>D24-D19</f>
        <v>22.7</v>
      </c>
    </row>
    <row r="25" spans="2:11" x14ac:dyDescent="0.3">
      <c r="B25" s="18">
        <v>150</v>
      </c>
      <c r="C25" s="30">
        <f>G25</f>
        <v>37.19</v>
      </c>
      <c r="D25" s="30">
        <f t="shared" ref="C25:D28" si="3">H25</f>
        <v>30.29</v>
      </c>
      <c r="E25" s="31">
        <f t="shared" si="0"/>
        <v>6.8999999999999986</v>
      </c>
      <c r="F25" s="32">
        <f t="shared" si="1"/>
        <v>1.2277979531198415</v>
      </c>
      <c r="G25" s="19">
        <f t="shared" si="2"/>
        <v>37.19</v>
      </c>
      <c r="H25" s="19">
        <f t="shared" si="2"/>
        <v>30.29</v>
      </c>
      <c r="J25" s="33">
        <f>C25-C24</f>
        <v>9.7899999999999991</v>
      </c>
      <c r="K25" s="33">
        <f>D25-D24</f>
        <v>7.59</v>
      </c>
    </row>
    <row r="26" spans="2:11" x14ac:dyDescent="0.3">
      <c r="B26" s="18">
        <v>200</v>
      </c>
      <c r="C26" s="30">
        <f t="shared" si="3"/>
        <v>46.94</v>
      </c>
      <c r="D26" s="30">
        <f t="shared" si="3"/>
        <v>37.839999999999996</v>
      </c>
      <c r="E26" s="31">
        <f t="shared" si="0"/>
        <v>9.1000000000000014</v>
      </c>
      <c r="F26" s="32">
        <f t="shared" si="1"/>
        <v>1.2404862579281184</v>
      </c>
      <c r="G26" s="19">
        <f t="shared" si="2"/>
        <v>46.94</v>
      </c>
      <c r="H26" s="19">
        <f t="shared" si="2"/>
        <v>37.839999999999996</v>
      </c>
      <c r="J26" s="33">
        <f t="shared" ref="J26:K28" si="4">C26-C25</f>
        <v>9.75</v>
      </c>
      <c r="K26" s="33">
        <f t="shared" si="4"/>
        <v>7.5499999999999972</v>
      </c>
    </row>
    <row r="27" spans="2:11" x14ac:dyDescent="0.3">
      <c r="B27" s="18">
        <v>250</v>
      </c>
      <c r="C27" s="30">
        <f t="shared" si="3"/>
        <v>56.69</v>
      </c>
      <c r="D27" s="30">
        <f t="shared" si="3"/>
        <v>45.39</v>
      </c>
      <c r="E27" s="31">
        <f t="shared" si="0"/>
        <v>11.299999999999997</v>
      </c>
      <c r="F27" s="32">
        <f t="shared" si="1"/>
        <v>1.2489535139898655</v>
      </c>
      <c r="G27" s="19">
        <f t="shared" si="2"/>
        <v>56.69</v>
      </c>
      <c r="H27" s="19">
        <f t="shared" si="2"/>
        <v>45.39</v>
      </c>
      <c r="J27" s="33">
        <f t="shared" si="4"/>
        <v>9.75</v>
      </c>
      <c r="K27" s="33">
        <f t="shared" si="4"/>
        <v>7.5500000000000043</v>
      </c>
    </row>
    <row r="28" spans="2:11" x14ac:dyDescent="0.3">
      <c r="B28" s="18">
        <v>300</v>
      </c>
      <c r="C28" s="30">
        <f t="shared" si="3"/>
        <v>66.44</v>
      </c>
      <c r="D28" s="30">
        <f t="shared" si="3"/>
        <v>52.94</v>
      </c>
      <c r="E28" s="31">
        <f t="shared" si="0"/>
        <v>13.5</v>
      </c>
      <c r="F28" s="32">
        <f t="shared" si="1"/>
        <v>1.2550056667925955</v>
      </c>
      <c r="G28" s="19">
        <f t="shared" si="2"/>
        <v>66.44</v>
      </c>
      <c r="H28" s="19">
        <f t="shared" si="2"/>
        <v>52.94</v>
      </c>
      <c r="I28" s="43">
        <f>(G28/H28)</f>
        <v>1.2550056667925955</v>
      </c>
      <c r="J28" s="33">
        <f t="shared" si="4"/>
        <v>9.75</v>
      </c>
      <c r="K28" s="33">
        <f t="shared" si="4"/>
        <v>7.5499999999999972</v>
      </c>
    </row>
    <row r="29" spans="2:11" x14ac:dyDescent="0.3">
      <c r="I29" s="8">
        <f>I24*E31</f>
        <v>1.2272583316795034</v>
      </c>
    </row>
    <row r="30" spans="2:11" x14ac:dyDescent="0.3">
      <c r="B30" s="6" t="s">
        <v>25</v>
      </c>
      <c r="C30" s="7" t="e">
        <f>C21/C15</f>
        <v>#DIV/0!</v>
      </c>
      <c r="D30" s="7" t="e">
        <f>D21/D15</f>
        <v>#DIV/0!</v>
      </c>
      <c r="E30" s="1" t="e">
        <f>C30/D30</f>
        <v>#DIV/0!</v>
      </c>
    </row>
    <row r="31" spans="2:11" x14ac:dyDescent="0.3">
      <c r="B31" s="6" t="s">
        <v>26</v>
      </c>
      <c r="C31" s="8">
        <f>C24/C21</f>
        <v>1.2685185185185184</v>
      </c>
      <c r="D31" s="8">
        <f>D24/D21</f>
        <v>1.2472527472527473</v>
      </c>
      <c r="E31" s="1">
        <f t="shared" ref="E31:E33" si="5">C31/D31</f>
        <v>1.0170500897373143</v>
      </c>
    </row>
    <row r="32" spans="2:11" x14ac:dyDescent="0.3">
      <c r="B32" s="6" t="s">
        <v>27</v>
      </c>
      <c r="C32" s="8" t="e">
        <f>C24/C18</f>
        <v>#DIV/0!</v>
      </c>
      <c r="D32" s="8" t="e">
        <f>D24/D18</f>
        <v>#DIV/0!</v>
      </c>
      <c r="E32" s="1" t="e">
        <f t="shared" si="5"/>
        <v>#DIV/0!</v>
      </c>
    </row>
    <row r="33" spans="3:9" x14ac:dyDescent="0.3">
      <c r="C33">
        <f>C28/C24</f>
        <v>2.424817518248175</v>
      </c>
      <c r="D33">
        <f>D28/D24</f>
        <v>2.3321585903083699</v>
      </c>
      <c r="E33" s="1">
        <f t="shared" si="5"/>
        <v>1.0397309721237926</v>
      </c>
    </row>
    <row r="38" spans="3:9" x14ac:dyDescent="0.3">
      <c r="G38" s="50"/>
      <c r="H38" s="13" t="s">
        <v>22</v>
      </c>
      <c r="I38" s="51" t="s">
        <v>23</v>
      </c>
    </row>
    <row r="39" spans="3:9" x14ac:dyDescent="0.3">
      <c r="G39" s="50">
        <v>1</v>
      </c>
      <c r="H39" s="5">
        <v>135</v>
      </c>
      <c r="I39" s="5">
        <v>134</v>
      </c>
    </row>
    <row r="40" spans="3:9" x14ac:dyDescent="0.3">
      <c r="G40" s="50">
        <v>2</v>
      </c>
      <c r="H40" s="5">
        <v>143</v>
      </c>
      <c r="I40" s="5">
        <v>143</v>
      </c>
    </row>
    <row r="41" spans="3:9" x14ac:dyDescent="0.3">
      <c r="G41" s="50">
        <v>3</v>
      </c>
      <c r="H41" s="5">
        <v>154</v>
      </c>
      <c r="I41" s="5">
        <v>155</v>
      </c>
    </row>
    <row r="43" spans="3:9" x14ac:dyDescent="0.3">
      <c r="H43" s="52">
        <f>H41/H39</f>
        <v>1.1407407407407408</v>
      </c>
      <c r="I43" s="52">
        <f>I41/I39</f>
        <v>1.1567164179104477</v>
      </c>
    </row>
    <row r="62" spans="1:2" x14ac:dyDescent="0.3">
      <c r="A62">
        <v>1</v>
      </c>
      <c r="B62">
        <v>133890</v>
      </c>
    </row>
    <row r="63" spans="1:2" x14ac:dyDescent="0.3">
      <c r="A63">
        <v>2</v>
      </c>
      <c r="B63">
        <v>135000</v>
      </c>
    </row>
    <row r="64" spans="1:2" x14ac:dyDescent="0.3">
      <c r="A64">
        <v>3</v>
      </c>
      <c r="B64">
        <v>135790</v>
      </c>
    </row>
    <row r="65" spans="1:2" x14ac:dyDescent="0.3">
      <c r="A65">
        <v>4</v>
      </c>
      <c r="B65">
        <v>137300</v>
      </c>
    </row>
    <row r="66" spans="1:2" x14ac:dyDescent="0.3">
      <c r="A66">
        <v>5</v>
      </c>
      <c r="B66">
        <v>138130</v>
      </c>
    </row>
    <row r="67" spans="1:2" x14ac:dyDescent="0.3">
      <c r="A67">
        <v>6</v>
      </c>
      <c r="B67">
        <v>139100</v>
      </c>
    </row>
    <row r="68" spans="1:2" x14ac:dyDescent="0.3">
      <c r="A68">
        <v>7</v>
      </c>
      <c r="B68">
        <v>139900</v>
      </c>
    </row>
    <row r="69" spans="1:2" x14ac:dyDescent="0.3">
      <c r="A69">
        <v>8</v>
      </c>
      <c r="B69">
        <v>141120</v>
      </c>
    </row>
    <row r="70" spans="1:2" x14ac:dyDescent="0.3">
      <c r="A70">
        <v>9</v>
      </c>
      <c r="B70">
        <v>141890</v>
      </c>
    </row>
    <row r="71" spans="1:2" x14ac:dyDescent="0.3">
      <c r="A71">
        <v>10</v>
      </c>
      <c r="B71">
        <v>143230</v>
      </c>
    </row>
    <row r="72" spans="1:2" x14ac:dyDescent="0.3">
      <c r="A72">
        <v>11</v>
      </c>
      <c r="B72">
        <v>144000</v>
      </c>
    </row>
    <row r="73" spans="1:2" x14ac:dyDescent="0.3">
      <c r="A73">
        <v>12</v>
      </c>
      <c r="B73">
        <v>145290</v>
      </c>
    </row>
  </sheetData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N19"/>
  <sheetViews>
    <sheetView workbookViewId="0">
      <selection activeCell="P16" sqref="P16"/>
    </sheetView>
  </sheetViews>
  <sheetFormatPr defaultRowHeight="15" x14ac:dyDescent="0.3"/>
  <sheetData>
    <row r="3" spans="6:14" x14ac:dyDescent="0.3">
      <c r="F3" s="3" t="s">
        <v>30</v>
      </c>
      <c r="G3" s="41" t="s">
        <v>34</v>
      </c>
      <c r="H3" s="3" t="s">
        <v>31</v>
      </c>
      <c r="I3" s="41" t="s">
        <v>34</v>
      </c>
      <c r="J3" s="3" t="s">
        <v>31</v>
      </c>
      <c r="K3" s="56" t="s">
        <v>32</v>
      </c>
      <c r="L3" s="57" t="s">
        <v>33</v>
      </c>
    </row>
    <row r="4" spans="6:14" x14ac:dyDescent="0.3">
      <c r="F4" s="3">
        <v>1</v>
      </c>
      <c r="H4" s="2">
        <v>-0.2</v>
      </c>
      <c r="J4" s="2">
        <v>0.3</v>
      </c>
      <c r="K4" s="58">
        <v>-0.5</v>
      </c>
      <c r="L4" s="59">
        <v>0</v>
      </c>
    </row>
    <row r="5" spans="6:14" x14ac:dyDescent="0.3">
      <c r="F5" s="3">
        <v>2</v>
      </c>
      <c r="H5" s="2">
        <v>0.1</v>
      </c>
      <c r="J5" s="2">
        <v>0.2</v>
      </c>
      <c r="K5" s="58">
        <v>-0.2</v>
      </c>
      <c r="L5" s="59">
        <v>0.33</v>
      </c>
    </row>
    <row r="6" spans="6:14" x14ac:dyDescent="0.3">
      <c r="F6" s="3">
        <v>3</v>
      </c>
      <c r="H6" s="4">
        <v>0.2</v>
      </c>
      <c r="J6" s="4">
        <v>0.4</v>
      </c>
      <c r="K6" s="60">
        <v>-0.2</v>
      </c>
      <c r="L6" s="61">
        <v>0.56000000000000005</v>
      </c>
    </row>
    <row r="7" spans="6:14" x14ac:dyDescent="0.3">
      <c r="F7" s="3">
        <v>4</v>
      </c>
      <c r="H7" s="2">
        <v>0</v>
      </c>
      <c r="J7" s="2">
        <v>0.2</v>
      </c>
      <c r="K7" s="58">
        <v>-0.2</v>
      </c>
      <c r="L7" s="59">
        <v>0.17</v>
      </c>
    </row>
    <row r="8" spans="6:14" x14ac:dyDescent="0.3">
      <c r="F8" s="3">
        <v>5</v>
      </c>
      <c r="H8" s="2">
        <v>0.2</v>
      </c>
      <c r="J8" s="2">
        <v>0.3</v>
      </c>
      <c r="K8" s="58">
        <v>-0.2</v>
      </c>
      <c r="L8" s="59">
        <v>0.5</v>
      </c>
    </row>
    <row r="9" spans="6:14" x14ac:dyDescent="0.3">
      <c r="F9" s="3">
        <v>10</v>
      </c>
      <c r="H9" s="4">
        <v>1.2</v>
      </c>
      <c r="J9" s="4">
        <v>1.3</v>
      </c>
      <c r="K9" s="60">
        <v>-0.1</v>
      </c>
      <c r="L9" s="61">
        <v>0.94</v>
      </c>
    </row>
    <row r="10" spans="6:14" x14ac:dyDescent="0.3">
      <c r="F10" s="3">
        <v>20</v>
      </c>
      <c r="G10" s="41">
        <f>+H10-H9</f>
        <v>2.2000000000000002</v>
      </c>
      <c r="H10" s="2">
        <v>3.4</v>
      </c>
      <c r="I10" s="41">
        <f>+J10-J9</f>
        <v>1.9999999999999998</v>
      </c>
      <c r="J10" s="2">
        <v>3.3</v>
      </c>
      <c r="K10" s="58">
        <v>0.1</v>
      </c>
      <c r="L10" s="59">
        <v>1.03</v>
      </c>
    </row>
    <row r="11" spans="6:14" x14ac:dyDescent="0.3">
      <c r="F11" s="3">
        <v>30</v>
      </c>
      <c r="G11" s="41">
        <f t="shared" ref="G11:I18" si="0">+H11-H10</f>
        <v>3.1</v>
      </c>
      <c r="H11" s="2">
        <v>6.5</v>
      </c>
      <c r="I11" s="41">
        <f t="shared" si="0"/>
        <v>2.7</v>
      </c>
      <c r="J11" s="2">
        <v>6</v>
      </c>
      <c r="K11" s="58">
        <v>0.6</v>
      </c>
      <c r="L11" s="59">
        <v>1.1000000000000001</v>
      </c>
    </row>
    <row r="12" spans="6:14" x14ac:dyDescent="0.3">
      <c r="F12" s="3">
        <v>40</v>
      </c>
      <c r="G12" s="41">
        <f t="shared" si="0"/>
        <v>3.8000000000000007</v>
      </c>
      <c r="H12" s="2">
        <v>10.3</v>
      </c>
      <c r="I12" s="41">
        <f t="shared" si="0"/>
        <v>3.0999999999999996</v>
      </c>
      <c r="J12" s="2">
        <v>9.1</v>
      </c>
      <c r="K12" s="58">
        <v>1.2</v>
      </c>
      <c r="L12" s="59">
        <v>1.1299999999999999</v>
      </c>
      <c r="N12">
        <f>H12-H10</f>
        <v>6.9</v>
      </c>
    </row>
    <row r="13" spans="6:14" x14ac:dyDescent="0.3">
      <c r="F13" s="3">
        <v>50</v>
      </c>
      <c r="G13" s="41">
        <f t="shared" si="0"/>
        <v>4.6999999999999993</v>
      </c>
      <c r="H13" s="2">
        <v>15</v>
      </c>
      <c r="I13" s="41">
        <f t="shared" si="0"/>
        <v>3.8000000000000007</v>
      </c>
      <c r="J13" s="2">
        <v>12.9</v>
      </c>
      <c r="K13" s="58">
        <v>2</v>
      </c>
      <c r="L13" s="59">
        <v>1.1599999999999999</v>
      </c>
    </row>
    <row r="14" spans="6:14" x14ac:dyDescent="0.3">
      <c r="F14" s="3">
        <v>60</v>
      </c>
      <c r="G14" s="41">
        <f t="shared" si="0"/>
        <v>5.1000000000000014</v>
      </c>
      <c r="H14" s="2">
        <v>20.100000000000001</v>
      </c>
      <c r="I14" s="41">
        <f t="shared" si="0"/>
        <v>3.9999999999999982</v>
      </c>
      <c r="J14" s="2">
        <v>16.899999999999999</v>
      </c>
      <c r="K14" s="58">
        <v>3.2</v>
      </c>
      <c r="L14" s="59">
        <v>1.19</v>
      </c>
      <c r="N14">
        <f>H14-H12</f>
        <v>9.8000000000000007</v>
      </c>
    </row>
    <row r="15" spans="6:14" x14ac:dyDescent="0.3">
      <c r="F15" s="3">
        <v>70</v>
      </c>
      <c r="G15" s="41">
        <f t="shared" si="0"/>
        <v>5.5</v>
      </c>
      <c r="H15" s="4">
        <v>25.6</v>
      </c>
      <c r="I15" s="41">
        <f t="shared" si="0"/>
        <v>4.1000000000000014</v>
      </c>
      <c r="J15" s="4">
        <v>21</v>
      </c>
      <c r="K15" s="60">
        <v>4.7</v>
      </c>
      <c r="L15" s="61">
        <v>1.22</v>
      </c>
    </row>
    <row r="16" spans="6:14" x14ac:dyDescent="0.3">
      <c r="F16" s="3">
        <v>80</v>
      </c>
      <c r="G16" s="41">
        <f t="shared" si="0"/>
        <v>6.2999999999999972</v>
      </c>
      <c r="H16" s="2">
        <v>31.9</v>
      </c>
      <c r="I16" s="41">
        <f t="shared" si="0"/>
        <v>4.8999999999999986</v>
      </c>
      <c r="J16" s="2">
        <v>25.9</v>
      </c>
      <c r="K16" s="58">
        <v>6.1</v>
      </c>
      <c r="L16" s="59">
        <v>1.24</v>
      </c>
      <c r="N16">
        <f>H16-H14</f>
        <v>11.799999999999997</v>
      </c>
    </row>
    <row r="17" spans="6:14" x14ac:dyDescent="0.3">
      <c r="F17" s="3">
        <v>90</v>
      </c>
      <c r="G17" s="41">
        <f t="shared" si="0"/>
        <v>5.6000000000000014</v>
      </c>
      <c r="H17" s="2">
        <v>37.5</v>
      </c>
      <c r="I17" s="41">
        <f t="shared" si="0"/>
        <v>5.2000000000000028</v>
      </c>
      <c r="J17" s="2">
        <v>31.1</v>
      </c>
      <c r="K17" s="58">
        <v>6.4</v>
      </c>
      <c r="L17" s="59">
        <v>1.21</v>
      </c>
    </row>
    <row r="18" spans="6:14" x14ac:dyDescent="0.3">
      <c r="F18" s="3">
        <v>100</v>
      </c>
      <c r="G18" s="41">
        <f t="shared" si="0"/>
        <v>6.6000000000000014</v>
      </c>
      <c r="H18" s="4">
        <v>44.1</v>
      </c>
      <c r="I18" s="41">
        <f t="shared" si="0"/>
        <v>4.6999999999999957</v>
      </c>
      <c r="J18" s="4">
        <v>35.799999999999997</v>
      </c>
      <c r="K18" s="60">
        <v>8.3000000000000007</v>
      </c>
      <c r="L18" s="61">
        <v>1.23</v>
      </c>
      <c r="N18">
        <f>H18-H16</f>
        <v>12.200000000000003</v>
      </c>
    </row>
    <row r="19" spans="6:14" x14ac:dyDescent="0.3">
      <c r="F19" s="3">
        <v>110</v>
      </c>
      <c r="H19" s="2">
        <v>0</v>
      </c>
      <c r="J19" s="2">
        <v>0</v>
      </c>
      <c r="K19" s="58">
        <v>0</v>
      </c>
      <c r="L19" s="5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poly3_40-100</vt:lpstr>
      <vt:lpstr>poly2_40-100</vt:lpstr>
      <vt:lpstr>poly2_60-100</vt:lpstr>
      <vt:lpstr>linear_60-100_2009+2010</vt:lpstr>
      <vt:lpstr>linear_60-100_2009+2011</vt:lpstr>
      <vt:lpstr>linear_60-100_2010+1641</vt:lpstr>
      <vt:lpstr>linear_60-100_1493+1641_FINAL</vt:lpstr>
      <vt:lpstr>linear_60-100_2009+2010_bv</vt:lpstr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dcterms:created xsi:type="dcterms:W3CDTF">2015-08-13T20:17:02Z</dcterms:created>
  <dcterms:modified xsi:type="dcterms:W3CDTF">2016-03-21T17:46:26Z</dcterms:modified>
</cp:coreProperties>
</file>