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100" windowHeight="7560" activeTab="1"/>
  </bookViews>
  <sheets>
    <sheet name="spr_rate_linReg" sheetId="1" r:id="rId1"/>
    <sheet name="wf_178.5" sheetId="5" r:id="rId2"/>
    <sheet name="Sheet3" sheetId="3" r:id="rId3"/>
  </sheets>
  <definedNames>
    <definedName name="_xlnm.Print_Area" localSheetId="1">wf_178.5!$R$6:$V$26</definedName>
  </definedNames>
  <calcPr calcId="145621"/>
</workbook>
</file>

<file path=xl/calcChain.xml><?xml version="1.0" encoding="utf-8"?>
<calcChain xmlns="http://schemas.openxmlformats.org/spreadsheetml/2006/main">
  <c r="I30" i="5" l="1"/>
  <c r="J30" i="5"/>
  <c r="N30" i="5" s="1"/>
  <c r="O30" i="5" s="1"/>
  <c r="I29" i="5"/>
  <c r="J29" i="5"/>
  <c r="N29" i="5" s="1"/>
  <c r="O29" i="5" s="1"/>
  <c r="I28" i="5"/>
  <c r="J28" i="5"/>
  <c r="O17" i="5"/>
  <c r="G29" i="1"/>
  <c r="G30" i="1"/>
  <c r="G27" i="1"/>
  <c r="G28" i="1"/>
  <c r="I27" i="5"/>
  <c r="J27" i="5"/>
  <c r="N27" i="5" s="1"/>
  <c r="O27" i="5" s="1"/>
  <c r="J17" i="5"/>
  <c r="I17" i="5"/>
  <c r="K30" i="5" l="1"/>
  <c r="K29" i="5"/>
  <c r="N28" i="5"/>
  <c r="O28" i="5" s="1"/>
  <c r="K27" i="5"/>
  <c r="J33" i="5"/>
  <c r="I33" i="5"/>
  <c r="J32" i="5"/>
  <c r="I32" i="5"/>
  <c r="N32" i="5"/>
  <c r="J23" i="5"/>
  <c r="K28" i="5" l="1"/>
  <c r="K32" i="5"/>
  <c r="O13" i="5"/>
  <c r="J26" i="5" l="1"/>
  <c r="N26" i="5" s="1"/>
  <c r="O26" i="5" s="1"/>
  <c r="J25" i="5"/>
  <c r="N25" i="5" s="1"/>
  <c r="O25" i="5" s="1"/>
  <c r="J24" i="5"/>
  <c r="N24" i="5" s="1"/>
  <c r="O24" i="5" s="1"/>
  <c r="J22" i="5"/>
  <c r="N22" i="5" s="1"/>
  <c r="O22" i="5" s="1"/>
  <c r="J21" i="5"/>
  <c r="N21" i="5" s="1"/>
  <c r="O21" i="5" s="1"/>
  <c r="J18" i="5"/>
  <c r="J19" i="5"/>
  <c r="J20" i="5"/>
  <c r="N20" i="5" s="1"/>
  <c r="O20" i="5" s="1"/>
  <c r="N23" i="5"/>
  <c r="O23" i="5" s="1"/>
  <c r="N18" i="5"/>
  <c r="O18" i="5" s="1"/>
  <c r="I18" i="5"/>
  <c r="I19" i="5"/>
  <c r="I20" i="5"/>
  <c r="I21" i="5"/>
  <c r="I22" i="5"/>
  <c r="I23" i="5"/>
  <c r="I24" i="5"/>
  <c r="I25" i="5"/>
  <c r="I26" i="5"/>
  <c r="N17" i="5"/>
  <c r="G9" i="5"/>
  <c r="N33" i="5"/>
  <c r="K33" i="5" s="1"/>
  <c r="N19" i="5"/>
  <c r="O19" i="5" s="1"/>
  <c r="G8" i="5"/>
  <c r="G18" i="1"/>
  <c r="G19" i="1"/>
  <c r="G20" i="1"/>
  <c r="G21" i="1"/>
  <c r="G22" i="1"/>
  <c r="G23" i="1"/>
  <c r="G24" i="1"/>
  <c r="G25" i="1"/>
  <c r="G26" i="1"/>
  <c r="G17" i="1"/>
  <c r="K26" i="5" l="1"/>
  <c r="K17" i="5"/>
  <c r="K19" i="5"/>
  <c r="K23" i="5"/>
  <c r="K25" i="5"/>
  <c r="K18" i="5"/>
  <c r="K20" i="5"/>
  <c r="K22" i="5"/>
  <c r="K24" i="5"/>
  <c r="K21" i="5"/>
</calcChain>
</file>

<file path=xl/sharedStrings.xml><?xml version="1.0" encoding="utf-8"?>
<sst xmlns="http://schemas.openxmlformats.org/spreadsheetml/2006/main" count="59" uniqueCount="51">
  <si>
    <t xml:space="preserve"> 8-18-17</t>
  </si>
  <si>
    <t xml:space="preserve"> </t>
  </si>
  <si>
    <t xml:space="preserve"> As per  ' dt_allStacksShr_zeta_sort.php '  we need default shock spring rates to automatically enter for each lev ratio.</t>
  </si>
  <si>
    <t xml:space="preserve"> We will use existing spring rates and lev ratios from  ' info_sh_rebzeta_shr_rates.php '</t>
  </si>
  <si>
    <t xml:space="preserve"> lev ratio</t>
  </si>
  <si>
    <t xml:space="preserve"> spr rate</t>
  </si>
  <si>
    <t xml:space="preserve"> We will calculate the desired shock spring rate using record 1213. </t>
  </si>
  <si>
    <t xml:space="preserve">       185 lb rider weight</t>
  </si>
  <si>
    <t xml:space="preserve">        lev ratio at 100mm wheel travel</t>
  </si>
  <si>
    <t xml:space="preserve">       235 lb bike weight</t>
  </si>
  <si>
    <t xml:space="preserve">       70 lb unsprung weight</t>
  </si>
  <si>
    <t xml:space="preserve">       .49 front bias</t>
  </si>
  <si>
    <t xml:space="preserve">       .51 rear bias</t>
  </si>
  <si>
    <t xml:space="preserve">       --&gt; this produces 178.5 lb rear weight</t>
  </si>
  <si>
    <t xml:space="preserve">       --&gt; we plug in spring rate and preload until the calc wheel force = 178.5</t>
  </si>
  <si>
    <t xml:space="preserve">       --&gt; just use 6mm preload for all lev ratio</t>
  </si>
  <si>
    <t xml:space="preserve"> calc wf</t>
  </si>
  <si>
    <t>shaft</t>
  </si>
  <si>
    <t>travel</t>
  </si>
  <si>
    <t>(mm)</t>
  </si>
  <si>
    <t>motion</t>
  </si>
  <si>
    <t>ratio</t>
  </si>
  <si>
    <t>lev</t>
  </si>
  <si>
    <t>calc wheel</t>
  </si>
  <si>
    <t>force</t>
  </si>
  <si>
    <t>(lbf)</t>
  </si>
  <si>
    <t>lev ratio</t>
  </si>
  <si>
    <t xml:space="preserve"> mr</t>
  </si>
  <si>
    <t xml:space="preserve"> (prel + shaft) * (spr / lev)</t>
  </si>
  <si>
    <t xml:space="preserve"> spr</t>
  </si>
  <si>
    <t xml:space="preserve"> prel</t>
  </si>
  <si>
    <t xml:space="preserve"> act LR</t>
  </si>
  <si>
    <t xml:space="preserve"> We want calc wf to equal 178.5</t>
  </si>
  <si>
    <t xml:space="preserve"> Enter spring rate in .05 increments and get as close as you can</t>
  </si>
  <si>
    <t xml:space="preserve"> --&gt; THIS GIVES US RECOMMENDED SPRING RATE PER LEV RATIO TO USE IN  ' dt_allStacksShr_zeta_sort.php '</t>
  </si>
  <si>
    <t xml:space="preserve">  --&gt; we started trying to use linear regression base on spring rates from    ' info_sh_rebzeta_shr_rates.php '   but decided to just wf178.5 tab</t>
  </si>
  <si>
    <t>factor</t>
  </si>
  <si>
    <t xml:space="preserve"> mWhel</t>
  </si>
  <si>
    <t xml:space="preserve"> 1662 --&gt;</t>
  </si>
  <si>
    <t>reb 40ips</t>
  </si>
  <si>
    <t xml:space="preserve"> cDamp 40</t>
  </si>
  <si>
    <t xml:space="preserve"> r-zeta</t>
  </si>
  <si>
    <t xml:space="preserve"> [want 178.5]</t>
  </si>
  <si>
    <t>springRate_shock_per_levratio.xlsx</t>
  </si>
  <si>
    <t xml:space="preserve"> This is where we get the spring rate to be used in    zeta_shr_per_rdyno_spr_levratio.xlsx</t>
  </si>
  <si>
    <t xml:space="preserve"> We will calculate suggested default spring rates from  lev ratios as per  ' info_sh_rebzeta_shr_rates.php '</t>
  </si>
  <si>
    <t xml:space="preserve">    Shock spring rate is base on:</t>
  </si>
  <si>
    <t>get actLR ot match</t>
  </si>
  <si>
    <t>first tweak this to</t>
  </si>
  <si>
    <t>then enter</t>
  </si>
  <si>
    <t>spr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</si>
</sst>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1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8000"/>
      <name val="Arial"/>
      <family val="2"/>
    </font>
    <font>
      <u/>
      <sz val="10"/>
      <color theme="1"/>
      <name val="Arial"/>
      <family val="2"/>
    </font>
    <font>
      <u/>
      <sz val="10"/>
      <color rgb="FF008000"/>
      <name val="Arial"/>
      <family val="2"/>
    </font>
    <font>
      <sz val="10"/>
      <color rgb="FF0070C0"/>
      <name val="Arial"/>
      <family val="2"/>
    </font>
    <font>
      <sz val="10"/>
      <color theme="0" tint="-0.499984740745262"/>
      <name val="Arial"/>
      <family val="2"/>
    </font>
    <font>
      <sz val="8"/>
      <color theme="1"/>
      <name val="Arial"/>
      <family val="2"/>
    </font>
    <font>
      <sz val="10"/>
      <color theme="5" tint="-0.249977111117893"/>
      <name val="Trebuchet MS"/>
      <family val="2"/>
    </font>
    <font>
      <sz val="10"/>
      <color theme="9" tint="-0.249977111117893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rgb="FFFFFFB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FEBDE"/>
      </left>
      <right style="thin">
        <color rgb="FFEFEBDE"/>
      </right>
      <top style="thin">
        <color rgb="FFEFEBDE"/>
      </top>
      <bottom style="thin">
        <color rgb="FFEFEBDE"/>
      </bottom>
      <diagonal/>
    </border>
    <border>
      <left style="thin">
        <color rgb="FFEFEBDE"/>
      </left>
      <right style="thin">
        <color rgb="FFEFEBDE"/>
      </right>
      <top style="thin">
        <color rgb="FFEFEBDE"/>
      </top>
      <bottom/>
      <diagonal/>
    </border>
    <border>
      <left style="thin">
        <color rgb="FFEFEBDE"/>
      </left>
      <right style="thin">
        <color rgb="FFEFEBDE"/>
      </right>
      <top/>
      <bottom/>
      <diagonal/>
    </border>
    <border>
      <left style="thin">
        <color rgb="FFEFEBDE"/>
      </left>
      <right style="thin">
        <color rgb="FFEFEBDE"/>
      </right>
      <top/>
      <bottom style="thin">
        <color rgb="FFEFEBDE"/>
      </bottom>
      <diagonal/>
    </border>
    <border>
      <left style="thin">
        <color rgb="FFEFEBDE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EFEBDE"/>
      </right>
      <top style="thin">
        <color rgb="FFEFEBDE"/>
      </top>
      <bottom/>
      <diagonal/>
    </border>
    <border>
      <left style="thin">
        <color indexed="64"/>
      </left>
      <right style="thin">
        <color rgb="FFEFEBDE"/>
      </right>
      <top/>
      <bottom/>
      <diagonal/>
    </border>
    <border>
      <left style="thin">
        <color indexed="64"/>
      </left>
      <right style="thin">
        <color rgb="FFEFEBDE"/>
      </right>
      <top/>
      <bottom style="thin">
        <color rgb="FFEFEBDE"/>
      </bottom>
      <diagonal/>
    </border>
    <border>
      <left style="thin">
        <color indexed="64"/>
      </left>
      <right style="thin">
        <color rgb="FFEFEBDE"/>
      </right>
      <top style="thin">
        <color rgb="FFEFEBDE"/>
      </top>
      <bottom style="thin">
        <color rgb="FFEFEBDE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165" fontId="2" fillId="0" borderId="8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0" fillId="0" borderId="0" xfId="0" applyBorder="1"/>
    <xf numFmtId="165" fontId="6" fillId="0" borderId="14" xfId="0" applyNumberFormat="1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quotePrefix="1" applyBorder="1" applyAlignment="1">
      <alignment horizontal="left"/>
    </xf>
    <xf numFmtId="0" fontId="0" fillId="0" borderId="11" xfId="0" applyBorder="1"/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19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5" fillId="0" borderId="0" xfId="0" applyFont="1" applyBorder="1"/>
    <xf numFmtId="0" fontId="7" fillId="0" borderId="11" xfId="0" applyFont="1" applyBorder="1"/>
    <xf numFmtId="0" fontId="7" fillId="0" borderId="11" xfId="0" quotePrefix="1" applyFont="1" applyBorder="1" applyAlignment="1">
      <alignment horizontal="left"/>
    </xf>
    <xf numFmtId="0" fontId="0" fillId="3" borderId="20" xfId="0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2" xfId="0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0" fontId="10" fillId="0" borderId="0" xfId="0" applyFont="1"/>
    <xf numFmtId="0" fontId="5" fillId="0" borderId="8" xfId="0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9" fillId="0" borderId="0" xfId="0" quotePrefix="1" applyFont="1" applyAlignment="1">
      <alignment horizontal="left"/>
    </xf>
    <xf numFmtId="0" fontId="0" fillId="0" borderId="1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2136213910761155"/>
                  <c:y val="0.24952537182852144"/>
                </c:manualLayout>
              </c:layout>
              <c:numFmt formatCode="General" sourceLinked="0"/>
            </c:trendlineLbl>
          </c:trendline>
          <c:xVal>
            <c:numRef>
              <c:f>spr_rate_linReg!$C$17:$C$18</c:f>
              <c:numCache>
                <c:formatCode>General</c:formatCode>
                <c:ptCount val="2"/>
                <c:pt idx="0">
                  <c:v>2.46</c:v>
                </c:pt>
                <c:pt idx="1">
                  <c:v>2.72</c:v>
                </c:pt>
              </c:numCache>
            </c:numRef>
          </c:xVal>
          <c:yVal>
            <c:numRef>
              <c:f>spr_rate_linReg!$D$17:$D$18</c:f>
              <c:numCache>
                <c:formatCode>General</c:formatCode>
                <c:ptCount val="2"/>
                <c:pt idx="0">
                  <c:v>4.5</c:v>
                </c:pt>
                <c:pt idx="1">
                  <c:v>5.5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384960"/>
        <c:axId val="123386880"/>
      </c:scatterChart>
      <c:valAx>
        <c:axId val="12338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386880"/>
        <c:crosses val="autoZero"/>
        <c:crossBetween val="midCat"/>
      </c:valAx>
      <c:valAx>
        <c:axId val="123386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384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0.34479741195141306"/>
                  <c:y val="-0.29192049465928921"/>
                </c:manualLayout>
              </c:layout>
              <c:numFmt formatCode="#,##0.00000" sourceLinked="0"/>
            </c:trendlineLbl>
          </c:trendline>
          <c:xVal>
            <c:numRef>
              <c:f>'wf_178.5'!$G$7:$G$8</c:f>
              <c:numCache>
                <c:formatCode>0.000</c:formatCode>
                <c:ptCount val="2"/>
                <c:pt idx="0">
                  <c:v>2.456</c:v>
                </c:pt>
                <c:pt idx="1">
                  <c:v>2.7472527472527473</c:v>
                </c:pt>
              </c:numCache>
            </c:numRef>
          </c:xVal>
          <c:yVal>
            <c:numRef>
              <c:f>'wf_178.5'!$H$7:$H$8</c:f>
              <c:numCache>
                <c:formatCode>General</c:formatCode>
                <c:ptCount val="2"/>
                <c:pt idx="0">
                  <c:v>38.268999999999998</c:v>
                </c:pt>
                <c:pt idx="1">
                  <c:v>34.186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510976"/>
        <c:axId val="126700928"/>
      </c:scatterChart>
      <c:valAx>
        <c:axId val="126510976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126700928"/>
        <c:crosses val="autoZero"/>
        <c:crossBetween val="midCat"/>
      </c:valAx>
      <c:valAx>
        <c:axId val="126700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510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0.22353352889712316"/>
                  <c:y val="-0.2784751519453752"/>
                </c:manualLayout>
              </c:layout>
              <c:numFmt formatCode="#,##0.00000" sourceLinked="0"/>
            </c:trendlineLbl>
          </c:trendline>
          <c:xVal>
            <c:numRef>
              <c:f>'wf_178.5'!$G$7:$G$8</c:f>
              <c:numCache>
                <c:formatCode>0.000</c:formatCode>
                <c:ptCount val="2"/>
                <c:pt idx="0">
                  <c:v>2.456</c:v>
                </c:pt>
                <c:pt idx="1">
                  <c:v>2.7472527472527473</c:v>
                </c:pt>
              </c:numCache>
            </c:numRef>
          </c:xVal>
          <c:yVal>
            <c:numRef>
              <c:f>'wf_178.5'!$I$7:$I$8</c:f>
              <c:numCache>
                <c:formatCode>General</c:formatCode>
                <c:ptCount val="2"/>
                <c:pt idx="0">
                  <c:v>0.40710000000000002</c:v>
                </c:pt>
                <c:pt idx="1">
                  <c:v>0.36399999999999999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669184"/>
        <c:axId val="150703488"/>
      </c:scatterChart>
      <c:valAx>
        <c:axId val="150669184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150703488"/>
        <c:crosses val="autoZero"/>
        <c:crossBetween val="midCat"/>
      </c:valAx>
      <c:valAx>
        <c:axId val="15070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669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300037</xdr:colOff>
      <xdr:row>10</xdr:row>
      <xdr:rowOff>33337</xdr:rowOff>
    </xdr:from>
    <xdr:to>
      <xdr:col>15</xdr:col>
      <xdr:colOff>323850</xdr:colOff>
      <xdr:row>27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3</xdr:row>
      <xdr:rowOff>61912</xdr:rowOff>
    </xdr:from>
    <xdr:to>
      <xdr:col>12</xdr:col>
      <xdr:colOff>295275</xdr:colOff>
      <xdr:row>9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409575</xdr:colOff>
      <xdr:row>3</xdr:row>
      <xdr:rowOff>57150</xdr:rowOff>
    </xdr:from>
    <xdr:to>
      <xdr:col>15</xdr:col>
      <xdr:colOff>523875</xdr:colOff>
      <xdr:row>9</xdr:row>
      <xdr:rowOff>61913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317500</xdr:colOff>
      <xdr:row>12</xdr:row>
      <xdr:rowOff>84667</xdr:rowOff>
    </xdr:from>
    <xdr:to>
      <xdr:col>7</xdr:col>
      <xdr:colOff>317500</xdr:colOff>
      <xdr:row>14</xdr:row>
      <xdr:rowOff>63500</xdr:rowOff>
    </xdr:to>
    <xdr:cxnSp macro="">
      <xdr:nvCxnSpPr>
        <xdr:cNvPr id="5" name="Straight Arrow Connector 4"/>
        <xdr:cNvCxnSpPr/>
      </xdr:nvCxnSpPr>
      <xdr:spPr>
        <a:xfrm>
          <a:off x="3672417" y="2159000"/>
          <a:ext cx="0" cy="29633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592667</xdr:colOff>
      <xdr:row>11</xdr:row>
      <xdr:rowOff>63500</xdr:rowOff>
    </xdr:from>
    <xdr:to>
      <xdr:col>13</xdr:col>
      <xdr:colOff>84666</xdr:colOff>
      <xdr:row>15</xdr:row>
      <xdr:rowOff>10584</xdr:rowOff>
    </xdr:to>
    <xdr:cxnSp macro="">
      <xdr:nvCxnSpPr>
        <xdr:cNvPr id="9" name="Straight Arrow Connector 8"/>
        <xdr:cNvCxnSpPr/>
      </xdr:nvCxnSpPr>
      <xdr:spPr>
        <a:xfrm>
          <a:off x="4572000" y="1979083"/>
          <a:ext cx="2518833" cy="58208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338667</xdr:colOff>
      <xdr:row>12</xdr:row>
      <xdr:rowOff>63500</xdr:rowOff>
    </xdr:from>
    <xdr:to>
      <xdr:col>11</xdr:col>
      <xdr:colOff>338667</xdr:colOff>
      <xdr:row>14</xdr:row>
      <xdr:rowOff>137584</xdr:rowOff>
    </xdr:to>
    <xdr:cxnSp macro="">
      <xdr:nvCxnSpPr>
        <xdr:cNvPr id="11" name="Straight Arrow Connector 10"/>
        <xdr:cNvCxnSpPr/>
      </xdr:nvCxnSpPr>
      <xdr:spPr>
        <a:xfrm>
          <a:off x="6159500" y="2137833"/>
          <a:ext cx="0" cy="39158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2:G30"/>
  <sheetViews>
    <sheetView showGridLines="0" workbookViewId="0">
      <selection activeCell="F30" sqref="F30"/>
    </sheetView>
  </sheetViews>
  <sheetFormatPr defaultRowHeight="12.75" x14ac:dyDescent="0.2"/>
  <sheetData>
    <row r="2" spans="1:7" x14ac:dyDescent="0.2">
      <c r="A2" t="s">
        <v>0</v>
      </c>
    </row>
    <row r="3" spans="1:7" x14ac:dyDescent="0.2">
      <c r="A3" t="s">
        <v>1</v>
      </c>
    </row>
    <row r="4" spans="1:7" x14ac:dyDescent="0.2">
      <c r="A4" s="1" t="s">
        <v>2</v>
      </c>
    </row>
    <row r="5" spans="1:7" x14ac:dyDescent="0.2">
      <c r="A5" s="1" t="s">
        <v>3</v>
      </c>
    </row>
    <row r="7" spans="1:7" x14ac:dyDescent="0.2">
      <c r="A7" s="31" t="s">
        <v>35</v>
      </c>
    </row>
    <row r="11" spans="1:7" x14ac:dyDescent="0.2">
      <c r="G11" s="2">
        <v>4.5</v>
      </c>
    </row>
    <row r="12" spans="1:7" x14ac:dyDescent="0.2">
      <c r="G12" s="6">
        <v>5.5</v>
      </c>
    </row>
    <row r="13" spans="1:7" x14ac:dyDescent="0.2">
      <c r="G13" s="4">
        <v>3.8462000000000001</v>
      </c>
    </row>
    <row r="14" spans="1:7" x14ac:dyDescent="0.2">
      <c r="G14" s="4">
        <v>-4.9615</v>
      </c>
    </row>
    <row r="15" spans="1:7" x14ac:dyDescent="0.2">
      <c r="G15" s="4"/>
    </row>
    <row r="16" spans="1:7" x14ac:dyDescent="0.2">
      <c r="C16" s="2" t="s">
        <v>4</v>
      </c>
      <c r="D16" s="2" t="s">
        <v>5</v>
      </c>
      <c r="F16" s="2" t="s">
        <v>4</v>
      </c>
      <c r="G16" s="4" t="s">
        <v>5</v>
      </c>
    </row>
    <row r="17" spans="3:7" x14ac:dyDescent="0.2">
      <c r="C17" s="2">
        <v>2.46</v>
      </c>
      <c r="D17" s="2">
        <v>4.5</v>
      </c>
      <c r="F17" s="2">
        <v>2.4500000000000002</v>
      </c>
      <c r="G17" s="5">
        <f t="shared" ref="G17:G26" si="0">(G$13*F17)+(G$14)</f>
        <v>4.4616899999999999</v>
      </c>
    </row>
    <row r="18" spans="3:7" x14ac:dyDescent="0.2">
      <c r="C18" s="2">
        <v>2.72</v>
      </c>
      <c r="D18" s="2">
        <v>5.5</v>
      </c>
      <c r="F18" s="2">
        <v>2.5</v>
      </c>
      <c r="G18" s="5">
        <f t="shared" si="0"/>
        <v>4.6540000000000008</v>
      </c>
    </row>
    <row r="19" spans="3:7" x14ac:dyDescent="0.2">
      <c r="F19" s="2">
        <v>2.5499999999999998</v>
      </c>
      <c r="G19" s="5">
        <f t="shared" si="0"/>
        <v>4.8463099999999999</v>
      </c>
    </row>
    <row r="20" spans="3:7" x14ac:dyDescent="0.2">
      <c r="F20" s="2">
        <v>2.62</v>
      </c>
      <c r="G20" s="5">
        <f t="shared" si="0"/>
        <v>5.1155440000000008</v>
      </c>
    </row>
    <row r="21" spans="3:7" x14ac:dyDescent="0.2">
      <c r="F21" s="2">
        <v>2.65</v>
      </c>
      <c r="G21" s="5">
        <f t="shared" si="0"/>
        <v>5.2309299999999999</v>
      </c>
    </row>
    <row r="22" spans="3:7" x14ac:dyDescent="0.2">
      <c r="F22" s="2">
        <v>2.7</v>
      </c>
      <c r="G22" s="5">
        <f t="shared" si="0"/>
        <v>5.4232400000000007</v>
      </c>
    </row>
    <row r="23" spans="3:7" x14ac:dyDescent="0.2">
      <c r="F23" s="2">
        <v>2.75</v>
      </c>
      <c r="G23" s="5">
        <f t="shared" si="0"/>
        <v>5.6155499999999998</v>
      </c>
    </row>
    <row r="24" spans="3:7" x14ac:dyDescent="0.2">
      <c r="F24" s="2">
        <v>2.8</v>
      </c>
      <c r="G24" s="5">
        <f t="shared" si="0"/>
        <v>5.8078599999999989</v>
      </c>
    </row>
    <row r="25" spans="3:7" x14ac:dyDescent="0.2">
      <c r="F25" s="2">
        <v>2.85</v>
      </c>
      <c r="G25" s="5">
        <f t="shared" si="0"/>
        <v>6.0001699999999998</v>
      </c>
    </row>
    <row r="26" spans="3:7" x14ac:dyDescent="0.2">
      <c r="F26" s="2">
        <v>2.9</v>
      </c>
      <c r="G26" s="5">
        <f t="shared" si="0"/>
        <v>6.1924800000000007</v>
      </c>
    </row>
    <row r="27" spans="3:7" x14ac:dyDescent="0.2">
      <c r="F27" s="2">
        <v>3</v>
      </c>
      <c r="G27" s="5">
        <f t="shared" ref="G27:G28" si="1">(G$13*F27)+(G$14)</f>
        <v>6.5771000000000006</v>
      </c>
    </row>
    <row r="28" spans="3:7" x14ac:dyDescent="0.2">
      <c r="F28" s="2">
        <v>3.1</v>
      </c>
      <c r="G28" s="5">
        <f t="shared" si="1"/>
        <v>6.9617200000000006</v>
      </c>
    </row>
    <row r="29" spans="3:7" x14ac:dyDescent="0.2">
      <c r="F29" s="2">
        <v>3.2</v>
      </c>
      <c r="G29" s="5">
        <f t="shared" ref="G29:G30" si="2">(G$13*F29)+(G$14)</f>
        <v>7.3463400000000005</v>
      </c>
    </row>
    <row r="30" spans="3:7" x14ac:dyDescent="0.2">
      <c r="F30" s="2">
        <v>3.3</v>
      </c>
      <c r="G30" s="5">
        <f t="shared" si="2"/>
        <v>7.7309599999999987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2:U55"/>
  <sheetViews>
    <sheetView showGridLines="0" tabSelected="1" zoomScale="90" zoomScaleNormal="90" workbookViewId="0"/>
  </sheetViews>
  <sheetFormatPr defaultRowHeight="12.75" x14ac:dyDescent="0.2"/>
  <cols>
    <col min="2" max="5" width="7.42578125" customWidth="1"/>
    <col min="6" max="6" width="2" customWidth="1"/>
    <col min="7" max="7" width="9.140625" customWidth="1"/>
    <col min="8" max="8" width="9.42578125" customWidth="1"/>
    <col min="13" max="13" width="8.5703125" customWidth="1"/>
    <col min="16" max="16" width="10.7109375" customWidth="1"/>
  </cols>
  <sheetData>
    <row r="2" spans="2:21" x14ac:dyDescent="0.2">
      <c r="B2" s="67" t="s">
        <v>44</v>
      </c>
    </row>
    <row r="3" spans="2:21" x14ac:dyDescent="0.2">
      <c r="M3" s="62" t="s">
        <v>43</v>
      </c>
    </row>
    <row r="4" spans="2:21" x14ac:dyDescent="0.2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2:21" x14ac:dyDescent="0.2">
      <c r="B5" s="39"/>
      <c r="C5" s="26"/>
      <c r="D5" s="26"/>
      <c r="E5" s="26"/>
      <c r="F5" s="26"/>
      <c r="G5" s="40" t="s">
        <v>28</v>
      </c>
      <c r="H5" s="26"/>
      <c r="I5" s="26"/>
      <c r="J5" s="26"/>
      <c r="K5" s="26"/>
      <c r="L5" s="26"/>
      <c r="M5" s="26"/>
      <c r="N5" s="26"/>
      <c r="O5" s="26"/>
      <c r="P5" s="41"/>
    </row>
    <row r="6" spans="2:21" ht="25.5" x14ac:dyDescent="0.2">
      <c r="B6" s="42" t="s">
        <v>17</v>
      </c>
      <c r="C6" s="8" t="s">
        <v>20</v>
      </c>
      <c r="D6" s="8" t="s">
        <v>22</v>
      </c>
      <c r="E6" s="8" t="s">
        <v>23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41"/>
    </row>
    <row r="7" spans="2:21" x14ac:dyDescent="0.2">
      <c r="B7" s="43" t="s">
        <v>18</v>
      </c>
      <c r="C7" s="9" t="s">
        <v>21</v>
      </c>
      <c r="D7" s="9" t="s">
        <v>21</v>
      </c>
      <c r="E7" s="9" t="s">
        <v>24</v>
      </c>
      <c r="F7" s="26"/>
      <c r="G7" s="34">
        <v>2.456</v>
      </c>
      <c r="H7" s="13">
        <v>38.268999999999998</v>
      </c>
      <c r="I7" s="13">
        <v>0.40710000000000002</v>
      </c>
      <c r="J7" s="44"/>
      <c r="K7" s="44"/>
      <c r="L7" s="26"/>
      <c r="M7" s="26"/>
      <c r="N7" s="26"/>
      <c r="O7" s="26"/>
      <c r="P7" s="41"/>
      <c r="S7">
        <v>2.4249999999999998</v>
      </c>
      <c r="U7">
        <v>2.7250999999999999</v>
      </c>
    </row>
    <row r="8" spans="2:21" x14ac:dyDescent="0.2">
      <c r="B8" s="45" t="s">
        <v>19</v>
      </c>
      <c r="C8" s="10"/>
      <c r="D8" s="10"/>
      <c r="E8" s="10" t="s">
        <v>25</v>
      </c>
      <c r="F8" s="26"/>
      <c r="G8" s="34">
        <f>1/I8</f>
        <v>2.7472527472527473</v>
      </c>
      <c r="H8" s="13">
        <v>34.186</v>
      </c>
      <c r="I8" s="13">
        <v>0.36399999999999999</v>
      </c>
      <c r="J8" s="44"/>
      <c r="K8" s="44"/>
      <c r="L8" s="26"/>
      <c r="M8" s="26"/>
      <c r="N8" s="26"/>
      <c r="O8" s="26"/>
      <c r="P8" s="41"/>
      <c r="S8">
        <v>2.4749999999999996</v>
      </c>
      <c r="U8">
        <v>2.7749999999999999</v>
      </c>
    </row>
    <row r="9" spans="2:21" x14ac:dyDescent="0.2">
      <c r="B9" s="46">
        <v>0</v>
      </c>
      <c r="C9" s="11"/>
      <c r="D9" s="11"/>
      <c r="E9" s="11"/>
      <c r="F9" s="26"/>
      <c r="G9" s="27">
        <f>1/I9</f>
        <v>2.6476039184537994</v>
      </c>
      <c r="H9" s="28">
        <v>35.4</v>
      </c>
      <c r="I9" s="29">
        <v>0.37769999999999998</v>
      </c>
      <c r="J9" s="44"/>
      <c r="K9" s="44"/>
      <c r="L9" s="26"/>
      <c r="M9" s="26"/>
      <c r="N9" s="26"/>
      <c r="O9" s="26"/>
      <c r="P9" s="41"/>
    </row>
    <row r="10" spans="2:21" x14ac:dyDescent="0.2">
      <c r="B10" s="46">
        <v>20</v>
      </c>
      <c r="C10" s="11"/>
      <c r="D10" s="11"/>
      <c r="E10" s="11"/>
      <c r="F10" s="26"/>
      <c r="G10" s="44"/>
      <c r="H10" s="44"/>
      <c r="I10" s="44"/>
      <c r="J10" s="44"/>
      <c r="K10" s="44"/>
      <c r="L10" s="26"/>
      <c r="M10" s="26"/>
      <c r="N10" s="26"/>
      <c r="O10" s="26"/>
      <c r="P10" s="41"/>
      <c r="S10">
        <v>2.4750999999999999</v>
      </c>
      <c r="U10">
        <v>2.7751000000000001</v>
      </c>
    </row>
    <row r="11" spans="2:21" x14ac:dyDescent="0.2">
      <c r="B11" s="46">
        <v>35.4</v>
      </c>
      <c r="C11" s="11">
        <v>0.37769999999999998</v>
      </c>
      <c r="D11" s="11">
        <v>2.6480000000000001</v>
      </c>
      <c r="E11" s="11">
        <v>166.9</v>
      </c>
      <c r="F11" s="26"/>
      <c r="G11" s="44"/>
      <c r="H11" s="40" t="s">
        <v>48</v>
      </c>
      <c r="I11" s="26"/>
      <c r="J11" s="26"/>
      <c r="K11" s="21"/>
      <c r="L11" s="47" t="s">
        <v>49</v>
      </c>
      <c r="M11" s="26"/>
      <c r="N11" s="26" t="s">
        <v>38</v>
      </c>
      <c r="O11" s="48">
        <v>5.7</v>
      </c>
      <c r="P11" s="49" t="s">
        <v>5</v>
      </c>
      <c r="S11">
        <v>2.5249999999999999</v>
      </c>
      <c r="U11">
        <v>2.8249999999999997</v>
      </c>
    </row>
    <row r="12" spans="2:21" x14ac:dyDescent="0.2">
      <c r="B12" s="46">
        <v>34.200000000000003</v>
      </c>
      <c r="C12" s="11">
        <v>0.36399999999999999</v>
      </c>
      <c r="D12" s="11">
        <v>2.7469999999999999</v>
      </c>
      <c r="E12" s="11">
        <v>156.19999999999999</v>
      </c>
      <c r="F12" s="26"/>
      <c r="G12" s="44"/>
      <c r="H12" s="26" t="s">
        <v>47</v>
      </c>
      <c r="I12" s="15"/>
      <c r="J12" s="15"/>
      <c r="K12" s="21"/>
      <c r="L12" s="47" t="s">
        <v>50</v>
      </c>
      <c r="M12" s="26"/>
      <c r="N12" s="26"/>
      <c r="O12" s="48">
        <v>-1120</v>
      </c>
      <c r="P12" s="50" t="s">
        <v>39</v>
      </c>
    </row>
    <row r="13" spans="2:21" x14ac:dyDescent="0.2">
      <c r="B13" s="46"/>
      <c r="C13" s="11"/>
      <c r="D13" s="11"/>
      <c r="E13" s="11"/>
      <c r="F13" s="26"/>
      <c r="G13" s="44"/>
      <c r="H13" s="26"/>
      <c r="I13" s="15"/>
      <c r="J13" s="15"/>
      <c r="K13" s="21"/>
      <c r="L13" s="47"/>
      <c r="M13" s="26"/>
      <c r="N13" s="26"/>
      <c r="O13" s="26">
        <f>O12/40</f>
        <v>-28</v>
      </c>
      <c r="P13" s="50" t="s">
        <v>40</v>
      </c>
      <c r="S13">
        <v>2.5251000000000001</v>
      </c>
      <c r="U13">
        <v>2.8250999999999999</v>
      </c>
    </row>
    <row r="14" spans="2:21" x14ac:dyDescent="0.2">
      <c r="B14" s="51">
        <v>36.6</v>
      </c>
      <c r="C14" s="12">
        <v>0.39140000000000003</v>
      </c>
      <c r="D14" s="12">
        <v>2.5550000000000002</v>
      </c>
      <c r="E14" s="12">
        <v>178.1</v>
      </c>
      <c r="F14" s="26"/>
      <c r="G14" s="44"/>
      <c r="H14" s="26"/>
      <c r="I14" s="15">
        <v>-14.018750000000001</v>
      </c>
      <c r="J14" s="15">
        <v>-0.14798</v>
      </c>
      <c r="K14" s="21"/>
      <c r="L14" s="47"/>
      <c r="M14" s="26"/>
      <c r="N14" s="26"/>
      <c r="O14" s="48">
        <v>85</v>
      </c>
      <c r="P14" s="49" t="s">
        <v>37</v>
      </c>
      <c r="S14">
        <v>2.5749999999999997</v>
      </c>
      <c r="U14">
        <v>2.875</v>
      </c>
    </row>
    <row r="15" spans="2:21" x14ac:dyDescent="0.2">
      <c r="B15" s="46"/>
      <c r="C15" s="11"/>
      <c r="D15" s="11"/>
      <c r="E15" s="11"/>
      <c r="F15" s="26"/>
      <c r="G15" s="44"/>
      <c r="H15" s="26"/>
      <c r="I15" s="15">
        <v>72.69905</v>
      </c>
      <c r="J15" s="15">
        <v>0.77054</v>
      </c>
      <c r="K15" s="52" t="s">
        <v>42</v>
      </c>
      <c r="L15" s="47"/>
      <c r="M15" s="26"/>
      <c r="N15" s="26"/>
      <c r="O15" s="26"/>
      <c r="P15" s="41"/>
    </row>
    <row r="16" spans="2:21" x14ac:dyDescent="0.2">
      <c r="B16" s="46"/>
      <c r="C16" s="11"/>
      <c r="D16" s="11"/>
      <c r="E16" s="11"/>
      <c r="F16" s="26"/>
      <c r="G16" s="53" t="s">
        <v>26</v>
      </c>
      <c r="H16" s="53" t="s">
        <v>36</v>
      </c>
      <c r="I16" s="54" t="s">
        <v>17</v>
      </c>
      <c r="J16" s="54" t="s">
        <v>27</v>
      </c>
      <c r="K16" s="53" t="s">
        <v>16</v>
      </c>
      <c r="L16" s="53" t="s">
        <v>29</v>
      </c>
      <c r="M16" s="53" t="s">
        <v>30</v>
      </c>
      <c r="N16" s="53" t="s">
        <v>31</v>
      </c>
      <c r="O16" s="53" t="s">
        <v>41</v>
      </c>
      <c r="P16" s="41"/>
      <c r="S16">
        <v>2.5750999999999999</v>
      </c>
      <c r="U16">
        <v>2.8751000000000002</v>
      </c>
    </row>
    <row r="17" spans="2:21" ht="15" x14ac:dyDescent="0.2">
      <c r="B17" s="46">
        <v>37.799999999999997</v>
      </c>
      <c r="C17" s="11">
        <v>0.40749999999999997</v>
      </c>
      <c r="D17" s="11">
        <v>2.4540000000000002</v>
      </c>
      <c r="E17" s="11">
        <v>190.7</v>
      </c>
      <c r="F17" s="26"/>
      <c r="G17" s="55">
        <v>2.4500000000000002</v>
      </c>
      <c r="H17" s="32">
        <v>1.0003</v>
      </c>
      <c r="I17" s="25">
        <f>((I$14*G17)+(I$15))*H17</f>
        <v>38.364618433749996</v>
      </c>
      <c r="J17" s="19">
        <f>((J$14*G17)+(J$15))*H17</f>
        <v>0.40811139669999996</v>
      </c>
      <c r="K17" s="56">
        <f>(M17+I17)*(L17*2.205/N17)</f>
        <v>178.45617920723961</v>
      </c>
      <c r="L17" s="21">
        <v>4.47</v>
      </c>
      <c r="M17" s="21">
        <v>6</v>
      </c>
      <c r="N17" s="34">
        <f t="shared" ref="N17:N26" si="0">1/J17</f>
        <v>2.450311380877936</v>
      </c>
      <c r="O17" s="35">
        <f>SQRT(12*32.2*$O$13^2/(4*$O$14*($O$11*56)*N17^2))</f>
        <v>0.6818430422424151</v>
      </c>
      <c r="P17" s="41"/>
      <c r="S17">
        <v>2.625</v>
      </c>
      <c r="U17">
        <v>2.9249999999999998</v>
      </c>
    </row>
    <row r="18" spans="2:21" ht="15" x14ac:dyDescent="0.2">
      <c r="B18" s="46">
        <v>37.200000000000003</v>
      </c>
      <c r="C18" s="11">
        <v>0.39950000000000002</v>
      </c>
      <c r="D18" s="11">
        <v>2.5030000000000001</v>
      </c>
      <c r="E18" s="11">
        <v>184.4</v>
      </c>
      <c r="F18" s="26"/>
      <c r="G18" s="14">
        <v>2.5</v>
      </c>
      <c r="H18" s="32">
        <v>0.99850000000000005</v>
      </c>
      <c r="I18" s="25">
        <f t="shared" ref="I18:I26" si="1">((I$14*G18)+(I$15))*H18</f>
        <v>37.595696737499999</v>
      </c>
      <c r="J18" s="19">
        <f t="shared" ref="J18:J26" si="2">((J$14*G18)+(J$15))*H18</f>
        <v>0.39998911500000001</v>
      </c>
      <c r="K18" s="56">
        <f t="shared" ref="K18:K25" si="3">(M18+I18)*(L18*2.205/N18)</f>
        <v>178.79416546087691</v>
      </c>
      <c r="L18" s="21">
        <v>4.6500000000000004</v>
      </c>
      <c r="M18" s="21">
        <v>6</v>
      </c>
      <c r="N18" s="34">
        <f t="shared" si="0"/>
        <v>2.5000680331013507</v>
      </c>
      <c r="O18" s="35">
        <f t="shared" ref="O18:O26" si="4">SQRT(12*32.2*$O$13^2/(4*$O$14*($O$11*56)*N18^2))</f>
        <v>0.66827292067987287</v>
      </c>
      <c r="P18" s="41"/>
    </row>
    <row r="19" spans="2:21" ht="15" x14ac:dyDescent="0.2">
      <c r="B19" s="51">
        <v>36.6</v>
      </c>
      <c r="C19" s="12">
        <v>0.39140000000000003</v>
      </c>
      <c r="D19" s="12">
        <v>2.5550000000000002</v>
      </c>
      <c r="E19" s="12">
        <v>178.1</v>
      </c>
      <c r="F19" s="26"/>
      <c r="G19" s="14">
        <v>2.5499999999999998</v>
      </c>
      <c r="H19" s="32">
        <v>0.99729999999999996</v>
      </c>
      <c r="I19" s="25">
        <f t="shared" si="1"/>
        <v>36.85146915875</v>
      </c>
      <c r="J19" s="19">
        <f t="shared" si="2"/>
        <v>0.39212938429999999</v>
      </c>
      <c r="K19" s="56">
        <f t="shared" si="3"/>
        <v>178.58736760436719</v>
      </c>
      <c r="L19" s="21">
        <v>4.82</v>
      </c>
      <c r="M19" s="21">
        <v>6</v>
      </c>
      <c r="N19" s="34">
        <f t="shared" si="0"/>
        <v>2.5501786911101423</v>
      </c>
      <c r="O19" s="35">
        <f t="shared" si="4"/>
        <v>0.65514145036312121</v>
      </c>
      <c r="P19" s="41"/>
      <c r="S19">
        <v>2.6251000000000002</v>
      </c>
    </row>
    <row r="20" spans="2:21" ht="15" x14ac:dyDescent="0.2">
      <c r="B20" s="46">
        <v>36</v>
      </c>
      <c r="C20" s="11">
        <v>0.38450000000000001</v>
      </c>
      <c r="D20" s="11">
        <v>2.601</v>
      </c>
      <c r="E20" s="11">
        <v>172.4</v>
      </c>
      <c r="F20" s="26"/>
      <c r="G20" s="55">
        <v>2.6</v>
      </c>
      <c r="H20" s="32">
        <v>0.997</v>
      </c>
      <c r="I20" s="25">
        <f t="shared" si="1"/>
        <v>36.141549099999999</v>
      </c>
      <c r="J20" s="19">
        <f t="shared" si="2"/>
        <v>0.38463462399999998</v>
      </c>
      <c r="K20" s="56">
        <f t="shared" si="3"/>
        <v>178.70531529373781</v>
      </c>
      <c r="L20" s="21">
        <v>5</v>
      </c>
      <c r="M20" s="21">
        <v>6</v>
      </c>
      <c r="N20" s="34">
        <f t="shared" si="0"/>
        <v>2.5998699482654999</v>
      </c>
      <c r="O20" s="35">
        <f t="shared" si="4"/>
        <v>0.64261974622755613</v>
      </c>
      <c r="P20" s="41"/>
      <c r="S20">
        <v>2.6749999999999998</v>
      </c>
    </row>
    <row r="21" spans="2:21" ht="15" x14ac:dyDescent="0.2">
      <c r="B21" s="46">
        <v>35.4</v>
      </c>
      <c r="C21" s="11">
        <v>0.37769999999999998</v>
      </c>
      <c r="D21" s="11">
        <v>2.6480000000000001</v>
      </c>
      <c r="E21" s="11">
        <v>166.9</v>
      </c>
      <c r="F21" s="26"/>
      <c r="G21" s="14">
        <v>2.65</v>
      </c>
      <c r="H21" s="32">
        <v>0.99739999999999995</v>
      </c>
      <c r="I21" s="25">
        <f t="shared" si="1"/>
        <v>35.456934157500001</v>
      </c>
      <c r="J21" s="19">
        <f t="shared" si="2"/>
        <v>0.37740917820000003</v>
      </c>
      <c r="K21" s="56">
        <f t="shared" si="3"/>
        <v>178.70964532341736</v>
      </c>
      <c r="L21" s="21">
        <v>5.18</v>
      </c>
      <c r="M21" s="21">
        <v>6</v>
      </c>
      <c r="N21" s="34">
        <f t="shared" si="0"/>
        <v>2.6496440938966015</v>
      </c>
      <c r="O21" s="35">
        <f t="shared" si="4"/>
        <v>0.63054799330502942</v>
      </c>
      <c r="P21" s="41"/>
    </row>
    <row r="22" spans="2:21" ht="15" x14ac:dyDescent="0.2">
      <c r="B22" s="46">
        <v>34.799999999999997</v>
      </c>
      <c r="C22" s="11">
        <v>0.37080000000000002</v>
      </c>
      <c r="D22" s="11">
        <v>2.6970000000000001</v>
      </c>
      <c r="E22" s="11">
        <v>161.5</v>
      </c>
      <c r="F22" s="26"/>
      <c r="G22" s="55">
        <v>2.7</v>
      </c>
      <c r="H22" s="32">
        <v>0.99850000000000005</v>
      </c>
      <c r="I22" s="25">
        <f t="shared" si="1"/>
        <v>34.796152362499996</v>
      </c>
      <c r="J22" s="19">
        <f t="shared" si="2"/>
        <v>0.370437509</v>
      </c>
      <c r="K22" s="56">
        <f t="shared" si="3"/>
        <v>178.61072927488721</v>
      </c>
      <c r="L22" s="21">
        <v>5.36</v>
      </c>
      <c r="M22" s="21">
        <v>6</v>
      </c>
      <c r="N22" s="34">
        <f t="shared" si="0"/>
        <v>2.6995106480969238</v>
      </c>
      <c r="O22" s="35">
        <f t="shared" si="4"/>
        <v>0.61890023199457989</v>
      </c>
      <c r="P22" s="41"/>
      <c r="S22">
        <v>2.6751</v>
      </c>
    </row>
    <row r="23" spans="2:21" ht="15" x14ac:dyDescent="0.2">
      <c r="B23" s="51">
        <v>34.200000000000003</v>
      </c>
      <c r="C23" s="12">
        <v>0.36399999999999999</v>
      </c>
      <c r="D23" s="12">
        <v>2.7469999999999999</v>
      </c>
      <c r="E23" s="12">
        <v>156.19999999999999</v>
      </c>
      <c r="F23" s="26"/>
      <c r="G23" s="55">
        <v>2.75</v>
      </c>
      <c r="H23" s="32">
        <v>1</v>
      </c>
      <c r="I23" s="25">
        <f t="shared" si="1"/>
        <v>34.147487499999997</v>
      </c>
      <c r="J23" s="19">
        <f>((J$14*G23)+(J$15))*H23</f>
        <v>0.363595</v>
      </c>
      <c r="K23" s="56">
        <f t="shared" si="3"/>
        <v>178.63964657510047</v>
      </c>
      <c r="L23" s="21">
        <v>5.55</v>
      </c>
      <c r="M23" s="21">
        <v>6</v>
      </c>
      <c r="N23" s="34">
        <f t="shared" si="0"/>
        <v>2.75031284808647</v>
      </c>
      <c r="O23" s="35">
        <f t="shared" si="4"/>
        <v>0.60746826221658146</v>
      </c>
      <c r="P23" s="41"/>
      <c r="S23">
        <v>2.7249999999999996</v>
      </c>
    </row>
    <row r="24" spans="2:21" ht="15" x14ac:dyDescent="0.2">
      <c r="B24" s="46">
        <v>33.6</v>
      </c>
      <c r="C24" s="11">
        <v>0.35709999999999997</v>
      </c>
      <c r="D24" s="11">
        <v>2.8</v>
      </c>
      <c r="E24" s="11">
        <v>150.9</v>
      </c>
      <c r="F24" s="26"/>
      <c r="G24" s="14">
        <v>2.8</v>
      </c>
      <c r="H24" s="32">
        <v>1.0024999999999999</v>
      </c>
      <c r="I24" s="25">
        <f t="shared" si="1"/>
        <v>33.530166375</v>
      </c>
      <c r="J24" s="19">
        <f t="shared" si="2"/>
        <v>0.35708648999999998</v>
      </c>
      <c r="K24" s="56">
        <f t="shared" si="3"/>
        <v>178.65803286556618</v>
      </c>
      <c r="L24" s="21">
        <v>5.74</v>
      </c>
      <c r="M24" s="21">
        <v>6</v>
      </c>
      <c r="N24" s="34">
        <f t="shared" si="0"/>
        <v>2.8004419881581071</v>
      </c>
      <c r="O24" s="35">
        <f t="shared" si="4"/>
        <v>0.59659431384182604</v>
      </c>
      <c r="P24" s="41"/>
    </row>
    <row r="25" spans="2:21" ht="15" x14ac:dyDescent="0.2">
      <c r="B25" s="46">
        <v>33</v>
      </c>
      <c r="C25" s="11">
        <v>0.3503</v>
      </c>
      <c r="D25" s="11">
        <v>2.855</v>
      </c>
      <c r="E25" s="11">
        <v>145.69999999999999</v>
      </c>
      <c r="F25" s="26"/>
      <c r="G25" s="14">
        <v>2.85</v>
      </c>
      <c r="H25" s="32">
        <v>1.006</v>
      </c>
      <c r="I25" s="25">
        <f t="shared" si="1"/>
        <v>32.942086174999993</v>
      </c>
      <c r="J25" s="19">
        <f t="shared" si="2"/>
        <v>0.35088978199999998</v>
      </c>
      <c r="K25" s="56">
        <f t="shared" si="3"/>
        <v>178.67065202814888</v>
      </c>
      <c r="L25" s="21">
        <v>5.93</v>
      </c>
      <c r="M25" s="21">
        <v>6</v>
      </c>
      <c r="N25" s="34">
        <f t="shared" si="0"/>
        <v>2.8498977493736195</v>
      </c>
      <c r="O25" s="35">
        <f t="shared" si="4"/>
        <v>0.58624130172608302</v>
      </c>
      <c r="P25" s="41"/>
    </row>
    <row r="26" spans="2:21" ht="15" x14ac:dyDescent="0.2">
      <c r="B26" s="46">
        <v>32.4</v>
      </c>
      <c r="C26" s="11">
        <v>0.34499999999999997</v>
      </c>
      <c r="D26" s="11">
        <v>2.899</v>
      </c>
      <c r="E26" s="11">
        <v>141.30000000000001</v>
      </c>
      <c r="F26" s="26"/>
      <c r="G26" s="14">
        <v>2.9</v>
      </c>
      <c r="H26" s="32">
        <v>1.01</v>
      </c>
      <c r="I26" s="25">
        <f t="shared" si="1"/>
        <v>32.36512175</v>
      </c>
      <c r="J26" s="19">
        <f t="shared" si="2"/>
        <v>0.34481198000000002</v>
      </c>
      <c r="K26" s="56">
        <f>(M26+I26)*(L26*2.205/N26)</f>
        <v>178.51673824363542</v>
      </c>
      <c r="L26" s="21">
        <v>6.12</v>
      </c>
      <c r="M26" s="21">
        <v>6</v>
      </c>
      <c r="N26" s="34">
        <f t="shared" si="0"/>
        <v>2.9001312541402999</v>
      </c>
      <c r="O26" s="35">
        <f t="shared" si="4"/>
        <v>0.57608694916612901</v>
      </c>
      <c r="P26" s="41"/>
    </row>
    <row r="27" spans="2:21" ht="15" x14ac:dyDescent="0.2">
      <c r="B27" s="68"/>
      <c r="C27" s="33"/>
      <c r="D27" s="33"/>
      <c r="E27" s="33"/>
      <c r="F27" s="26"/>
      <c r="G27" s="14">
        <v>3</v>
      </c>
      <c r="H27" s="32">
        <v>1.0205</v>
      </c>
      <c r="I27" s="25">
        <f t="shared" ref="I27" si="5">((I$14*G27)+(I$15))*H27</f>
        <v>31.270977399999992</v>
      </c>
      <c r="J27" s="19">
        <f t="shared" ref="J27" si="6">((J$14*G27)+(J$15))*H27</f>
        <v>0.33329530000000002</v>
      </c>
      <c r="K27" s="56">
        <f>(M27+I27)*(L27*2.205/N27)</f>
        <v>178.589598497802</v>
      </c>
      <c r="L27" s="21">
        <v>6.52</v>
      </c>
      <c r="M27" s="21">
        <v>6</v>
      </c>
      <c r="N27" s="34">
        <f t="shared" ref="N27" si="7">1/J27</f>
        <v>3.0003423390608868</v>
      </c>
      <c r="O27" s="35">
        <f t="shared" ref="O27" si="8">SQRT(12*32.2*$O$13^2/(4*$O$14*($O$11*56)*N27^2))</f>
        <v>0.55684571211362699</v>
      </c>
      <c r="P27" s="41"/>
    </row>
    <row r="28" spans="2:21" ht="15" x14ac:dyDescent="0.2">
      <c r="B28" s="68"/>
      <c r="C28" s="33"/>
      <c r="D28" s="33"/>
      <c r="E28" s="33"/>
      <c r="F28" s="26"/>
      <c r="G28" s="14">
        <v>3.1</v>
      </c>
      <c r="H28" s="32">
        <v>1.0347</v>
      </c>
      <c r="I28" s="25">
        <f t="shared" ref="I28" si="9">((I$14*G28)+(I$15))*H28</f>
        <v>30.255585097499996</v>
      </c>
      <c r="J28" s="19">
        <f t="shared" ref="J28" si="10">((J$14*G28)+(J$15))*H28</f>
        <v>0.32262152939999994</v>
      </c>
      <c r="K28" s="56">
        <f>(M28+I28)*(L28*2.205/N28)</f>
        <v>178.47728553796688</v>
      </c>
      <c r="L28" s="21">
        <v>6.92</v>
      </c>
      <c r="M28" s="21">
        <v>6</v>
      </c>
      <c r="N28" s="34">
        <f>1/J28</f>
        <v>3.0996071522559716</v>
      </c>
      <c r="O28" s="35">
        <f t="shared" ref="O28" si="11">SQRT(12*32.2*$O$13^2/(4*$O$14*($O$11*56)*N28^2))</f>
        <v>0.53901274720024672</v>
      </c>
      <c r="P28" s="41"/>
    </row>
    <row r="29" spans="2:21" ht="15" x14ac:dyDescent="0.2">
      <c r="B29" s="68"/>
      <c r="C29" s="33"/>
      <c r="D29" s="33"/>
      <c r="E29" s="33"/>
      <c r="F29" s="26"/>
      <c r="G29" s="14">
        <v>3.2</v>
      </c>
      <c r="H29" s="32">
        <v>1.0521</v>
      </c>
      <c r="I29" s="25">
        <f t="shared" ref="I29" si="12">((I$14*G29)+(I$15))*H29</f>
        <v>29.289464504999994</v>
      </c>
      <c r="J29" s="19">
        <f t="shared" ref="J29" si="13">((J$14*G29)+(J$15))*H29</f>
        <v>0.3124779084</v>
      </c>
      <c r="K29" s="56">
        <f>(M29+I29)*(L29*2.205/N29)</f>
        <v>178.47156870039743</v>
      </c>
      <c r="L29" s="21">
        <v>7.34</v>
      </c>
      <c r="M29" s="21">
        <v>6</v>
      </c>
      <c r="N29" s="34">
        <f>1/J29</f>
        <v>3.2002262339771859</v>
      </c>
      <c r="O29" s="35">
        <f t="shared" ref="O29" si="14">SQRT(12*32.2*$O$13^2/(4*$O$14*($O$11*56)*N29^2))</f>
        <v>0.52206551794392153</v>
      </c>
      <c r="P29" s="41"/>
    </row>
    <row r="30" spans="2:21" ht="15" x14ac:dyDescent="0.2">
      <c r="B30" s="68"/>
      <c r="C30" s="33"/>
      <c r="D30" s="33"/>
      <c r="E30" s="33"/>
      <c r="F30" s="26"/>
      <c r="G30" s="14">
        <v>3.3</v>
      </c>
      <c r="H30" s="32">
        <v>1.0738000000000001</v>
      </c>
      <c r="I30" s="25">
        <f t="shared" ref="I30" si="15">((I$14*G30)+(I$15))*H30</f>
        <v>28.388238515000005</v>
      </c>
      <c r="J30" s="19">
        <f t="shared" ref="J30" si="16">((J$14*G30)+(J$15))*H30</f>
        <v>0.30303280280000006</v>
      </c>
      <c r="K30" s="56">
        <f>(M30+I30)*(L30*2.205/N30)</f>
        <v>178.53739164676998</v>
      </c>
      <c r="L30" s="21">
        <v>7.77</v>
      </c>
      <c r="M30" s="21">
        <v>6</v>
      </c>
      <c r="N30" s="34">
        <f>1/J30</f>
        <v>3.2999727777325623</v>
      </c>
      <c r="O30" s="35">
        <f t="shared" ref="O30" si="17">SQRT(12*32.2*$O$13^2/(4*$O$14*($O$11*56)*N30^2))</f>
        <v>0.50628531776161956</v>
      </c>
      <c r="P30" s="41"/>
    </row>
    <row r="31" spans="2:21" x14ac:dyDescent="0.2">
      <c r="B31" s="3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O31" s="26"/>
      <c r="P31" s="41"/>
    </row>
    <row r="32" spans="2:21" x14ac:dyDescent="0.2">
      <c r="B32" s="39"/>
      <c r="C32" s="26"/>
      <c r="D32" s="26"/>
      <c r="E32" s="26"/>
      <c r="F32" s="26"/>
      <c r="G32" s="16">
        <v>2.456</v>
      </c>
      <c r="H32" s="63">
        <v>1</v>
      </c>
      <c r="I32" s="24">
        <f t="shared" ref="I32:I33" si="18">((I$14*G32)+(I$15))*H32</f>
        <v>38.268999999999998</v>
      </c>
      <c r="J32" s="17">
        <f t="shared" ref="J32:J33" si="19">((J$14*G32)+(J$15))*H32</f>
        <v>0.40710111999999998</v>
      </c>
      <c r="K32" s="64">
        <f>(M32+I32)*(L32*2.205/N32)</f>
        <v>177.63074033331407</v>
      </c>
      <c r="L32" s="18">
        <v>4.47</v>
      </c>
      <c r="M32" s="18">
        <v>6</v>
      </c>
      <c r="N32" s="30">
        <f>1/J32</f>
        <v>2.4563921612399398</v>
      </c>
      <c r="O32" s="26"/>
      <c r="P32" s="41"/>
    </row>
    <row r="33" spans="2:16" x14ac:dyDescent="0.2">
      <c r="B33" s="22"/>
      <c r="C33" s="7"/>
      <c r="D33" s="7"/>
      <c r="E33" s="7"/>
      <c r="F33" s="7"/>
      <c r="G33" s="57">
        <v>2.72</v>
      </c>
      <c r="H33" s="65">
        <v>1</v>
      </c>
      <c r="I33" s="58">
        <f t="shared" si="18"/>
        <v>34.568049999999992</v>
      </c>
      <c r="J33" s="59">
        <f t="shared" si="19"/>
        <v>0.36803439999999998</v>
      </c>
      <c r="K33" s="66">
        <f>(M33+I33)*(L33*2.205/N33)</f>
        <v>181.06888612850727</v>
      </c>
      <c r="L33" s="60">
        <v>5.5</v>
      </c>
      <c r="M33" s="60">
        <v>6</v>
      </c>
      <c r="N33" s="61">
        <f>1/J33</f>
        <v>2.7171373110774431</v>
      </c>
      <c r="O33" s="7"/>
      <c r="P33" s="23"/>
    </row>
    <row r="34" spans="2:16" x14ac:dyDescent="0.2">
      <c r="B34" s="33"/>
      <c r="C34" s="33"/>
      <c r="D34" s="33"/>
      <c r="E34" s="33"/>
      <c r="G34" s="13"/>
      <c r="H34" s="25"/>
      <c r="I34" s="19"/>
      <c r="J34" s="20"/>
      <c r="K34" s="21"/>
      <c r="L34" s="21"/>
      <c r="M34" s="34"/>
    </row>
    <row r="36" spans="2:16" x14ac:dyDescent="0.2">
      <c r="B36" t="s">
        <v>32</v>
      </c>
    </row>
    <row r="37" spans="2:16" x14ac:dyDescent="0.2">
      <c r="B37" t="s">
        <v>33</v>
      </c>
    </row>
    <row r="38" spans="2:16" x14ac:dyDescent="0.2">
      <c r="B38" s="1" t="s">
        <v>34</v>
      </c>
    </row>
    <row r="40" spans="2:16" x14ac:dyDescent="0.2">
      <c r="B40" t="s">
        <v>0</v>
      </c>
    </row>
    <row r="41" spans="2:16" x14ac:dyDescent="0.2">
      <c r="B41" t="s">
        <v>1</v>
      </c>
    </row>
    <row r="42" spans="2:16" x14ac:dyDescent="0.2">
      <c r="B42" s="1" t="s">
        <v>2</v>
      </c>
    </row>
    <row r="43" spans="2:16" x14ac:dyDescent="0.2">
      <c r="B43" s="1" t="s">
        <v>45</v>
      </c>
    </row>
    <row r="45" spans="2:16" x14ac:dyDescent="0.2">
      <c r="B45" s="1"/>
      <c r="C45" s="1" t="s">
        <v>6</v>
      </c>
    </row>
    <row r="46" spans="2:16" x14ac:dyDescent="0.2">
      <c r="C46" s="1" t="s">
        <v>46</v>
      </c>
    </row>
    <row r="47" spans="2:16" x14ac:dyDescent="0.2">
      <c r="C47" s="1" t="s">
        <v>8</v>
      </c>
    </row>
    <row r="48" spans="2:16" x14ac:dyDescent="0.2">
      <c r="C48" s="1" t="s">
        <v>7</v>
      </c>
    </row>
    <row r="49" spans="3:3" x14ac:dyDescent="0.2">
      <c r="C49" s="1" t="s">
        <v>9</v>
      </c>
    </row>
    <row r="50" spans="3:3" x14ac:dyDescent="0.2">
      <c r="C50" s="1" t="s">
        <v>10</v>
      </c>
    </row>
    <row r="51" spans="3:3" x14ac:dyDescent="0.2">
      <c r="C51" s="1" t="s">
        <v>11</v>
      </c>
    </row>
    <row r="52" spans="3:3" x14ac:dyDescent="0.2">
      <c r="C52" s="1" t="s">
        <v>12</v>
      </c>
    </row>
    <row r="53" spans="3:3" x14ac:dyDescent="0.2">
      <c r="C53" s="3" t="s">
        <v>13</v>
      </c>
    </row>
    <row r="54" spans="3:3" x14ac:dyDescent="0.2">
      <c r="C54" s="1" t="s">
        <v>14</v>
      </c>
    </row>
    <row r="55" spans="3:3" x14ac:dyDescent="0.2">
      <c r="C55" s="1" t="s">
        <v>15</v>
      </c>
    </row>
  </sheetData>
  <pageMargins left="0.7" right="0.7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spr_rate_linReg</vt:lpstr>
      <vt:lpstr>wf_178.5</vt:lpstr>
      <vt:lpstr>Sheet3</vt:lpstr>
      <vt:lpstr>wf_178.5!Print_Area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2017-08-19T21:10:59Z</cp:lastPrinted>
  <dcterms:created xsi:type="dcterms:W3CDTF">2017-08-18T22:36:59Z</dcterms:created>
  <dcterms:modified xsi:type="dcterms:W3CDTF">2017-09-10T15:04:55Z</dcterms:modified>
</cp:coreProperties>
</file>