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8325" firstSheet="1" activeTab="1"/>
  </bookViews>
  <sheets>
    <sheet name="lscircuit_disabled" sheetId="1" r:id="rId1"/>
    <sheet name="lcsircuit_enabled" sheetId="2" r:id="rId2"/>
    <sheet name="compilation_disabled" sheetId="4" r:id="rId3"/>
    <sheet name="compilation_enabled" sheetId="5" r:id="rId4"/>
    <sheet name="linear_reb_zeta" sheetId="6" r:id="rId5"/>
  </sheets>
  <definedNames>
    <definedName name="_xlnm.Print_Area" localSheetId="2">compilation_disabled!$E$138:$R$187</definedName>
    <definedName name="_xlnm.Print_Area" localSheetId="3">compilation_enabled!$E$158:$R$203</definedName>
    <definedName name="_xlnm.Print_Area" localSheetId="4">linear_reb_zeta!$E$6:$Q$80</definedName>
  </definedNames>
  <calcPr calcId="145621"/>
</workbook>
</file>

<file path=xl/calcChain.xml><?xml version="1.0" encoding="utf-8"?>
<calcChain xmlns="http://schemas.openxmlformats.org/spreadsheetml/2006/main">
  <c r="F362" i="1" l="1"/>
  <c r="F363" i="1"/>
  <c r="F364" i="1"/>
  <c r="G364" i="1" s="1"/>
  <c r="F365" i="1"/>
  <c r="G365" i="1" s="1"/>
  <c r="F366" i="1"/>
  <c r="F367" i="1"/>
  <c r="F368" i="1"/>
  <c r="F369" i="1"/>
  <c r="G369" i="1" s="1"/>
  <c r="F370" i="1"/>
  <c r="F371" i="1"/>
  <c r="G370" i="1"/>
  <c r="G368" i="1"/>
  <c r="G366" i="1"/>
  <c r="G362" i="1"/>
  <c r="G363" i="1"/>
  <c r="G367" i="1"/>
  <c r="G371" i="1"/>
  <c r="F372" i="1"/>
  <c r="G372" i="1" s="1"/>
  <c r="F373" i="1"/>
  <c r="G373" i="1" s="1"/>
  <c r="F374" i="1"/>
  <c r="G374" i="1" s="1"/>
  <c r="F375" i="1"/>
  <c r="G375" i="1" s="1"/>
  <c r="F376" i="1"/>
  <c r="G376" i="1" s="1"/>
  <c r="G347" i="1"/>
  <c r="G349" i="1" s="1"/>
  <c r="G350" i="1" s="1"/>
  <c r="H347" i="1"/>
  <c r="H349" i="1" s="1"/>
  <c r="H350" i="1" s="1"/>
  <c r="I347" i="1"/>
  <c r="I351" i="1" s="1"/>
  <c r="J347" i="1"/>
  <c r="J351" i="1" s="1"/>
  <c r="K347" i="1"/>
  <c r="K349" i="1" s="1"/>
  <c r="K350" i="1" s="1"/>
  <c r="L347" i="1"/>
  <c r="L349" i="1" s="1"/>
  <c r="L350" i="1" s="1"/>
  <c r="M347" i="1"/>
  <c r="M351" i="1" s="1"/>
  <c r="N347" i="1"/>
  <c r="N351" i="1" s="1"/>
  <c r="O347" i="1"/>
  <c r="O349" i="1" s="1"/>
  <c r="O350" i="1" s="1"/>
  <c r="P347" i="1"/>
  <c r="P349" i="1" s="1"/>
  <c r="P350" i="1" s="1"/>
  <c r="Q347" i="1"/>
  <c r="Q351" i="1" s="1"/>
  <c r="R347" i="1"/>
  <c r="R349" i="1" s="1"/>
  <c r="R350" i="1" s="1"/>
  <c r="S347" i="1"/>
  <c r="S349" i="1" s="1"/>
  <c r="S350" i="1" s="1"/>
  <c r="T347" i="1"/>
  <c r="T349" i="1" s="1"/>
  <c r="T350" i="1" s="1"/>
  <c r="F347" i="1"/>
  <c r="F349" i="1" s="1"/>
  <c r="F350" i="1" s="1"/>
  <c r="O354" i="1"/>
  <c r="N354" i="1"/>
  <c r="M354" i="1"/>
  <c r="L354" i="1"/>
  <c r="K354" i="1"/>
  <c r="J354" i="1"/>
  <c r="I354" i="1"/>
  <c r="H354" i="1"/>
  <c r="G354" i="1"/>
  <c r="O351" i="1"/>
  <c r="K351" i="1"/>
  <c r="G351" i="1"/>
  <c r="J349" i="1" l="1"/>
  <c r="J350" i="1" s="1"/>
  <c r="M349" i="1"/>
  <c r="M350" i="1" s="1"/>
  <c r="F351" i="1"/>
  <c r="N349" i="1"/>
  <c r="N350" i="1" s="1"/>
  <c r="O352" i="1" s="1"/>
  <c r="I349" i="1"/>
  <c r="I350" i="1" s="1"/>
  <c r="J352" i="1" s="1"/>
  <c r="Q349" i="1"/>
  <c r="Q350" i="1" s="1"/>
  <c r="Q352" i="1" s="1"/>
  <c r="T352" i="1"/>
  <c r="M352" i="1"/>
  <c r="L352" i="1"/>
  <c r="K352" i="1"/>
  <c r="S352" i="1"/>
  <c r="H351" i="1"/>
  <c r="L351" i="1"/>
  <c r="P351" i="1"/>
  <c r="G352" i="1"/>
  <c r="H352" i="1"/>
  <c r="P352" i="1"/>
  <c r="N352" i="1" l="1"/>
  <c r="R352" i="1"/>
  <c r="I352" i="1"/>
  <c r="G320" i="1" l="1"/>
  <c r="F320" i="1"/>
  <c r="F315" i="1"/>
  <c r="G315" i="1"/>
  <c r="F316" i="1"/>
  <c r="G316" i="1"/>
  <c r="F317" i="1"/>
  <c r="G317" i="1"/>
  <c r="F318" i="1"/>
  <c r="G318" i="1"/>
  <c r="F319" i="1"/>
  <c r="G319" i="1"/>
  <c r="G314" i="1"/>
  <c r="F314" i="1"/>
  <c r="O334" i="1"/>
  <c r="N334" i="1"/>
  <c r="M334" i="1"/>
  <c r="L334" i="1"/>
  <c r="K334" i="1"/>
  <c r="J334" i="1"/>
  <c r="I334" i="1"/>
  <c r="H334" i="1"/>
  <c r="G334" i="1"/>
  <c r="O331" i="1"/>
  <c r="K331" i="1"/>
  <c r="G331" i="1"/>
  <c r="F330" i="1"/>
  <c r="R329" i="1"/>
  <c r="R330" i="1" s="1"/>
  <c r="Q329" i="1"/>
  <c r="Q330" i="1" s="1"/>
  <c r="N329" i="1"/>
  <c r="N330" i="1" s="1"/>
  <c r="O332" i="1" s="1"/>
  <c r="M329" i="1"/>
  <c r="M330" i="1" s="1"/>
  <c r="J329" i="1"/>
  <c r="J330" i="1" s="1"/>
  <c r="K332" i="1" s="1"/>
  <c r="I329" i="1"/>
  <c r="I330" i="1" s="1"/>
  <c r="F329" i="1"/>
  <c r="Q331" i="1"/>
  <c r="N331" i="1"/>
  <c r="M331" i="1"/>
  <c r="J331" i="1"/>
  <c r="I331" i="1"/>
  <c r="F331" i="1"/>
  <c r="T329" i="1"/>
  <c r="T330" i="1" s="1"/>
  <c r="S329" i="1"/>
  <c r="S330" i="1" s="1"/>
  <c r="P329" i="1"/>
  <c r="P330" i="1" s="1"/>
  <c r="O329" i="1"/>
  <c r="O330" i="1" s="1"/>
  <c r="L329" i="1"/>
  <c r="L330" i="1" s="1"/>
  <c r="K329" i="1"/>
  <c r="K330" i="1" s="1"/>
  <c r="H329" i="1"/>
  <c r="H330" i="1" s="1"/>
  <c r="G329" i="1"/>
  <c r="G330" i="1" s="1"/>
  <c r="F288" i="1"/>
  <c r="N332" i="1" l="1"/>
  <c r="L332" i="1"/>
  <c r="T332" i="1"/>
  <c r="J332" i="1"/>
  <c r="R332" i="1"/>
  <c r="M332" i="1"/>
  <c r="H332" i="1"/>
  <c r="P332" i="1"/>
  <c r="I332" i="1"/>
  <c r="Q332" i="1"/>
  <c r="G332" i="1"/>
  <c r="S332" i="1"/>
  <c r="P331" i="1"/>
  <c r="H331" i="1"/>
  <c r="L331" i="1"/>
  <c r="G187" i="2"/>
  <c r="H187" i="2"/>
  <c r="I187" i="2"/>
  <c r="J187" i="2"/>
  <c r="K187" i="2"/>
  <c r="L187" i="2"/>
  <c r="L189" i="2" s="1"/>
  <c r="M187" i="2"/>
  <c r="N187" i="2"/>
  <c r="O187" i="2"/>
  <c r="P187" i="2"/>
  <c r="Q187" i="2"/>
  <c r="R187" i="2"/>
  <c r="S187" i="2"/>
  <c r="T189" i="2" s="1"/>
  <c r="T187" i="2"/>
  <c r="F187" i="2"/>
  <c r="Q188" i="2"/>
  <c r="P188" i="2"/>
  <c r="O188" i="2"/>
  <c r="N188" i="2"/>
  <c r="M188" i="2"/>
  <c r="L188" i="2"/>
  <c r="K188" i="2"/>
  <c r="J188" i="2"/>
  <c r="I188" i="2"/>
  <c r="H188" i="2"/>
  <c r="G188" i="2"/>
  <c r="F188" i="2"/>
  <c r="T186" i="2"/>
  <c r="S186" i="2"/>
  <c r="R186" i="2"/>
  <c r="Q186" i="2"/>
  <c r="P186" i="2"/>
  <c r="Q189" i="2" s="1"/>
  <c r="O186" i="2"/>
  <c r="N186" i="2"/>
  <c r="M186" i="2"/>
  <c r="L186" i="2"/>
  <c r="M189" i="2" s="1"/>
  <c r="K186" i="2"/>
  <c r="J186" i="2"/>
  <c r="I186" i="2"/>
  <c r="H186" i="2"/>
  <c r="I189" i="2" s="1"/>
  <c r="G186" i="2"/>
  <c r="F186" i="2"/>
  <c r="F185" i="2"/>
  <c r="G185" i="2"/>
  <c r="H185" i="2"/>
  <c r="I185" i="2"/>
  <c r="J185" i="2"/>
  <c r="K185" i="2"/>
  <c r="L185" i="2"/>
  <c r="M185" i="2"/>
  <c r="N185" i="2"/>
  <c r="O185" i="2"/>
  <c r="P185" i="2"/>
  <c r="Q185" i="2"/>
  <c r="F184" i="2"/>
  <c r="G184" i="2"/>
  <c r="H184" i="2"/>
  <c r="I184" i="2"/>
  <c r="J184" i="2"/>
  <c r="K184" i="2"/>
  <c r="L184" i="2"/>
  <c r="M184" i="2"/>
  <c r="N184" i="2"/>
  <c r="O184" i="2"/>
  <c r="P184" i="2"/>
  <c r="Q184" i="2"/>
  <c r="T169" i="2"/>
  <c r="S169" i="2"/>
  <c r="R169" i="2"/>
  <c r="T153" i="2"/>
  <c r="S153" i="2"/>
  <c r="R153" i="2"/>
  <c r="T145" i="2"/>
  <c r="S145" i="2"/>
  <c r="R145" i="2"/>
  <c r="T129" i="2"/>
  <c r="S129" i="2"/>
  <c r="R129" i="2"/>
  <c r="T121" i="2"/>
  <c r="S121" i="2"/>
  <c r="R121" i="2"/>
  <c r="T113" i="2"/>
  <c r="S113" i="2"/>
  <c r="R113" i="2"/>
  <c r="T41" i="2"/>
  <c r="S41" i="2"/>
  <c r="R41" i="2"/>
  <c r="T17" i="2"/>
  <c r="S17" i="2"/>
  <c r="R17" i="2"/>
  <c r="H288" i="1"/>
  <c r="H292" i="1" s="1"/>
  <c r="G295" i="1"/>
  <c r="O295" i="1"/>
  <c r="N295" i="1"/>
  <c r="M295" i="1"/>
  <c r="L295" i="1"/>
  <c r="K295" i="1"/>
  <c r="J295" i="1"/>
  <c r="I295" i="1"/>
  <c r="H295" i="1"/>
  <c r="S293" i="1"/>
  <c r="T293" i="1"/>
  <c r="F292" i="1"/>
  <c r="R291" i="1"/>
  <c r="S291" i="1"/>
  <c r="T291" i="1"/>
  <c r="K290" i="1"/>
  <c r="K291" i="1" s="1"/>
  <c r="R290" i="1"/>
  <c r="S290" i="1"/>
  <c r="T290" i="1"/>
  <c r="F290" i="1"/>
  <c r="F291" i="1" s="1"/>
  <c r="T273" i="1"/>
  <c r="S273" i="1"/>
  <c r="R273" i="1"/>
  <c r="T265" i="1"/>
  <c r="S265" i="1"/>
  <c r="R265" i="1"/>
  <c r="T209" i="1"/>
  <c r="S209" i="1"/>
  <c r="R209" i="1"/>
  <c r="T201" i="1"/>
  <c r="S201" i="1"/>
  <c r="R201" i="1"/>
  <c r="T177" i="1"/>
  <c r="S177" i="1"/>
  <c r="R177" i="1"/>
  <c r="T153" i="1"/>
  <c r="S153" i="1"/>
  <c r="R153" i="1"/>
  <c r="T137" i="1"/>
  <c r="S137" i="1"/>
  <c r="R137" i="1"/>
  <c r="T121" i="1"/>
  <c r="S121" i="1"/>
  <c r="R121" i="1"/>
  <c r="T105" i="1"/>
  <c r="S105" i="1"/>
  <c r="R105" i="1"/>
  <c r="T89" i="1"/>
  <c r="S89" i="1"/>
  <c r="R89" i="1"/>
  <c r="T57" i="1"/>
  <c r="S57" i="1"/>
  <c r="R57" i="1"/>
  <c r="T49" i="1"/>
  <c r="S49" i="1"/>
  <c r="R49" i="1"/>
  <c r="T17" i="1"/>
  <c r="S17" i="1"/>
  <c r="R17" i="1"/>
  <c r="F289" i="1"/>
  <c r="G289" i="1"/>
  <c r="H289" i="1"/>
  <c r="I289" i="1"/>
  <c r="J289" i="1"/>
  <c r="K289" i="1"/>
  <c r="L289" i="1"/>
  <c r="M289" i="1"/>
  <c r="N289" i="1"/>
  <c r="O289" i="1"/>
  <c r="P289" i="1"/>
  <c r="Q289" i="1"/>
  <c r="G288" i="1"/>
  <c r="G290" i="1" s="1"/>
  <c r="G291" i="1" s="1"/>
  <c r="G293" i="1" s="1"/>
  <c r="I288" i="1"/>
  <c r="I292" i="1" s="1"/>
  <c r="J288" i="1"/>
  <c r="J292" i="1" s="1"/>
  <c r="K288" i="1"/>
  <c r="K292" i="1" s="1"/>
  <c r="L288" i="1"/>
  <c r="L292" i="1" s="1"/>
  <c r="M288" i="1"/>
  <c r="M292" i="1" s="1"/>
  <c r="N288" i="1"/>
  <c r="N292" i="1" s="1"/>
  <c r="O288" i="1"/>
  <c r="O292" i="1" s="1"/>
  <c r="P288" i="1"/>
  <c r="P292" i="1" s="1"/>
  <c r="Q288" i="1"/>
  <c r="Q292" i="1" s="1"/>
  <c r="G292" i="1" l="1"/>
  <c r="O290" i="1"/>
  <c r="O291" i="1" s="1"/>
  <c r="N290" i="1"/>
  <c r="N291" i="1" s="1"/>
  <c r="J290" i="1"/>
  <c r="J291" i="1" s="1"/>
  <c r="K293" i="1" s="1"/>
  <c r="Q290" i="1"/>
  <c r="Q291" i="1" s="1"/>
  <c r="R293" i="1" s="1"/>
  <c r="M290" i="1"/>
  <c r="M291" i="1" s="1"/>
  <c r="I290" i="1"/>
  <c r="I291" i="1" s="1"/>
  <c r="P290" i="1"/>
  <c r="P291" i="1" s="1"/>
  <c r="Q293" i="1" s="1"/>
  <c r="L290" i="1"/>
  <c r="L291" i="1" s="1"/>
  <c r="H290" i="1"/>
  <c r="H291" i="1" s="1"/>
  <c r="H293" i="1" s="1"/>
  <c r="G189" i="2"/>
  <c r="K189" i="2"/>
  <c r="O189" i="2"/>
  <c r="S189" i="2"/>
  <c r="J189" i="2"/>
  <c r="R189" i="2"/>
  <c r="N189" i="2"/>
  <c r="H189" i="2"/>
  <c r="P189" i="2"/>
  <c r="R184" i="2"/>
  <c r="T184" i="2"/>
  <c r="S184" i="2"/>
  <c r="R288" i="1"/>
  <c r="T288" i="1"/>
  <c r="S288" i="1"/>
  <c r="Q72" i="6"/>
  <c r="P72" i="6"/>
  <c r="O72" i="6"/>
  <c r="N72" i="6"/>
  <c r="M72" i="6"/>
  <c r="L72" i="6"/>
  <c r="K72" i="6"/>
  <c r="J72" i="6"/>
  <c r="I72" i="6"/>
  <c r="H72" i="6"/>
  <c r="G72" i="6"/>
  <c r="F72" i="6"/>
  <c r="Q60" i="6"/>
  <c r="P60" i="6"/>
  <c r="O60" i="6"/>
  <c r="N60" i="6"/>
  <c r="M60" i="6"/>
  <c r="L60" i="6"/>
  <c r="K60" i="6"/>
  <c r="J60" i="6"/>
  <c r="I60" i="6"/>
  <c r="H60" i="6"/>
  <c r="G60" i="6"/>
  <c r="F60" i="6"/>
  <c r="Q48" i="6"/>
  <c r="P48" i="6"/>
  <c r="O48" i="6"/>
  <c r="N48" i="6"/>
  <c r="M48" i="6"/>
  <c r="L48" i="6"/>
  <c r="K48" i="6"/>
  <c r="J48" i="6"/>
  <c r="I48" i="6"/>
  <c r="H48" i="6"/>
  <c r="G48" i="6"/>
  <c r="F48" i="6"/>
  <c r="Q36" i="6"/>
  <c r="P36" i="6"/>
  <c r="O36" i="6"/>
  <c r="N36" i="6"/>
  <c r="M36" i="6"/>
  <c r="L36" i="6"/>
  <c r="K36" i="6"/>
  <c r="J36" i="6"/>
  <c r="I36" i="6"/>
  <c r="H36" i="6"/>
  <c r="G36" i="6"/>
  <c r="F36" i="6"/>
  <c r="G29" i="6"/>
  <c r="G30" i="6" s="1"/>
  <c r="G31" i="6" s="1"/>
  <c r="H29" i="6"/>
  <c r="H32" i="6" s="1"/>
  <c r="I29" i="6"/>
  <c r="I41" i="6" s="1"/>
  <c r="J29" i="6"/>
  <c r="J25" i="6" s="1"/>
  <c r="K29" i="6"/>
  <c r="K30" i="6" s="1"/>
  <c r="K31" i="6" s="1"/>
  <c r="L29" i="6"/>
  <c r="L25" i="6" s="1"/>
  <c r="M29" i="6"/>
  <c r="M25" i="6" s="1"/>
  <c r="N29" i="6"/>
  <c r="N25" i="6" s="1"/>
  <c r="O29" i="6"/>
  <c r="O30" i="6" s="1"/>
  <c r="O31" i="6" s="1"/>
  <c r="P29" i="6"/>
  <c r="P25" i="6" s="1"/>
  <c r="Q30" i="6"/>
  <c r="Q31" i="6" s="1"/>
  <c r="F29" i="6"/>
  <c r="F32" i="6" s="1"/>
  <c r="I32" i="6"/>
  <c r="I25" i="6"/>
  <c r="Q24" i="6"/>
  <c r="P24" i="6"/>
  <c r="O24" i="6"/>
  <c r="N24" i="6"/>
  <c r="M24" i="6"/>
  <c r="L24" i="6"/>
  <c r="K24" i="6"/>
  <c r="J24" i="6"/>
  <c r="I24" i="6"/>
  <c r="H24" i="6"/>
  <c r="G24" i="6"/>
  <c r="F24" i="6"/>
  <c r="Q20" i="6"/>
  <c r="P20" i="6"/>
  <c r="O20" i="6"/>
  <c r="N20" i="6"/>
  <c r="M20" i="6"/>
  <c r="L20" i="6"/>
  <c r="K20" i="6"/>
  <c r="J20" i="6"/>
  <c r="I20" i="6"/>
  <c r="H20" i="6"/>
  <c r="G20" i="6"/>
  <c r="F20" i="6"/>
  <c r="Q18" i="6"/>
  <c r="Q19" i="6" s="1"/>
  <c r="P18" i="6"/>
  <c r="P19" i="6" s="1"/>
  <c r="O18" i="6"/>
  <c r="O19" i="6" s="1"/>
  <c r="N18" i="6"/>
  <c r="N19" i="6" s="1"/>
  <c r="M18" i="6"/>
  <c r="M19" i="6" s="1"/>
  <c r="L18" i="6"/>
  <c r="L19" i="6" s="1"/>
  <c r="K18" i="6"/>
  <c r="K19" i="6" s="1"/>
  <c r="J18" i="6"/>
  <c r="J19" i="6" s="1"/>
  <c r="I18" i="6"/>
  <c r="I19" i="6" s="1"/>
  <c r="H18" i="6"/>
  <c r="H19" i="6" s="1"/>
  <c r="G18" i="6"/>
  <c r="G19" i="6" s="1"/>
  <c r="F18" i="6"/>
  <c r="F19" i="6" s="1"/>
  <c r="Q13" i="6"/>
  <c r="P13" i="6"/>
  <c r="O13" i="6"/>
  <c r="N13" i="6"/>
  <c r="M13" i="6"/>
  <c r="L13" i="6"/>
  <c r="K13" i="6"/>
  <c r="J13" i="6"/>
  <c r="I13" i="6"/>
  <c r="H13" i="6"/>
  <c r="G13" i="6"/>
  <c r="F13" i="6"/>
  <c r="Q12" i="6"/>
  <c r="P12" i="6"/>
  <c r="O12" i="6"/>
  <c r="N12" i="6"/>
  <c r="M12" i="6"/>
  <c r="L12" i="6"/>
  <c r="K12" i="6"/>
  <c r="J12" i="6"/>
  <c r="I12" i="6"/>
  <c r="H12" i="6"/>
  <c r="G12" i="6"/>
  <c r="F12" i="6"/>
  <c r="N293" i="1" l="1"/>
  <c r="I293" i="1"/>
  <c r="O293" i="1"/>
  <c r="M293" i="1"/>
  <c r="J293" i="1"/>
  <c r="P293" i="1"/>
  <c r="L293" i="1"/>
  <c r="I30" i="6"/>
  <c r="I31" i="6" s="1"/>
  <c r="I44" i="6"/>
  <c r="I53" i="6"/>
  <c r="I37" i="6"/>
  <c r="P41" i="6"/>
  <c r="H41" i="6"/>
  <c r="Q41" i="6"/>
  <c r="M41" i="6"/>
  <c r="L41" i="6"/>
  <c r="L42" i="6" s="1"/>
  <c r="L43" i="6" s="1"/>
  <c r="O41" i="6"/>
  <c r="O42" i="6" s="1"/>
  <c r="O43" i="6" s="1"/>
  <c r="K41" i="6"/>
  <c r="G41" i="6"/>
  <c r="F41" i="6"/>
  <c r="N41" i="6"/>
  <c r="N42" i="6" s="1"/>
  <c r="N43" i="6" s="1"/>
  <c r="J41" i="6"/>
  <c r="I49" i="6"/>
  <c r="I54" i="6"/>
  <c r="I55" i="6" s="1"/>
  <c r="H37" i="6"/>
  <c r="K37" i="6"/>
  <c r="J42" i="6"/>
  <c r="J43" i="6" s="1"/>
  <c r="H42" i="6"/>
  <c r="H43" i="6" s="1"/>
  <c r="K42" i="6"/>
  <c r="K43" i="6" s="1"/>
  <c r="I42" i="6"/>
  <c r="I43" i="6" s="1"/>
  <c r="Q42" i="6"/>
  <c r="Q43" i="6" s="1"/>
  <c r="P32" i="6"/>
  <c r="J32" i="6"/>
  <c r="Q25" i="6"/>
  <c r="M32" i="6"/>
  <c r="M30" i="6"/>
  <c r="M31" i="6" s="1"/>
  <c r="Q32" i="6"/>
  <c r="H30" i="6"/>
  <c r="H31" i="6" s="1"/>
  <c r="O25" i="6"/>
  <c r="H25" i="6"/>
  <c r="P30" i="6"/>
  <c r="P31" i="6" s="1"/>
  <c r="L32" i="6"/>
  <c r="K25" i="6"/>
  <c r="L30" i="6"/>
  <c r="L31" i="6" s="1"/>
  <c r="G25" i="6"/>
  <c r="N32" i="6"/>
  <c r="J30" i="6"/>
  <c r="J31" i="6" s="1"/>
  <c r="N30" i="6"/>
  <c r="N31" i="6" s="1"/>
  <c r="G32" i="6"/>
  <c r="K32" i="6"/>
  <c r="O32" i="6"/>
  <c r="F25" i="6"/>
  <c r="F30" i="6"/>
  <c r="F31" i="6" s="1"/>
  <c r="R125" i="5"/>
  <c r="G107" i="5"/>
  <c r="H107" i="5"/>
  <c r="I107" i="5"/>
  <c r="J107" i="5"/>
  <c r="K107" i="5"/>
  <c r="L107" i="5"/>
  <c r="M107" i="5"/>
  <c r="N107" i="5"/>
  <c r="O107" i="5"/>
  <c r="P107" i="5"/>
  <c r="F107" i="5"/>
  <c r="Q107" i="5"/>
  <c r="Q120" i="5"/>
  <c r="P120" i="5"/>
  <c r="O120" i="5"/>
  <c r="N120" i="5"/>
  <c r="M120" i="5"/>
  <c r="L120" i="5"/>
  <c r="K120" i="5"/>
  <c r="K122" i="5" s="1"/>
  <c r="J120" i="5"/>
  <c r="I120" i="5"/>
  <c r="H120" i="5"/>
  <c r="G120" i="5"/>
  <c r="G122" i="5" s="1"/>
  <c r="F120" i="5"/>
  <c r="Q118" i="5"/>
  <c r="Q119" i="5" s="1"/>
  <c r="P118" i="5"/>
  <c r="P119" i="5" s="1"/>
  <c r="O118" i="5"/>
  <c r="O119" i="5" s="1"/>
  <c r="N118" i="5"/>
  <c r="N119" i="5" s="1"/>
  <c r="M118" i="5"/>
  <c r="M119" i="5" s="1"/>
  <c r="L118" i="5"/>
  <c r="L119" i="5" s="1"/>
  <c r="K118" i="5"/>
  <c r="K119" i="5" s="1"/>
  <c r="J118" i="5"/>
  <c r="J119" i="5" s="1"/>
  <c r="I118" i="5"/>
  <c r="I119" i="5" s="1"/>
  <c r="H118" i="5"/>
  <c r="H119" i="5" s="1"/>
  <c r="G118" i="5"/>
  <c r="G119" i="5" s="1"/>
  <c r="F118" i="5"/>
  <c r="F119" i="5" s="1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33" i="5"/>
  <c r="E134" i="5"/>
  <c r="E135" i="5"/>
  <c r="E132" i="5"/>
  <c r="R103" i="5"/>
  <c r="G85" i="5"/>
  <c r="H85" i="5"/>
  <c r="I85" i="5"/>
  <c r="J85" i="5"/>
  <c r="K85" i="5"/>
  <c r="L85" i="5"/>
  <c r="M85" i="5"/>
  <c r="N85" i="5"/>
  <c r="O85" i="5"/>
  <c r="P85" i="5"/>
  <c r="F85" i="5"/>
  <c r="Q85" i="5"/>
  <c r="Q98" i="5"/>
  <c r="P98" i="5"/>
  <c r="O98" i="5"/>
  <c r="N98" i="5"/>
  <c r="M98" i="5"/>
  <c r="L98" i="5"/>
  <c r="K98" i="5"/>
  <c r="J98" i="5"/>
  <c r="I98" i="5"/>
  <c r="H98" i="5"/>
  <c r="G98" i="5"/>
  <c r="F98" i="5"/>
  <c r="Q96" i="5"/>
  <c r="Q97" i="5" s="1"/>
  <c r="P96" i="5"/>
  <c r="P97" i="5" s="1"/>
  <c r="O96" i="5"/>
  <c r="O97" i="5" s="1"/>
  <c r="N96" i="5"/>
  <c r="N97" i="5" s="1"/>
  <c r="M96" i="5"/>
  <c r="M97" i="5" s="1"/>
  <c r="L96" i="5"/>
  <c r="L97" i="5" s="1"/>
  <c r="K96" i="5"/>
  <c r="K97" i="5" s="1"/>
  <c r="J96" i="5"/>
  <c r="J97" i="5" s="1"/>
  <c r="I96" i="5"/>
  <c r="I97" i="5" s="1"/>
  <c r="H96" i="5"/>
  <c r="H97" i="5" s="1"/>
  <c r="G96" i="5"/>
  <c r="G97" i="5" s="1"/>
  <c r="F96" i="5"/>
  <c r="F97" i="5" s="1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G70" i="5"/>
  <c r="H70" i="5"/>
  <c r="I70" i="5"/>
  <c r="J70" i="5"/>
  <c r="K70" i="5"/>
  <c r="L70" i="5"/>
  <c r="M70" i="5"/>
  <c r="N70" i="5"/>
  <c r="O70" i="5"/>
  <c r="P70" i="5"/>
  <c r="Q70" i="5"/>
  <c r="F70" i="5"/>
  <c r="F51" i="5"/>
  <c r="T68" i="5"/>
  <c r="Q62" i="5"/>
  <c r="Q63" i="5" s="1"/>
  <c r="P62" i="5"/>
  <c r="P63" i="5" s="1"/>
  <c r="O62" i="5"/>
  <c r="O63" i="5" s="1"/>
  <c r="N62" i="5"/>
  <c r="N63" i="5" s="1"/>
  <c r="M62" i="5"/>
  <c r="M63" i="5" s="1"/>
  <c r="L62" i="5"/>
  <c r="L63" i="5" s="1"/>
  <c r="K62" i="5"/>
  <c r="K63" i="5" s="1"/>
  <c r="J62" i="5"/>
  <c r="J63" i="5" s="1"/>
  <c r="I62" i="5"/>
  <c r="I63" i="5" s="1"/>
  <c r="H62" i="5"/>
  <c r="H63" i="5" s="1"/>
  <c r="G62" i="5"/>
  <c r="G63" i="5" s="1"/>
  <c r="F62" i="5"/>
  <c r="F63" i="5" s="1"/>
  <c r="Q64" i="5"/>
  <c r="P64" i="5"/>
  <c r="O64" i="5"/>
  <c r="N64" i="5"/>
  <c r="M64" i="5"/>
  <c r="L64" i="5"/>
  <c r="K64" i="5"/>
  <c r="J64" i="5"/>
  <c r="I64" i="5"/>
  <c r="H64" i="5"/>
  <c r="G64" i="5"/>
  <c r="F64" i="5"/>
  <c r="Q54" i="5"/>
  <c r="P54" i="5"/>
  <c r="O54" i="5"/>
  <c r="N54" i="5"/>
  <c r="M54" i="5"/>
  <c r="L54" i="5"/>
  <c r="K54" i="5"/>
  <c r="J54" i="5"/>
  <c r="I54" i="5"/>
  <c r="H54" i="5"/>
  <c r="G54" i="5"/>
  <c r="F54" i="5"/>
  <c r="Q53" i="5"/>
  <c r="P53" i="5"/>
  <c r="O53" i="5"/>
  <c r="N53" i="5"/>
  <c r="M53" i="5"/>
  <c r="L53" i="5"/>
  <c r="K53" i="5"/>
  <c r="J53" i="5"/>
  <c r="I53" i="5"/>
  <c r="H53" i="5"/>
  <c r="G53" i="5"/>
  <c r="F53" i="5"/>
  <c r="Q51" i="5"/>
  <c r="P51" i="5"/>
  <c r="O51" i="5"/>
  <c r="N51" i="5"/>
  <c r="M51" i="5"/>
  <c r="L51" i="5"/>
  <c r="K51" i="5"/>
  <c r="J51" i="5"/>
  <c r="I51" i="5"/>
  <c r="H51" i="5"/>
  <c r="G51" i="5"/>
  <c r="Q27" i="5"/>
  <c r="P27" i="5"/>
  <c r="O27" i="5"/>
  <c r="N27" i="5"/>
  <c r="M27" i="5"/>
  <c r="L27" i="5"/>
  <c r="K27" i="5"/>
  <c r="J27" i="5"/>
  <c r="I27" i="5"/>
  <c r="H27" i="5"/>
  <c r="G27" i="5"/>
  <c r="Q25" i="5"/>
  <c r="Q26" i="5" s="1"/>
  <c r="P25" i="5"/>
  <c r="P26" i="5" s="1"/>
  <c r="O25" i="5"/>
  <c r="O26" i="5" s="1"/>
  <c r="N25" i="5"/>
  <c r="N26" i="5" s="1"/>
  <c r="M25" i="5"/>
  <c r="M26" i="5" s="1"/>
  <c r="L25" i="5"/>
  <c r="L26" i="5" s="1"/>
  <c r="K25" i="5"/>
  <c r="K26" i="5" s="1"/>
  <c r="J25" i="5"/>
  <c r="J26" i="5" s="1"/>
  <c r="I25" i="5"/>
  <c r="I26" i="5" s="1"/>
  <c r="H25" i="5"/>
  <c r="H26" i="5" s="1"/>
  <c r="G25" i="5"/>
  <c r="G26" i="5" s="1"/>
  <c r="F25" i="5"/>
  <c r="F26" i="5" s="1"/>
  <c r="Q17" i="5"/>
  <c r="P17" i="5"/>
  <c r="O17" i="5"/>
  <c r="N17" i="5"/>
  <c r="M17" i="5"/>
  <c r="L17" i="5"/>
  <c r="K17" i="5"/>
  <c r="J17" i="5"/>
  <c r="I17" i="5"/>
  <c r="H17" i="5"/>
  <c r="G17" i="5"/>
  <c r="F17" i="5"/>
  <c r="Q16" i="5"/>
  <c r="P16" i="5"/>
  <c r="O16" i="5"/>
  <c r="N16" i="5"/>
  <c r="M16" i="5"/>
  <c r="L16" i="5"/>
  <c r="K16" i="5"/>
  <c r="J16" i="5"/>
  <c r="I16" i="5"/>
  <c r="H16" i="5"/>
  <c r="G16" i="5"/>
  <c r="J113" i="4"/>
  <c r="K124" i="4"/>
  <c r="L120" i="4"/>
  <c r="L113" i="4"/>
  <c r="M120" i="4"/>
  <c r="M113" i="4" s="1"/>
  <c r="N120" i="4"/>
  <c r="O120" i="4"/>
  <c r="O113" i="4" s="1"/>
  <c r="P120" i="4"/>
  <c r="P124" i="4" s="1"/>
  <c r="Q120" i="4"/>
  <c r="Q124" i="4" s="1"/>
  <c r="H111" i="4"/>
  <c r="I111" i="4"/>
  <c r="J111" i="4"/>
  <c r="K111" i="4"/>
  <c r="F111" i="4"/>
  <c r="I124" i="4"/>
  <c r="H124" i="4"/>
  <c r="F124" i="4"/>
  <c r="Q122" i="4"/>
  <c r="Q123" i="4" s="1"/>
  <c r="P122" i="4"/>
  <c r="P123" i="4" s="1"/>
  <c r="O122" i="4"/>
  <c r="O123" i="4" s="1"/>
  <c r="N122" i="4"/>
  <c r="N123" i="4" s="1"/>
  <c r="M122" i="4"/>
  <c r="M123" i="4" s="1"/>
  <c r="L122" i="4"/>
  <c r="L123" i="4" s="1"/>
  <c r="K122" i="4"/>
  <c r="K123" i="4" s="1"/>
  <c r="J122" i="4"/>
  <c r="J123" i="4" s="1"/>
  <c r="I122" i="4"/>
  <c r="I123" i="4" s="1"/>
  <c r="H122" i="4"/>
  <c r="H123" i="4" s="1"/>
  <c r="G122" i="4"/>
  <c r="G123" i="4" s="1"/>
  <c r="F122" i="4"/>
  <c r="F123" i="4" s="1"/>
  <c r="G120" i="4"/>
  <c r="G113" i="4" s="1"/>
  <c r="Q114" i="4"/>
  <c r="P114" i="4"/>
  <c r="O114" i="4"/>
  <c r="N114" i="4"/>
  <c r="M114" i="4"/>
  <c r="L114" i="4"/>
  <c r="K114" i="4"/>
  <c r="J114" i="4"/>
  <c r="I114" i="4"/>
  <c r="H114" i="4"/>
  <c r="G114" i="4"/>
  <c r="F114" i="4"/>
  <c r="I113" i="4"/>
  <c r="H113" i="4"/>
  <c r="F113" i="4"/>
  <c r="L100" i="4"/>
  <c r="L104" i="4" s="1"/>
  <c r="K104" i="4"/>
  <c r="I93" i="4"/>
  <c r="H104" i="4"/>
  <c r="G91" i="4"/>
  <c r="J104" i="4"/>
  <c r="G41" i="4"/>
  <c r="H41" i="4"/>
  <c r="I41" i="4"/>
  <c r="J41" i="4"/>
  <c r="K41" i="4"/>
  <c r="L41" i="4"/>
  <c r="M41" i="4"/>
  <c r="N41" i="4"/>
  <c r="F41" i="4"/>
  <c r="M100" i="4"/>
  <c r="M91" i="4" s="1"/>
  <c r="N100" i="4"/>
  <c r="N104" i="4" s="1"/>
  <c r="O100" i="4"/>
  <c r="O91" i="4" s="1"/>
  <c r="P100" i="4"/>
  <c r="P91" i="4" s="1"/>
  <c r="Q100" i="4"/>
  <c r="Q91" i="4" s="1"/>
  <c r="F91" i="4"/>
  <c r="F104" i="4"/>
  <c r="Q102" i="4"/>
  <c r="Q103" i="4" s="1"/>
  <c r="P102" i="4"/>
  <c r="P103" i="4" s="1"/>
  <c r="O102" i="4"/>
  <c r="O103" i="4" s="1"/>
  <c r="N102" i="4"/>
  <c r="N103" i="4" s="1"/>
  <c r="M102" i="4"/>
  <c r="M103" i="4" s="1"/>
  <c r="L102" i="4"/>
  <c r="L103" i="4" s="1"/>
  <c r="K102" i="4"/>
  <c r="K103" i="4" s="1"/>
  <c r="J102" i="4"/>
  <c r="J103" i="4" s="1"/>
  <c r="I102" i="4"/>
  <c r="I103" i="4" s="1"/>
  <c r="H102" i="4"/>
  <c r="H103" i="4" s="1"/>
  <c r="G102" i="4"/>
  <c r="G103" i="4" s="1"/>
  <c r="F102" i="4"/>
  <c r="F103" i="4" s="1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H93" i="4"/>
  <c r="F93" i="4"/>
  <c r="K42" i="4"/>
  <c r="G42" i="4"/>
  <c r="H42" i="4"/>
  <c r="I42" i="4"/>
  <c r="J42" i="4"/>
  <c r="L42" i="4"/>
  <c r="M42" i="4"/>
  <c r="N42" i="4"/>
  <c r="F42" i="4"/>
  <c r="G55" i="4"/>
  <c r="Q53" i="4"/>
  <c r="Q54" i="4" s="1"/>
  <c r="P53" i="4"/>
  <c r="P54" i="4" s="1"/>
  <c r="O53" i="4"/>
  <c r="O54" i="4" s="1"/>
  <c r="N53" i="4"/>
  <c r="N54" i="4" s="1"/>
  <c r="M53" i="4"/>
  <c r="M54" i="4" s="1"/>
  <c r="L53" i="4"/>
  <c r="L54" i="4" s="1"/>
  <c r="K53" i="4"/>
  <c r="K54" i="4" s="1"/>
  <c r="J53" i="4"/>
  <c r="J54" i="4" s="1"/>
  <c r="I53" i="4"/>
  <c r="I54" i="4" s="1"/>
  <c r="H53" i="4"/>
  <c r="H54" i="4" s="1"/>
  <c r="G53" i="4"/>
  <c r="G54" i="4" s="1"/>
  <c r="F53" i="4"/>
  <c r="F54" i="4" s="1"/>
  <c r="Q44" i="4"/>
  <c r="P44" i="4"/>
  <c r="O55" i="4"/>
  <c r="N55" i="4"/>
  <c r="M55" i="4"/>
  <c r="L44" i="4"/>
  <c r="K55" i="4"/>
  <c r="J55" i="4"/>
  <c r="I44" i="4"/>
  <c r="H44" i="4"/>
  <c r="F55" i="4"/>
  <c r="Q45" i="4"/>
  <c r="P45" i="4"/>
  <c r="O45" i="4"/>
  <c r="N45" i="4"/>
  <c r="M45" i="4"/>
  <c r="L45" i="4"/>
  <c r="K45" i="4"/>
  <c r="J45" i="4"/>
  <c r="I45" i="4"/>
  <c r="H45" i="4"/>
  <c r="G45" i="4"/>
  <c r="F45" i="4"/>
  <c r="O44" i="4"/>
  <c r="N44" i="4"/>
  <c r="K44" i="4"/>
  <c r="J44" i="4"/>
  <c r="G44" i="4"/>
  <c r="F44" i="4"/>
  <c r="N29" i="4"/>
  <c r="M29" i="4"/>
  <c r="L29" i="4"/>
  <c r="K29" i="4"/>
  <c r="I29" i="4"/>
  <c r="H29" i="4"/>
  <c r="G29" i="4"/>
  <c r="F29" i="4"/>
  <c r="Q27" i="4"/>
  <c r="Q28" i="4" s="1"/>
  <c r="P27" i="4"/>
  <c r="P28" i="4" s="1"/>
  <c r="O27" i="4"/>
  <c r="O28" i="4" s="1"/>
  <c r="N27" i="4"/>
  <c r="N28" i="4" s="1"/>
  <c r="M27" i="4"/>
  <c r="M28" i="4" s="1"/>
  <c r="L27" i="4"/>
  <c r="L28" i="4" s="1"/>
  <c r="K27" i="4"/>
  <c r="K28" i="4" s="1"/>
  <c r="J27" i="4"/>
  <c r="J28" i="4" s="1"/>
  <c r="I27" i="4"/>
  <c r="I28" i="4" s="1"/>
  <c r="H27" i="4"/>
  <c r="H28" i="4" s="1"/>
  <c r="G27" i="4"/>
  <c r="G28" i="4" s="1"/>
  <c r="F27" i="4"/>
  <c r="F28" i="4" s="1"/>
  <c r="Q25" i="4"/>
  <c r="Q29" i="4" s="1"/>
  <c r="P25" i="4"/>
  <c r="P29" i="4" s="1"/>
  <c r="P30" i="4" s="1"/>
  <c r="O25" i="4"/>
  <c r="O29" i="4" s="1"/>
  <c r="J29" i="4"/>
  <c r="K30" i="4" s="1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P18" i="4"/>
  <c r="O18" i="4"/>
  <c r="N18" i="4"/>
  <c r="M18" i="4"/>
  <c r="L18" i="4"/>
  <c r="K18" i="4"/>
  <c r="J18" i="4"/>
  <c r="I18" i="4"/>
  <c r="H18" i="4"/>
  <c r="G18" i="4"/>
  <c r="F18" i="4"/>
  <c r="O37" i="6" l="1"/>
  <c r="F53" i="6"/>
  <c r="F37" i="6"/>
  <c r="F44" i="6"/>
  <c r="L44" i="6"/>
  <c r="L37" i="6"/>
  <c r="L53" i="6"/>
  <c r="G44" i="6"/>
  <c r="G53" i="6"/>
  <c r="M37" i="6"/>
  <c r="M53" i="6"/>
  <c r="M44" i="6"/>
  <c r="M42" i="6"/>
  <c r="M43" i="6" s="1"/>
  <c r="F42" i="6"/>
  <c r="F43" i="6" s="1"/>
  <c r="J37" i="6"/>
  <c r="J53" i="6"/>
  <c r="J44" i="6"/>
  <c r="K44" i="6"/>
  <c r="K53" i="6"/>
  <c r="Q44" i="6"/>
  <c r="Q53" i="6"/>
  <c r="Q37" i="6"/>
  <c r="I56" i="6"/>
  <c r="I65" i="6"/>
  <c r="P37" i="6"/>
  <c r="P53" i="6"/>
  <c r="P44" i="6"/>
  <c r="P42" i="6"/>
  <c r="P43" i="6" s="1"/>
  <c r="G42" i="6"/>
  <c r="G43" i="6" s="1"/>
  <c r="G37" i="6"/>
  <c r="N44" i="6"/>
  <c r="N53" i="6"/>
  <c r="N37" i="6"/>
  <c r="O44" i="6"/>
  <c r="O53" i="6"/>
  <c r="H44" i="6"/>
  <c r="H53" i="6"/>
  <c r="Q122" i="5"/>
  <c r="O122" i="5"/>
  <c r="M122" i="5"/>
  <c r="I122" i="5"/>
  <c r="H121" i="5"/>
  <c r="L121" i="5"/>
  <c r="P121" i="5"/>
  <c r="H28" i="5"/>
  <c r="G121" i="5"/>
  <c r="J123" i="5"/>
  <c r="N123" i="5"/>
  <c r="I121" i="5"/>
  <c r="M121" i="5"/>
  <c r="Q121" i="5"/>
  <c r="J122" i="5"/>
  <c r="N122" i="5"/>
  <c r="G123" i="5"/>
  <c r="K123" i="5"/>
  <c r="O123" i="5"/>
  <c r="J121" i="5"/>
  <c r="N121" i="5"/>
  <c r="H123" i="5"/>
  <c r="L123" i="5"/>
  <c r="P123" i="5"/>
  <c r="K121" i="5"/>
  <c r="O121" i="5"/>
  <c r="H122" i="5"/>
  <c r="L122" i="5"/>
  <c r="P122" i="5"/>
  <c r="I123" i="5"/>
  <c r="M123" i="5"/>
  <c r="Q123" i="5"/>
  <c r="H100" i="5"/>
  <c r="K28" i="5"/>
  <c r="O28" i="5"/>
  <c r="G100" i="5"/>
  <c r="O101" i="5"/>
  <c r="K101" i="5"/>
  <c r="L100" i="5"/>
  <c r="P100" i="5"/>
  <c r="G99" i="5"/>
  <c r="K99" i="5"/>
  <c r="O99" i="5"/>
  <c r="J100" i="5"/>
  <c r="G101" i="5"/>
  <c r="O100" i="5"/>
  <c r="K100" i="5"/>
  <c r="I101" i="5"/>
  <c r="M101" i="5"/>
  <c r="Q101" i="5"/>
  <c r="N100" i="5"/>
  <c r="I99" i="5"/>
  <c r="Q99" i="5"/>
  <c r="H99" i="5"/>
  <c r="L99" i="5"/>
  <c r="P99" i="5"/>
  <c r="I100" i="5"/>
  <c r="M100" i="5"/>
  <c r="Q100" i="5"/>
  <c r="J101" i="5"/>
  <c r="N101" i="5"/>
  <c r="M99" i="5"/>
  <c r="J99" i="5"/>
  <c r="N99" i="5"/>
  <c r="H101" i="5"/>
  <c r="L101" i="5"/>
  <c r="P101" i="5"/>
  <c r="L28" i="5"/>
  <c r="I28" i="5"/>
  <c r="M28" i="5"/>
  <c r="Q28" i="5"/>
  <c r="J28" i="5"/>
  <c r="I30" i="5"/>
  <c r="Q30" i="5"/>
  <c r="P28" i="5"/>
  <c r="N28" i="5"/>
  <c r="M30" i="5"/>
  <c r="J29" i="5"/>
  <c r="N29" i="5"/>
  <c r="J30" i="5"/>
  <c r="K29" i="5"/>
  <c r="O29" i="5"/>
  <c r="N30" i="5"/>
  <c r="I67" i="5"/>
  <c r="I66" i="5"/>
  <c r="J67" i="5"/>
  <c r="J66" i="5"/>
  <c r="N66" i="5"/>
  <c r="N67" i="5"/>
  <c r="G66" i="5"/>
  <c r="G67" i="5"/>
  <c r="K66" i="5"/>
  <c r="K67" i="5"/>
  <c r="O66" i="5"/>
  <c r="O67" i="5"/>
  <c r="M67" i="5"/>
  <c r="M66" i="5"/>
  <c r="H66" i="5"/>
  <c r="H67" i="5"/>
  <c r="L66" i="5"/>
  <c r="L67" i="5"/>
  <c r="P66" i="5"/>
  <c r="P67" i="5"/>
  <c r="Q67" i="5"/>
  <c r="Q66" i="5"/>
  <c r="F16" i="5"/>
  <c r="I29" i="5"/>
  <c r="Q29" i="5"/>
  <c r="K30" i="5"/>
  <c r="O30" i="5"/>
  <c r="F27" i="5"/>
  <c r="H30" i="5"/>
  <c r="L30" i="5"/>
  <c r="P30" i="5"/>
  <c r="M29" i="5"/>
  <c r="H29" i="5"/>
  <c r="L29" i="5"/>
  <c r="P29" i="5"/>
  <c r="Q30" i="4"/>
  <c r="G31" i="4"/>
  <c r="L32" i="4"/>
  <c r="K56" i="4"/>
  <c r="O56" i="4"/>
  <c r="G59" i="4"/>
  <c r="G56" i="4"/>
  <c r="P42" i="4"/>
  <c r="L93" i="4"/>
  <c r="P104" i="4"/>
  <c r="Q41" i="4"/>
  <c r="O30" i="4"/>
  <c r="G30" i="4"/>
  <c r="O93" i="4"/>
  <c r="O41" i="4"/>
  <c r="O111" i="4"/>
  <c r="N111" i="4"/>
  <c r="I108" i="4"/>
  <c r="M108" i="4"/>
  <c r="Q108" i="4"/>
  <c r="L30" i="4"/>
  <c r="N57" i="4"/>
  <c r="O42" i="4"/>
  <c r="Q104" i="4"/>
  <c r="Q107" i="4" s="1"/>
  <c r="H31" i="4"/>
  <c r="M31" i="4"/>
  <c r="N30" i="4"/>
  <c r="H30" i="4"/>
  <c r="G108" i="4"/>
  <c r="K108" i="4"/>
  <c r="O108" i="4"/>
  <c r="M104" i="4"/>
  <c r="M106" i="4" s="1"/>
  <c r="G128" i="4"/>
  <c r="K128" i="4"/>
  <c r="O128" i="4"/>
  <c r="G111" i="4"/>
  <c r="J30" i="4"/>
  <c r="Q42" i="4"/>
  <c r="M30" i="4"/>
  <c r="N56" i="4"/>
  <c r="P93" i="4"/>
  <c r="O104" i="4"/>
  <c r="O106" i="4" s="1"/>
  <c r="L91" i="4"/>
  <c r="P41" i="4"/>
  <c r="I125" i="4"/>
  <c r="Q111" i="4"/>
  <c r="I127" i="4"/>
  <c r="I126" i="4"/>
  <c r="J124" i="4"/>
  <c r="J125" i="4" s="1"/>
  <c r="K113" i="4"/>
  <c r="L124" i="4"/>
  <c r="L127" i="4" s="1"/>
  <c r="L111" i="4"/>
  <c r="M124" i="4"/>
  <c r="M111" i="4"/>
  <c r="N113" i="4"/>
  <c r="P113" i="4"/>
  <c r="P111" i="4"/>
  <c r="Q113" i="4"/>
  <c r="P125" i="4"/>
  <c r="Q125" i="4"/>
  <c r="Q126" i="4"/>
  <c r="Q127" i="4"/>
  <c r="I128" i="4"/>
  <c r="M128" i="4"/>
  <c r="Q128" i="4"/>
  <c r="J128" i="4"/>
  <c r="N128" i="4"/>
  <c r="H128" i="4"/>
  <c r="L128" i="4"/>
  <c r="P128" i="4"/>
  <c r="N124" i="4"/>
  <c r="G124" i="4"/>
  <c r="O124" i="4"/>
  <c r="I104" i="4"/>
  <c r="J107" i="4" s="1"/>
  <c r="I91" i="4"/>
  <c r="H91" i="4"/>
  <c r="G93" i="4"/>
  <c r="G104" i="4"/>
  <c r="G106" i="4" s="1"/>
  <c r="J93" i="4"/>
  <c r="J91" i="4"/>
  <c r="K106" i="4"/>
  <c r="K93" i="4"/>
  <c r="K91" i="4"/>
  <c r="L107" i="4"/>
  <c r="M93" i="4"/>
  <c r="N91" i="4"/>
  <c r="N93" i="4"/>
  <c r="P107" i="4"/>
  <c r="J108" i="4"/>
  <c r="N108" i="4"/>
  <c r="H108" i="4"/>
  <c r="L108" i="4"/>
  <c r="P108" i="4"/>
  <c r="P105" i="4"/>
  <c r="K105" i="4"/>
  <c r="O105" i="4"/>
  <c r="L106" i="4"/>
  <c r="L105" i="4"/>
  <c r="K107" i="4"/>
  <c r="I30" i="4"/>
  <c r="K57" i="4"/>
  <c r="K58" i="4"/>
  <c r="O58" i="4"/>
  <c r="N58" i="4"/>
  <c r="O57" i="4"/>
  <c r="G57" i="4"/>
  <c r="G58" i="4"/>
  <c r="L59" i="4"/>
  <c r="H59" i="4"/>
  <c r="P59" i="4"/>
  <c r="J59" i="4"/>
  <c r="N59" i="4"/>
  <c r="G32" i="4"/>
  <c r="L31" i="4"/>
  <c r="H32" i="4"/>
  <c r="I31" i="4"/>
  <c r="N32" i="4"/>
  <c r="J32" i="4"/>
  <c r="J31" i="4"/>
  <c r="K31" i="4"/>
  <c r="K32" i="4"/>
  <c r="O31" i="4"/>
  <c r="O32" i="4"/>
  <c r="K59" i="4"/>
  <c r="O59" i="4"/>
  <c r="P32" i="4"/>
  <c r="P31" i="4"/>
  <c r="Q31" i="4"/>
  <c r="Q32" i="4"/>
  <c r="I59" i="4"/>
  <c r="M59" i="4"/>
  <c r="Q59" i="4"/>
  <c r="N31" i="4"/>
  <c r="H55" i="4"/>
  <c r="H56" i="4" s="1"/>
  <c r="P55" i="4"/>
  <c r="P56" i="4" s="1"/>
  <c r="I55" i="4"/>
  <c r="Q55" i="4"/>
  <c r="I32" i="4"/>
  <c r="M32" i="4"/>
  <c r="M44" i="4"/>
  <c r="L55" i="4"/>
  <c r="Q56" i="6" l="1"/>
  <c r="Q65" i="6"/>
  <c r="Q49" i="6"/>
  <c r="Q54" i="6"/>
  <c r="Q55" i="6" s="1"/>
  <c r="N56" i="6"/>
  <c r="N65" i="6"/>
  <c r="N54" i="6"/>
  <c r="N55" i="6" s="1"/>
  <c r="N49" i="6"/>
  <c r="I68" i="6"/>
  <c r="I77" i="6"/>
  <c r="I61" i="6"/>
  <c r="I66" i="6"/>
  <c r="I67" i="6" s="1"/>
  <c r="J56" i="6"/>
  <c r="J65" i="6"/>
  <c r="J54" i="6"/>
  <c r="J55" i="6" s="1"/>
  <c r="J49" i="6"/>
  <c r="H56" i="6"/>
  <c r="H65" i="6"/>
  <c r="H54" i="6"/>
  <c r="H55" i="6" s="1"/>
  <c r="H49" i="6"/>
  <c r="G56" i="6"/>
  <c r="G65" i="6"/>
  <c r="G49" i="6"/>
  <c r="G54" i="6"/>
  <c r="G55" i="6" s="1"/>
  <c r="O56" i="6"/>
  <c r="O65" i="6"/>
  <c r="O54" i="6"/>
  <c r="O55" i="6" s="1"/>
  <c r="O49" i="6"/>
  <c r="K56" i="6"/>
  <c r="K65" i="6"/>
  <c r="K49" i="6"/>
  <c r="K54" i="6"/>
  <c r="K55" i="6" s="1"/>
  <c r="M49" i="6"/>
  <c r="M56" i="6"/>
  <c r="M65" i="6"/>
  <c r="M54" i="6"/>
  <c r="M55" i="6" s="1"/>
  <c r="L56" i="6"/>
  <c r="L65" i="6"/>
  <c r="L54" i="6"/>
  <c r="L55" i="6" s="1"/>
  <c r="L49" i="6"/>
  <c r="P56" i="6"/>
  <c r="P65" i="6"/>
  <c r="P49" i="6"/>
  <c r="P54" i="6"/>
  <c r="P55" i="6" s="1"/>
  <c r="F49" i="6"/>
  <c r="F65" i="6"/>
  <c r="F54" i="6"/>
  <c r="F55" i="6" s="1"/>
  <c r="F56" i="6"/>
  <c r="G29" i="5"/>
  <c r="G28" i="5"/>
  <c r="G30" i="5"/>
  <c r="N106" i="4"/>
  <c r="P106" i="4"/>
  <c r="O107" i="4"/>
  <c r="N107" i="4"/>
  <c r="H105" i="4"/>
  <c r="M107" i="4"/>
  <c r="G105" i="4"/>
  <c r="K125" i="4"/>
  <c r="Q105" i="4"/>
  <c r="M105" i="4"/>
  <c r="Q106" i="4"/>
  <c r="N105" i="4"/>
  <c r="J126" i="4"/>
  <c r="Q56" i="4"/>
  <c r="H107" i="4"/>
  <c r="H106" i="4"/>
  <c r="G107" i="4"/>
  <c r="J127" i="4"/>
  <c r="K127" i="4"/>
  <c r="K126" i="4"/>
  <c r="L125" i="4"/>
  <c r="M126" i="4"/>
  <c r="L126" i="4"/>
  <c r="M127" i="4"/>
  <c r="M125" i="4"/>
  <c r="O126" i="4"/>
  <c r="O125" i="4"/>
  <c r="O127" i="4"/>
  <c r="N125" i="4"/>
  <c r="N126" i="4"/>
  <c r="N127" i="4"/>
  <c r="P127" i="4"/>
  <c r="H127" i="4"/>
  <c r="G126" i="4"/>
  <c r="H125" i="4"/>
  <c r="G125" i="4"/>
  <c r="G127" i="4"/>
  <c r="H126" i="4"/>
  <c r="P126" i="4"/>
  <c r="J105" i="4"/>
  <c r="J106" i="4"/>
  <c r="I107" i="4"/>
  <c r="I106" i="4"/>
  <c r="I105" i="4"/>
  <c r="L56" i="4"/>
  <c r="M56" i="4"/>
  <c r="H57" i="4"/>
  <c r="H58" i="4"/>
  <c r="I56" i="4"/>
  <c r="I58" i="4"/>
  <c r="J58" i="4"/>
  <c r="J57" i="4"/>
  <c r="I57" i="4"/>
  <c r="J56" i="4"/>
  <c r="L58" i="4"/>
  <c r="M57" i="4"/>
  <c r="L57" i="4"/>
  <c r="M58" i="4"/>
  <c r="Q58" i="4"/>
  <c r="P58" i="4"/>
  <c r="Q57" i="4"/>
  <c r="P57" i="4"/>
  <c r="F68" i="6" l="1"/>
  <c r="F77" i="6"/>
  <c r="F61" i="6"/>
  <c r="F66" i="6"/>
  <c r="F67" i="6" s="1"/>
  <c r="P61" i="6"/>
  <c r="P77" i="6"/>
  <c r="P68" i="6"/>
  <c r="P66" i="6"/>
  <c r="P67" i="6" s="1"/>
  <c r="L66" i="6"/>
  <c r="L67" i="6" s="1"/>
  <c r="L77" i="6"/>
  <c r="L68" i="6"/>
  <c r="L61" i="6"/>
  <c r="K68" i="6"/>
  <c r="K77" i="6"/>
  <c r="K61" i="6"/>
  <c r="K66" i="6"/>
  <c r="K67" i="6" s="1"/>
  <c r="O68" i="6"/>
  <c r="O77" i="6"/>
  <c r="O61" i="6"/>
  <c r="O66" i="6"/>
  <c r="O67" i="6" s="1"/>
  <c r="G68" i="6"/>
  <c r="G77" i="6"/>
  <c r="G66" i="6"/>
  <c r="G67" i="6" s="1"/>
  <c r="G61" i="6"/>
  <c r="H68" i="6"/>
  <c r="H77" i="6"/>
  <c r="H61" i="6"/>
  <c r="H66" i="6"/>
  <c r="H67" i="6" s="1"/>
  <c r="J61" i="6"/>
  <c r="J77" i="6"/>
  <c r="J66" i="6"/>
  <c r="J67" i="6" s="1"/>
  <c r="J68" i="6"/>
  <c r="I80" i="6"/>
  <c r="I73" i="6"/>
  <c r="I78" i="6"/>
  <c r="I79" i="6" s="1"/>
  <c r="N68" i="6"/>
  <c r="N77" i="6"/>
  <c r="N66" i="6"/>
  <c r="N67" i="6" s="1"/>
  <c r="N61" i="6"/>
  <c r="Q68" i="6"/>
  <c r="Q77" i="6"/>
  <c r="Q66" i="6"/>
  <c r="Q67" i="6" s="1"/>
  <c r="Q61" i="6"/>
  <c r="M68" i="6"/>
  <c r="M61" i="6"/>
  <c r="M77" i="6"/>
  <c r="M66" i="6"/>
  <c r="M67" i="6" s="1"/>
  <c r="M80" i="6" l="1"/>
  <c r="M73" i="6"/>
  <c r="M78" i="6"/>
  <c r="M79" i="6" s="1"/>
  <c r="J73" i="6"/>
  <c r="J80" i="6"/>
  <c r="J78" i="6"/>
  <c r="J79" i="6" s="1"/>
  <c r="H73" i="6"/>
  <c r="H80" i="6"/>
  <c r="H78" i="6"/>
  <c r="H79" i="6" s="1"/>
  <c r="G80" i="6"/>
  <c r="G73" i="6"/>
  <c r="G78" i="6"/>
  <c r="G79" i="6" s="1"/>
  <c r="O80" i="6"/>
  <c r="O73" i="6"/>
  <c r="O78" i="6"/>
  <c r="O79" i="6" s="1"/>
  <c r="K73" i="6"/>
  <c r="K80" i="6"/>
  <c r="K78" i="6"/>
  <c r="K79" i="6" s="1"/>
  <c r="L73" i="6"/>
  <c r="L78" i="6"/>
  <c r="L79" i="6" s="1"/>
  <c r="L80" i="6"/>
  <c r="P73" i="6"/>
  <c r="P80" i="6"/>
  <c r="P78" i="6"/>
  <c r="P79" i="6" s="1"/>
  <c r="F78" i="6"/>
  <c r="F79" i="6" s="1"/>
  <c r="F73" i="6"/>
  <c r="F80" i="6"/>
  <c r="Q80" i="6"/>
  <c r="Q73" i="6"/>
  <c r="Q78" i="6"/>
  <c r="Q79" i="6" s="1"/>
  <c r="N73" i="6"/>
  <c r="N80" i="6"/>
  <c r="N78" i="6"/>
  <c r="N79" i="6" s="1"/>
</calcChain>
</file>

<file path=xl/sharedStrings.xml><?xml version="1.0" encoding="utf-8"?>
<sst xmlns="http://schemas.openxmlformats.org/spreadsheetml/2006/main" count="904" uniqueCount="123">
  <si>
    <t>rec_id</t>
  </si>
  <si>
    <t>yrmodsize</t>
  </si>
  <si>
    <t>objective</t>
  </si>
  <si>
    <t>Dyno Test</t>
  </si>
  <si>
    <t>lr</t>
  </si>
  <si>
    <t>  DFF x2         mWheel = 85        spr rate = .96        lev ratio = .90        </t>
  </si>
  <si>
    <t>co</t>
  </si>
  <si>
    <t>ro</t>
  </si>
  <si>
    <t>rcoef</t>
  </si>
  <si>
    <t>rzeta</t>
  </si>
  <si>
    <t>r/c</t>
  </si>
  <si>
    <t>Stock Dyno</t>
  </si>
  <si>
    <t xml:space="preserve"> x2</t>
  </si>
  <si>
    <t xml:space="preserve"> x1</t>
  </si>
  <si>
    <t>zeta_fkr_aver_33tests.xlsx</t>
  </si>
  <si>
    <t xml:space="preserve"> 7-30-17</t>
  </si>
  <si>
    <t>GP Spec Sheet</t>
  </si>
  <si>
    <t xml:space="preserve"> 10 stiffer tests</t>
  </si>
  <si>
    <t xml:space="preserve"> spr rate </t>
  </si>
  <si>
    <t xml:space="preserve"> mWheel </t>
  </si>
  <si>
    <t xml:space="preserve"> lev ratio </t>
  </si>
  <si>
    <t xml:space="preserve"> &lt;-- copy of zeta</t>
  </si>
  <si>
    <t xml:space="preserve"> &lt;-- adjust reb to get desired zeta</t>
  </si>
  <si>
    <t xml:space="preserve"> &lt;-- copy of reb</t>
  </si>
  <si>
    <t xml:space="preserve"> &lt;-- copy of comp</t>
  </si>
  <si>
    <t xml:space="preserve"> 9 stiffer tests</t>
  </si>
  <si>
    <t xml:space="preserve"> 22 average tests</t>
  </si>
  <si>
    <t xml:space="preserve">  &lt;-- use reb from below</t>
  </si>
  <si>
    <t xml:space="preserve">  &lt;-- to get zeta (same as below)</t>
  </si>
  <si>
    <t xml:space="preserve">  &lt;-- create r/c for aver comp</t>
  </si>
  <si>
    <t xml:space="preserve">  &lt;-- use this zeta as guideline for .96 spr</t>
  </si>
  <si>
    <t xml:space="preserve">  &lt;-- create r/c for aver comp with ls circuit</t>
  </si>
  <si>
    <r>
      <t xml:space="preserve"> this is a compliation to use on   </t>
    </r>
    <r>
      <rPr>
        <b/>
        <sz val="10"/>
        <color theme="1"/>
        <rFont val="Arial"/>
        <family val="2"/>
      </rPr>
      <t xml:space="preserve"> fk zeta target nu averComp </t>
    </r>
    <r>
      <rPr>
        <sz val="10"/>
        <color theme="1"/>
        <rFont val="Arial"/>
        <family val="2"/>
      </rPr>
      <t xml:space="preserve">   etc</t>
    </r>
  </si>
  <si>
    <t xml:space="preserve"> ls circuti disabled</t>
  </si>
  <si>
    <t xml:space="preserve"> 33 tests with ls circuit disabled  (not all tests used, see other tabs for details)</t>
  </si>
  <si>
    <t xml:space="preserve"> 20 test with ls circuit enabled  (not all tests used, see other tabs for details)</t>
  </si>
  <si>
    <t>no ls circuit --&gt;</t>
  </si>
  <si>
    <t xml:space="preserve">  &lt;-- create r/c for stiff+2 comp</t>
  </si>
  <si>
    <t xml:space="preserve">  &lt;-- this is stiff+2 from the 9 aver tests</t>
  </si>
  <si>
    <t xml:space="preserve"> zeta</t>
  </si>
  <si>
    <t xml:space="preserve"> we tweaked comp to -----&gt;</t>
  </si>
  <si>
    <t xml:space="preserve"> to match stiff+2 from chart</t>
  </si>
  <si>
    <t>stiff+2</t>
  </si>
  <si>
    <t>aver</t>
  </si>
  <si>
    <t>stiff+1</t>
  </si>
  <si>
    <t>stiff</t>
  </si>
  <si>
    <t xml:space="preserve"> SUMMARY OF ALL NUMBERS AND NEW GRAPH SO WE CAN COPY NUMBERS TO VDB</t>
  </si>
  <si>
    <t xml:space="preserve"> WE COPIED AND PASTED AS VALUES SO WE CAN'T CHANGE ANYTHING ABOVE</t>
  </si>
  <si>
    <t xml:space="preserve"> 2.61</t>
  </si>
  <si>
    <t xml:space="preserve"> 4.35</t>
  </si>
  <si>
    <t xml:space="preserve"> graph size was</t>
  </si>
  <si>
    <t xml:space="preserve">  &lt;-- create r/c for stiff+1 comp</t>
  </si>
  <si>
    <t xml:space="preserve">  &lt;-- create r/c for stiff comp</t>
  </si>
  <si>
    <t xml:space="preserve"> [reb is stiffer on this group</t>
  </si>
  <si>
    <t xml:space="preserve"> but we used same reb for zeta]</t>
  </si>
  <si>
    <t xml:space="preserve"> 10 tests with ls circuit disabled  (not all tests used, see other tabs for details)</t>
  </si>
  <si>
    <t xml:space="preserve"> 10 test with ls circuit enabled  (not all tests used, see other tabs for details)</t>
  </si>
  <si>
    <t xml:space="preserve">  ls circuit disabled</t>
  </si>
  <si>
    <t xml:space="preserve"> 10 average tests </t>
  </si>
  <si>
    <t xml:space="preserve"> with ls circuit enabled</t>
  </si>
  <si>
    <t xml:space="preserve">  &lt;-- create r/c for stiff+2 comp with ls circuit</t>
  </si>
  <si>
    <t xml:space="preserve"> use stiff+2 from other tab</t>
  </si>
  <si>
    <t xml:space="preserve">  &lt;-- create r/c for stiff comp with ls circuit</t>
  </si>
  <si>
    <t xml:space="preserve">  &lt;-- create r/c for stiff+1 comp with ls circuit</t>
  </si>
  <si>
    <t xml:space="preserve"> aver</t>
  </si>
  <si>
    <t>ddddd</t>
  </si>
  <si>
    <t xml:space="preserve"> 8-2-17</t>
  </si>
  <si>
    <t xml:space="preserve">  create linear reb zeta for .96 spring</t>
  </si>
  <si>
    <t xml:space="preserve">  does not account for ls circuit as numbers are based on linear reb zeta</t>
  </si>
  <si>
    <t xml:space="preserve"> linear reb zeta of .7</t>
  </si>
  <si>
    <t xml:space="preserve"> linear reb zeta of .65</t>
  </si>
  <si>
    <t xml:space="preserve"> linear reb zeta of .60</t>
  </si>
  <si>
    <t xml:space="preserve"> linear reb zeta of .55</t>
  </si>
  <si>
    <t xml:space="preserve"> linear reb zeta of .50</t>
  </si>
  <si>
    <t xml:space="preserve"> linear reb zeta of .45</t>
  </si>
  <si>
    <r>
      <t xml:space="preserve"> 33 tests from Yamaha, kyb_35_24_12.5    </t>
    </r>
    <r>
      <rPr>
        <b/>
        <sz val="10"/>
        <color rgb="FFFF0000"/>
        <rFont val="Arial"/>
        <family val="2"/>
      </rPr>
      <t>with ls circuit disabled</t>
    </r>
  </si>
  <si>
    <t xml:space="preserve"> tests 1493 thru 2151 from  All Dyno Tests &gt; Yamaha fk &gt; [fk rzeta + r/c]</t>
  </si>
  <si>
    <r>
      <t xml:space="preserve"> 33 tests from Yamaha, kyb_35_24_12.5    </t>
    </r>
    <r>
      <rPr>
        <b/>
        <sz val="10"/>
        <color rgb="FFFF0000"/>
        <rFont val="Arial"/>
        <family val="2"/>
      </rPr>
      <t>with ls circuit enabled</t>
    </r>
  </si>
  <si>
    <t>We got all these tests from All Dyno Tests as per above.</t>
  </si>
  <si>
    <t>See comments on  lscircuit_disabled  tab.</t>
  </si>
  <si>
    <t xml:space="preserve"> fork comp zeta</t>
  </si>
  <si>
    <t xml:space="preserve"> 7-30-17 / revised 2-21-18</t>
  </si>
  <si>
    <t>We will come up with c-zeta target numbers based on 'aver' from fkc target nu table.</t>
  </si>
  <si>
    <t>That is because as of 2-21-18 we are focusing more on comp zeta than r/c ratio.</t>
  </si>
  <si>
    <t>We copied this from  zeta_fkr_aver_33tests.xlsx  and made modifications so we could determine c-zeta.</t>
  </si>
  <si>
    <t>We are basing our c-zeta target on 'aver' from fkr target nu table.  'aver' is 40lbs at 70ips.  We will take tests that are +/- 10%</t>
  </si>
  <si>
    <t xml:space="preserve">  ---&gt;  72    80    88</t>
  </si>
  <si>
    <t xml:space="preserve"> average</t>
  </si>
  <si>
    <t xml:space="preserve"> 13 tests</t>
  </si>
  <si>
    <t xml:space="preserve">  We are calculating an average for c-zeta, but will include rebound and r/c ratio for good measure.</t>
  </si>
  <si>
    <t>We also went to each of the 13 tests and added double comp force for 80-90-100ips.</t>
  </si>
  <si>
    <t>c-zeta</t>
  </si>
  <si>
    <t>c-coef</t>
  </si>
  <si>
    <t>calc ---&gt;</t>
  </si>
  <si>
    <t xml:space="preserve">fkc target nu x 2 ---&gt; </t>
  </si>
  <si>
    <t>sh c-zeta</t>
  </si>
  <si>
    <t xml:space="preserve">   for comparison --&gt;</t>
  </si>
  <si>
    <t xml:space="preserve"> end</t>
  </si>
  <si>
    <t xml:space="preserve"> goto row 291 for c-zeta target nu   with ls circuit disabled </t>
  </si>
  <si>
    <t xml:space="preserve"> 8 tests</t>
  </si>
  <si>
    <t>We also went to each of the 8 tests and added double comp force for 80-90-100ips.</t>
  </si>
  <si>
    <t xml:space="preserve"> goto row 187 for c-zeta target nu   with ls circuit disabled </t>
  </si>
  <si>
    <t>end</t>
  </si>
  <si>
    <t xml:space="preserve"> remember, these comp and reb forces are double</t>
  </si>
  <si>
    <t>See below where we</t>
  </si>
  <si>
    <t>increase ls cforce at 1-2ips</t>
  </si>
  <si>
    <t>based on Dal Soggio Shere</t>
  </si>
  <si>
    <t>Based on Timo comment that the Dal Soggio Sphere has a lot of ls comp, I am adjusting up the c-zeta at 1-2ips</t>
  </si>
  <si>
    <t xml:space="preserve"> ips</t>
  </si>
  <si>
    <t>sphere</t>
  </si>
  <si>
    <t>test 2524</t>
  </si>
  <si>
    <t>This isn't much to go on, but it's a start.  NOTE that the Spere kit seal drag was 2.8 lbs.  This is high and could cause problems with our calculations.</t>
  </si>
  <si>
    <t xml:space="preserve"> 08yzf450</t>
  </si>
  <si>
    <t>We'll also throw in stock 08yzf450 without ls circuit</t>
  </si>
  <si>
    <t>double</t>
  </si>
  <si>
    <t xml:space="preserve"> 4-18-18 we modified the c-zeta based on 2052 </t>
  </si>
  <si>
    <t xml:space="preserve"> co wogas</t>
  </si>
  <si>
    <t xml:space="preserve"> from 2052</t>
  </si>
  <si>
    <t xml:space="preserve"> FROM    fkc_target_nu_4CS_bv_mv_reb.xls</t>
  </si>
  <si>
    <t xml:space="preserve"> double</t>
  </si>
  <si>
    <t xml:space="preserve"> paste #</t>
  </si>
  <si>
    <t>rounded</t>
  </si>
  <si>
    <t xml:space="preserve"> Fork c-zeta worked backwards is based on three excel files,   fkc_target_nu_4CS_bv_mv_reb.xls,    zeta_backwards.xlsx,    zeta_fkc_aver_33tests.xlsx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</si>
</sst>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6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9"/>
      <color theme="1"/>
      <name val="Trebuchet MS"/>
      <family val="2"/>
    </font>
    <font>
      <sz val="8"/>
      <color theme="1"/>
      <name val="Trebuchet MS"/>
      <family val="2"/>
    </font>
    <font>
      <sz val="9"/>
      <color rgb="FF828282"/>
      <name val="Trebuchet MS"/>
      <family val="2"/>
    </font>
    <font>
      <sz val="8"/>
      <color rgb="FF828282"/>
      <name val="Trebuchet MS"/>
      <family val="2"/>
    </font>
    <font>
      <sz val="9"/>
      <color rgb="FFB34040"/>
      <name val="Trebuchet MS"/>
      <family val="2"/>
    </font>
    <font>
      <sz val="8"/>
      <color theme="1"/>
      <name val="Arial"/>
      <family val="2"/>
    </font>
    <font>
      <sz val="10"/>
      <color theme="9" tint="-0.249977111117893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sz val="8"/>
      <color rgb="FF0070C0"/>
      <name val="Trebuchet MS"/>
      <family val="2"/>
    </font>
    <font>
      <sz val="8"/>
      <name val="Trebuchet MS"/>
      <family val="2"/>
    </font>
    <font>
      <sz val="8"/>
      <color rgb="FFC00000"/>
      <name val="Arial"/>
      <family val="2"/>
    </font>
    <font>
      <sz val="10"/>
      <color theme="1" tint="0.499984740745262"/>
      <name val="Arial"/>
      <family val="2"/>
    </font>
    <font>
      <sz val="10"/>
      <color rgb="FF008000"/>
      <name val="Arial"/>
      <family val="2"/>
    </font>
    <font>
      <sz val="10"/>
      <color theme="7" tint="-0.249977111117893"/>
      <name val="Arial"/>
      <family val="2"/>
    </font>
    <font>
      <sz val="9"/>
      <color theme="1"/>
      <name val="Arial"/>
      <family val="2"/>
    </font>
    <font>
      <sz val="9"/>
      <color rgb="FF0070C0"/>
      <name val="Arial"/>
      <family val="2"/>
    </font>
    <font>
      <sz val="8"/>
      <color theme="5"/>
      <name val="Trebuchet MS"/>
      <family val="2"/>
    </font>
    <font>
      <sz val="8"/>
      <color theme="7" tint="-0.249977111117893"/>
      <name val="Trebuchet MS"/>
      <family val="2"/>
    </font>
    <font>
      <sz val="9"/>
      <color theme="7" tint="-0.249977111117893"/>
      <name val="Trebuchet MS"/>
      <family val="2"/>
    </font>
    <font>
      <sz val="9"/>
      <name val="Trebuchet MS"/>
      <family val="2"/>
    </font>
    <font>
      <b/>
      <sz val="10"/>
      <color rgb="FFC00000"/>
      <name val="Arial"/>
      <family val="2"/>
    </font>
    <font>
      <b/>
      <sz val="10"/>
      <color rgb="FF7030A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7DAC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rgb="FFF0E8DB"/>
      </left>
      <right style="thin">
        <color rgb="FFF0E8DB"/>
      </right>
      <top style="thin">
        <color rgb="FFF0E8DB"/>
      </top>
      <bottom style="thin">
        <color rgb="FFF0E8DB"/>
      </bottom>
      <diagonal/>
    </border>
    <border>
      <left style="thin">
        <color rgb="FFF0E8DB"/>
      </left>
      <right style="thin">
        <color rgb="FFF0E8DB"/>
      </right>
      <top style="thin">
        <color rgb="FFF0E8DB"/>
      </top>
      <bottom/>
      <diagonal/>
    </border>
    <border>
      <left style="thin">
        <color rgb="FFF0E8DB"/>
      </left>
      <right style="thin">
        <color rgb="FFF0E8DB"/>
      </right>
      <top/>
      <bottom/>
      <diagonal/>
    </border>
    <border>
      <left style="thin">
        <color rgb="FFF0E8DB"/>
      </left>
      <right style="thin">
        <color rgb="FFF0E8DB"/>
      </right>
      <top/>
      <bottom style="thin">
        <color rgb="FFF0E8DB"/>
      </bottom>
      <diagonal/>
    </border>
    <border>
      <left style="thin">
        <color rgb="FFF0E8DB"/>
      </left>
      <right/>
      <top style="thin">
        <color rgb="FFF0E8DB"/>
      </top>
      <bottom style="thin">
        <color rgb="FFF0E8DB"/>
      </bottom>
      <diagonal/>
    </border>
    <border>
      <left/>
      <right/>
      <top style="thin">
        <color rgb="FFF0E8DB"/>
      </top>
      <bottom style="thin">
        <color rgb="FFF0E8DB"/>
      </bottom>
      <diagonal/>
    </border>
    <border>
      <left/>
      <right style="thin">
        <color rgb="FFF0E8DB"/>
      </right>
      <top style="thin">
        <color rgb="FFF0E8DB"/>
      </top>
      <bottom style="thin">
        <color rgb="FFF0E8DB"/>
      </bottom>
      <diagonal/>
    </border>
    <border>
      <left style="thin">
        <color rgb="FFF0E8DB"/>
      </left>
      <right/>
      <top/>
      <bottom style="thin">
        <color rgb="FFF0E8DB"/>
      </bottom>
      <diagonal/>
    </border>
    <border>
      <left/>
      <right/>
      <top/>
      <bottom style="thin">
        <color rgb="FFF0E8DB"/>
      </bottom>
      <diagonal/>
    </border>
    <border>
      <left/>
      <right style="thin">
        <color rgb="FFF0E8DB"/>
      </right>
      <top/>
      <bottom style="thin">
        <color rgb="FFF0E8DB"/>
      </bottom>
      <diagonal/>
    </border>
    <border>
      <left style="thin">
        <color rgb="FFF0E8DB"/>
      </left>
      <right/>
      <top style="thin">
        <color rgb="FFF0E8DB"/>
      </top>
      <bottom style="thin">
        <color rgb="FFCC6600"/>
      </bottom>
      <diagonal/>
    </border>
    <border>
      <left/>
      <right/>
      <top style="thin">
        <color rgb="FFF0E8DB"/>
      </top>
      <bottom style="thin">
        <color rgb="FFCC6600"/>
      </bottom>
      <diagonal/>
    </border>
    <border>
      <left/>
      <right style="thin">
        <color rgb="FFF0E8DB"/>
      </right>
      <top style="thin">
        <color rgb="FFF0E8DB"/>
      </top>
      <bottom style="thin">
        <color rgb="FFCC66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F0E8DB"/>
      </right>
      <top style="thin">
        <color indexed="64"/>
      </top>
      <bottom style="thin">
        <color rgb="FFF0E8DB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F0E8DB"/>
      </right>
      <top style="thin">
        <color rgb="FFF0E8D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0E8DB"/>
      </left>
      <right/>
      <top/>
      <bottom/>
      <diagonal/>
    </border>
    <border>
      <left style="medium">
        <color indexed="64"/>
      </left>
      <right style="thin">
        <color rgb="FFF0E8DB"/>
      </right>
      <top style="medium">
        <color indexed="64"/>
      </top>
      <bottom style="medium">
        <color indexed="64"/>
      </bottom>
      <diagonal/>
    </border>
    <border>
      <left style="thin">
        <color rgb="FFF0E8DB"/>
      </left>
      <right style="thin">
        <color rgb="FFF0E8DB"/>
      </right>
      <top style="medium">
        <color indexed="64"/>
      </top>
      <bottom style="medium">
        <color indexed="64"/>
      </bottom>
      <diagonal/>
    </border>
    <border>
      <left style="thin">
        <color rgb="FFF0E8DB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0" xfId="0" quotePrefix="1" applyAlignment="1">
      <alignment horizontal="left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164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/>
    <xf numFmtId="0" fontId="10" fillId="0" borderId="0" xfId="0" applyFont="1"/>
    <xf numFmtId="2" fontId="0" fillId="0" borderId="0" xfId="0" applyNumberFormat="1"/>
    <xf numFmtId="0" fontId="0" fillId="0" borderId="15" xfId="0" quotePrefix="1" applyBorder="1" applyAlignment="1">
      <alignment horizontal="right"/>
    </xf>
    <xf numFmtId="0" fontId="11" fillId="0" borderId="15" xfId="0" applyFont="1" applyBorder="1"/>
    <xf numFmtId="0" fontId="0" fillId="0" borderId="0" xfId="0" quotePrefix="1" applyBorder="1" applyAlignment="1">
      <alignment horizontal="right"/>
    </xf>
    <xf numFmtId="0" fontId="11" fillId="0" borderId="0" xfId="0" applyFont="1" applyBorder="1"/>
    <xf numFmtId="0" fontId="11" fillId="0" borderId="0" xfId="0" applyFont="1"/>
    <xf numFmtId="164" fontId="12" fillId="0" borderId="1" xfId="0" applyNumberFormat="1" applyFont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2" fillId="0" borderId="0" xfId="0" applyFont="1"/>
    <xf numFmtId="0" fontId="2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/>
    </xf>
    <xf numFmtId="164" fontId="13" fillId="0" borderId="1" xfId="0" applyNumberFormat="1" applyFont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Alignment="1">
      <alignment horizontal="center"/>
    </xf>
    <xf numFmtId="0" fontId="10" fillId="0" borderId="0" xfId="0" quotePrefix="1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9" fontId="14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8" fillId="0" borderId="0" xfId="0" quotePrefix="1" applyFont="1" applyAlignment="1">
      <alignment horizontal="left"/>
    </xf>
    <xf numFmtId="165" fontId="0" fillId="0" borderId="0" xfId="0" applyNumberForma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0" fillId="0" borderId="16" xfId="0" applyBorder="1"/>
    <xf numFmtId="165" fontId="3" fillId="0" borderId="1" xfId="0" applyNumberFormat="1" applyFont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9" fillId="0" borderId="0" xfId="0" quotePrefix="1" applyFont="1" applyAlignment="1">
      <alignment horizontal="left"/>
    </xf>
    <xf numFmtId="0" fontId="17" fillId="0" borderId="0" xfId="0" quotePrefix="1" applyFont="1" applyAlignment="1">
      <alignment horizontal="left"/>
    </xf>
    <xf numFmtId="0" fontId="17" fillId="0" borderId="0" xfId="0" applyFont="1"/>
    <xf numFmtId="0" fontId="19" fillId="0" borderId="0" xfId="0" applyFont="1" applyAlignment="1">
      <alignment horizontal="center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2" fontId="22" fillId="0" borderId="0" xfId="0" applyNumberFormat="1" applyFont="1" applyBorder="1" applyAlignment="1">
      <alignment horizontal="center" vertical="center" wrapText="1"/>
    </xf>
    <xf numFmtId="0" fontId="21" fillId="0" borderId="0" xfId="0" quotePrefix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4" fillId="0" borderId="17" xfId="0" quotePrefix="1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1" fillId="0" borderId="19" xfId="0" quotePrefix="1" applyFont="1" applyBorder="1" applyAlignment="1">
      <alignment horizontal="center" vertical="center" wrapText="1"/>
    </xf>
    <xf numFmtId="2" fontId="22" fillId="0" borderId="14" xfId="0" applyNumberFormat="1" applyFont="1" applyBorder="1" applyAlignment="1">
      <alignment horizontal="center" vertical="center" wrapText="1"/>
    </xf>
    <xf numFmtId="2" fontId="22" fillId="0" borderId="20" xfId="0" applyNumberFormat="1" applyFont="1" applyBorder="1" applyAlignment="1">
      <alignment horizontal="center" vertical="center" wrapText="1"/>
    </xf>
    <xf numFmtId="0" fontId="18" fillId="0" borderId="0" xfId="0" quotePrefix="1" applyFont="1" applyAlignment="1">
      <alignment horizontal="left"/>
    </xf>
    <xf numFmtId="0" fontId="24" fillId="0" borderId="0" xfId="0" quotePrefix="1" applyFont="1" applyAlignment="1">
      <alignment horizontal="left"/>
    </xf>
    <xf numFmtId="0" fontId="3" fillId="0" borderId="3" xfId="0" quotePrefix="1" applyFont="1" applyBorder="1" applyAlignment="1">
      <alignment horizontal="center" vertical="center" wrapText="1"/>
    </xf>
    <xf numFmtId="0" fontId="3" fillId="0" borderId="2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20" fillId="0" borderId="4" xfId="0" applyNumberFormat="1" applyFont="1" applyBorder="1" applyAlignment="1">
      <alignment horizontal="center" vertical="center" wrapText="1"/>
    </xf>
    <xf numFmtId="2" fontId="20" fillId="3" borderId="4" xfId="0" applyNumberFormat="1" applyFont="1" applyFill="1" applyBorder="1" applyAlignment="1">
      <alignment horizontal="center" vertical="center" wrapText="1"/>
    </xf>
    <xf numFmtId="2" fontId="20" fillId="0" borderId="4" xfId="0" applyNumberFormat="1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top" wrapText="1"/>
    </xf>
    <xf numFmtId="0" fontId="4" fillId="0" borderId="23" xfId="0" applyFont="1" applyBorder="1" applyAlignment="1">
      <alignment horizontal="center" vertical="center" wrapText="1"/>
    </xf>
    <xf numFmtId="2" fontId="4" fillId="0" borderId="23" xfId="0" applyNumberFormat="1" applyFont="1" applyBorder="1" applyAlignment="1">
      <alignment horizontal="center" vertical="center" wrapText="1"/>
    </xf>
    <xf numFmtId="2" fontId="4" fillId="3" borderId="23" xfId="0" applyNumberFormat="1" applyFont="1" applyFill="1" applyBorder="1" applyAlignment="1">
      <alignment horizontal="center" vertical="center" wrapText="1"/>
    </xf>
    <xf numFmtId="2" fontId="4" fillId="0" borderId="23" xfId="0" applyNumberFormat="1" applyFont="1" applyFill="1" applyBorder="1" applyAlignment="1">
      <alignment horizontal="center" vertical="center" wrapText="1"/>
    </xf>
    <xf numFmtId="2" fontId="4" fillId="3" borderId="24" xfId="0" applyNumberFormat="1" applyFont="1" applyFill="1" applyBorder="1" applyAlignment="1">
      <alignment horizontal="center" vertical="center" wrapText="1"/>
    </xf>
    <xf numFmtId="2" fontId="4" fillId="0" borderId="24" xfId="0" applyNumberFormat="1" applyFont="1" applyBorder="1" applyAlignment="1">
      <alignment horizontal="center" vertical="center" wrapText="1"/>
    </xf>
    <xf numFmtId="0" fontId="25" fillId="0" borderId="0" xfId="0" applyFont="1"/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25" fillId="0" borderId="0" xfId="0" applyFont="1" applyAlignment="1">
      <alignment horizontal="left"/>
    </xf>
    <xf numFmtId="0" fontId="25" fillId="0" borderId="0" xfId="0" quotePrefix="1" applyFont="1" applyAlignment="1">
      <alignment horizontal="left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11" fillId="0" borderId="0" xfId="0" applyFont="1" applyFill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3" borderId="0" xfId="0" applyNumberFormat="1" applyFont="1" applyFill="1" applyAlignment="1">
      <alignment horizontal="center"/>
    </xf>
    <xf numFmtId="164" fontId="4" fillId="0" borderId="7" xfId="0" applyNumberFormat="1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 wrapText="1"/>
    </xf>
    <xf numFmtId="165" fontId="4" fillId="0" borderId="23" xfId="0" applyNumberFormat="1" applyFont="1" applyBorder="1" applyAlignment="1">
      <alignment horizontal="center" vertical="center" wrapText="1"/>
    </xf>
    <xf numFmtId="165" fontId="4" fillId="3" borderId="23" xfId="0" applyNumberFormat="1" applyFont="1" applyFill="1" applyBorder="1" applyAlignment="1">
      <alignment horizontal="center" vertical="center" wrapText="1"/>
    </xf>
    <xf numFmtId="165" fontId="4" fillId="0" borderId="23" xfId="0" applyNumberFormat="1" applyFont="1" applyFill="1" applyBorder="1" applyAlignment="1">
      <alignment horizontal="center" vertical="center" wrapText="1"/>
    </xf>
    <xf numFmtId="165" fontId="4" fillId="3" borderId="2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quotePrefix="1" applyBorder="1" applyAlignment="1">
      <alignment horizontal="left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4" borderId="2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lscircuit_disabled!$F$285:$T$285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lscircuit_disabled!$F$291:$T$291</c:f>
              <c:numCache>
                <c:formatCode>0.00</c:formatCode>
                <c:ptCount val="15"/>
                <c:pt idx="0">
                  <c:v>0.91959230458968333</c:v>
                </c:pt>
                <c:pt idx="1">
                  <c:v>0.63998653630227953</c:v>
                </c:pt>
                <c:pt idx="2">
                  <c:v>0.57578076728813499</c:v>
                </c:pt>
                <c:pt idx="3">
                  <c:v>0.54119249817406367</c:v>
                </c:pt>
                <c:pt idx="4">
                  <c:v>0.49956230600682799</c:v>
                </c:pt>
                <c:pt idx="5">
                  <c:v>0.34422576806938143</c:v>
                </c:pt>
                <c:pt idx="6">
                  <c:v>0.24232499918241657</c:v>
                </c:pt>
                <c:pt idx="7">
                  <c:v>0.20769530699156183</c:v>
                </c:pt>
                <c:pt idx="8">
                  <c:v>0.19317651857900847</c:v>
                </c:pt>
                <c:pt idx="9">
                  <c:v>0.1874974147520154</c:v>
                </c:pt>
                <c:pt idx="10">
                  <c:v>0.18482976860716968</c:v>
                </c:pt>
                <c:pt idx="11">
                  <c:v>0.18320835103022262</c:v>
                </c:pt>
                <c:pt idx="12">
                  <c:v>0.18245829746132469</c:v>
                </c:pt>
                <c:pt idx="13">
                  <c:v>0.18228915323112607</c:v>
                </c:pt>
                <c:pt idx="14">
                  <c:v>0.18227810707731723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162368"/>
        <c:axId val="141163904"/>
      </c:scatterChart>
      <c:valAx>
        <c:axId val="14116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163904"/>
        <c:crosses val="autoZero"/>
        <c:crossBetween val="midCat"/>
      </c:valAx>
      <c:valAx>
        <c:axId val="1411639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11623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compilation_enabled!$F$59:$Q$59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compilation_enabled!$F$64:$Q$64</c:f>
              <c:numCache>
                <c:formatCode>0.00</c:formatCode>
                <c:ptCount val="12"/>
                <c:pt idx="0">
                  <c:v>0.38338658146964855</c:v>
                </c:pt>
                <c:pt idx="1">
                  <c:v>0.54487179487179493</c:v>
                </c:pt>
                <c:pt idx="2">
                  <c:v>0.63829787234042545</c:v>
                </c:pt>
                <c:pt idx="3">
                  <c:v>0.73113207547169812</c:v>
                </c:pt>
                <c:pt idx="4">
                  <c:v>0.80372250423011837</c:v>
                </c:pt>
                <c:pt idx="5">
                  <c:v>1.1470588235294117</c:v>
                </c:pt>
                <c:pt idx="6">
                  <c:v>1.6666666666666667</c:v>
                </c:pt>
                <c:pt idx="7">
                  <c:v>1.967741935483871</c:v>
                </c:pt>
                <c:pt idx="8">
                  <c:v>2.1428571428571428</c:v>
                </c:pt>
                <c:pt idx="9">
                  <c:v>2.2826086956521738</c:v>
                </c:pt>
                <c:pt idx="10">
                  <c:v>2.3796296296296298</c:v>
                </c:pt>
                <c:pt idx="11">
                  <c:v>2.4596774193548385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17248"/>
        <c:axId val="141318784"/>
      </c:scatterChart>
      <c:valAx>
        <c:axId val="14131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318784"/>
        <c:crosses val="autoZero"/>
        <c:crossBetween val="midCat"/>
      </c:valAx>
      <c:valAx>
        <c:axId val="1413187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13172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0.10304943132108486"/>
                  <c:y val="0.20382049214590323"/>
                </c:manualLayout>
              </c:layout>
              <c:numFmt formatCode="General" sourceLinked="0"/>
            </c:trendlineLbl>
          </c:trendline>
          <c:xVal>
            <c:numRef>
              <c:f>compilation_enabled!$B$132:$B$133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xVal>
          <c:yVal>
            <c:numRef>
              <c:f>compilation_enabled!$C$132:$C$133</c:f>
              <c:numCache>
                <c:formatCode>General</c:formatCode>
                <c:ptCount val="2"/>
                <c:pt idx="0">
                  <c:v>34</c:v>
                </c:pt>
                <c:pt idx="1">
                  <c:v>22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16640"/>
        <c:axId val="88830720"/>
      </c:scatterChart>
      <c:valAx>
        <c:axId val="8881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830720"/>
        <c:crosses val="autoZero"/>
        <c:crossBetween val="midCat"/>
      </c:valAx>
      <c:valAx>
        <c:axId val="88830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8166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3159113739949"/>
          <c:y val="0.16766173637512757"/>
          <c:w val="0.81572191126355942"/>
          <c:h val="0.5969429432208693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compilation_enabled!$R$163</c:f>
              <c:strCache>
                <c:ptCount val="1"/>
                <c:pt idx="0">
                  <c:v> aver</c:v>
                </c:pt>
              </c:strCache>
            </c:strRef>
          </c:tx>
          <c:spPr>
            <a:ln w="15875"/>
          </c:spPr>
          <c:marker>
            <c:symbol val="none"/>
          </c:marker>
          <c:xVal>
            <c:numRef>
              <c:f>compilation_enabled!$F$162:$Q$162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compilation_enabled!$F$167:$Q$167</c:f>
              <c:numCache>
                <c:formatCode>0.00</c:formatCode>
                <c:ptCount val="12"/>
                <c:pt idx="0">
                  <c:v>0.46875</c:v>
                </c:pt>
                <c:pt idx="1">
                  <c:v>0.67567567567567566</c:v>
                </c:pt>
                <c:pt idx="2">
                  <c:v>0.82191780821917815</c:v>
                </c:pt>
                <c:pt idx="3">
                  <c:v>0.95679012345679015</c:v>
                </c:pt>
                <c:pt idx="4">
                  <c:v>1.0795454545454544</c:v>
                </c:pt>
                <c:pt idx="5">
                  <c:v>1.7727272727272727</c:v>
                </c:pt>
                <c:pt idx="6">
                  <c:v>2.5</c:v>
                </c:pt>
                <c:pt idx="7">
                  <c:v>2.9047619047619047</c:v>
                </c:pt>
                <c:pt idx="8">
                  <c:v>3.1730769230769229</c:v>
                </c:pt>
                <c:pt idx="9">
                  <c:v>3.3762057877813505</c:v>
                </c:pt>
                <c:pt idx="10">
                  <c:v>3.5497237569060771</c:v>
                </c:pt>
                <c:pt idx="11">
                  <c:v>3.6835748792270531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compilation_enabled!$R$175</c:f>
              <c:strCache>
                <c:ptCount val="1"/>
                <c:pt idx="0">
                  <c:v>stiff</c:v>
                </c:pt>
              </c:strCache>
            </c:strRef>
          </c:tx>
          <c:spPr>
            <a:ln w="15875"/>
          </c:spPr>
          <c:marker>
            <c:symbol val="none"/>
          </c:marker>
          <c:xVal>
            <c:numRef>
              <c:f>compilation_enabled!$F$174:$Q$174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compilation_enabled!$F$179:$Q$179</c:f>
              <c:numCache>
                <c:formatCode>0.00</c:formatCode>
                <c:ptCount val="12"/>
                <c:pt idx="0">
                  <c:v>0.43636363636363634</c:v>
                </c:pt>
                <c:pt idx="1">
                  <c:v>0.625</c:v>
                </c:pt>
                <c:pt idx="2">
                  <c:v>0.75</c:v>
                </c:pt>
                <c:pt idx="3">
                  <c:v>0.86592178770949724</c:v>
                </c:pt>
                <c:pt idx="4">
                  <c:v>0.96938775510204078</c:v>
                </c:pt>
                <c:pt idx="5">
                  <c:v>1.4606741573033708</c:v>
                </c:pt>
                <c:pt idx="6">
                  <c:v>2.150537634408602</c:v>
                </c:pt>
                <c:pt idx="7">
                  <c:v>2.5416666666666665</c:v>
                </c:pt>
                <c:pt idx="8">
                  <c:v>2.7638190954773867</c:v>
                </c:pt>
                <c:pt idx="9">
                  <c:v>2.9247910863509752</c:v>
                </c:pt>
                <c:pt idx="10">
                  <c:v>3.0704898446833928</c:v>
                </c:pt>
                <c:pt idx="11">
                  <c:v>3.1770833333333335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compilation_enabled!$R$187</c:f>
              <c:strCache>
                <c:ptCount val="1"/>
                <c:pt idx="0">
                  <c:v>stiff+1</c:v>
                </c:pt>
              </c:strCache>
            </c:strRef>
          </c:tx>
          <c:spPr>
            <a:ln w="15875">
              <a:solidFill>
                <a:srgbClr val="008000"/>
              </a:solidFill>
            </a:ln>
          </c:spPr>
          <c:marker>
            <c:symbol val="none"/>
          </c:marker>
          <c:xVal>
            <c:numRef>
              <c:f>compilation_enabled!$F$186:$Q$186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compilation_enabled!$F$191:$Q$191</c:f>
              <c:numCache>
                <c:formatCode>0.00</c:formatCode>
                <c:ptCount val="12"/>
                <c:pt idx="0">
                  <c:v>0.41025641025641024</c:v>
                </c:pt>
                <c:pt idx="1">
                  <c:v>0.5821917808219178</c:v>
                </c:pt>
                <c:pt idx="2">
                  <c:v>0.68965517241379315</c:v>
                </c:pt>
                <c:pt idx="3">
                  <c:v>0.79487179487179482</c:v>
                </c:pt>
                <c:pt idx="4">
                  <c:v>0.87962962962962954</c:v>
                </c:pt>
                <c:pt idx="5">
                  <c:v>1.3</c:v>
                </c:pt>
                <c:pt idx="6">
                  <c:v>1.9138755980861246</c:v>
                </c:pt>
                <c:pt idx="7">
                  <c:v>2.2592592592592591</c:v>
                </c:pt>
                <c:pt idx="8">
                  <c:v>2.459016393442623</c:v>
                </c:pt>
                <c:pt idx="9">
                  <c:v>2.5990099009900991</c:v>
                </c:pt>
                <c:pt idx="10">
                  <c:v>2.7311370882040382</c:v>
                </c:pt>
                <c:pt idx="11">
                  <c:v>2.824074074074074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compilation_enabled!$R$199</c:f>
              <c:strCache>
                <c:ptCount val="1"/>
                <c:pt idx="0">
                  <c:v>stiff+2</c:v>
                </c:pt>
              </c:strCache>
            </c:strRef>
          </c:tx>
          <c:spPr>
            <a:ln w="15875"/>
          </c:spPr>
          <c:marker>
            <c:symbol val="none"/>
          </c:marker>
          <c:xVal>
            <c:numRef>
              <c:f>compilation_enabled!$F$198:$Q$198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compilation_enabled!$F$203:$Q$203</c:f>
              <c:numCache>
                <c:formatCode>0.00</c:formatCode>
                <c:ptCount val="12"/>
                <c:pt idx="0">
                  <c:v>0.38338658146964855</c:v>
                </c:pt>
                <c:pt idx="1">
                  <c:v>0.54487179487179493</c:v>
                </c:pt>
                <c:pt idx="2">
                  <c:v>0.63829787234042545</c:v>
                </c:pt>
                <c:pt idx="3">
                  <c:v>0.73113207547169812</c:v>
                </c:pt>
                <c:pt idx="4">
                  <c:v>0.80372250423011837</c:v>
                </c:pt>
                <c:pt idx="5">
                  <c:v>1.1470588235294117</c:v>
                </c:pt>
                <c:pt idx="6">
                  <c:v>1.6666666666666667</c:v>
                </c:pt>
                <c:pt idx="7">
                  <c:v>1.967741935483871</c:v>
                </c:pt>
                <c:pt idx="8">
                  <c:v>2.1428571428571428</c:v>
                </c:pt>
                <c:pt idx="9">
                  <c:v>2.2826086956521738</c:v>
                </c:pt>
                <c:pt idx="10">
                  <c:v>2.3796296296296298</c:v>
                </c:pt>
                <c:pt idx="11">
                  <c:v>2.4596774193548385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69504"/>
        <c:axId val="88871680"/>
      </c:scatterChart>
      <c:valAx>
        <c:axId val="8886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velocity ips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8871680"/>
        <c:crosses val="autoZero"/>
        <c:crossBetween val="midCat"/>
      </c:valAx>
      <c:valAx>
        <c:axId val="88871680"/>
        <c:scaling>
          <c:orientation val="minMax"/>
          <c:min val="0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r/c</a:t>
                </a:r>
                <a:r>
                  <a:rPr lang="en-US" baseline="0"/>
                  <a:t> ratio </a:t>
                </a:r>
                <a:endParaRPr lang="en-US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888695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492681622064405"/>
          <c:y val="4.077537013719241E-3"/>
          <c:w val="0.74535195741850446"/>
          <c:h val="0.1134033624701953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lscircuit_disabled!$F$324:$T$324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lscircuit_disabled!$F$327:$T$327</c:f>
              <c:numCache>
                <c:formatCode>0.0</c:formatCode>
                <c:ptCount val="15"/>
                <c:pt idx="0">
                  <c:v>5.6923076923076925</c:v>
                </c:pt>
                <c:pt idx="1">
                  <c:v>7.9230769230769216</c:v>
                </c:pt>
                <c:pt idx="2">
                  <c:v>10.692307692307692</c:v>
                </c:pt>
                <c:pt idx="3">
                  <c:v>13.400000000000002</c:v>
                </c:pt>
                <c:pt idx="4">
                  <c:v>15.461538461538462</c:v>
                </c:pt>
                <c:pt idx="5">
                  <c:v>21.307692307692307</c:v>
                </c:pt>
                <c:pt idx="6">
                  <c:v>30</c:v>
                </c:pt>
                <c:pt idx="7">
                  <c:v>38.569230769230771</c:v>
                </c:pt>
                <c:pt idx="8">
                  <c:v>47.830769230769228</c:v>
                </c:pt>
                <c:pt idx="9">
                  <c:v>58.030769230769231</c:v>
                </c:pt>
                <c:pt idx="10">
                  <c:v>68.646153846153851</c:v>
                </c:pt>
                <c:pt idx="11">
                  <c:v>79.384615384615387</c:v>
                </c:pt>
                <c:pt idx="12">
                  <c:v>90.353846153846163</c:v>
                </c:pt>
                <c:pt idx="13">
                  <c:v>101.55384615384614</c:v>
                </c:pt>
                <c:pt idx="14">
                  <c:v>112.83076923076922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183616"/>
        <c:axId val="141205888"/>
      </c:scatterChart>
      <c:valAx>
        <c:axId val="14118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205888"/>
        <c:crosses val="autoZero"/>
        <c:crossBetween val="midCat"/>
      </c:valAx>
      <c:valAx>
        <c:axId val="14120588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411836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lcsircuit_enabled!$F$181:$T$181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lcsircuit_enabled!$F$187:$T$187</c:f>
              <c:numCache>
                <c:formatCode>0.00</c:formatCode>
                <c:ptCount val="15"/>
                <c:pt idx="0">
                  <c:v>1.623577494522191</c:v>
                </c:pt>
                <c:pt idx="1">
                  <c:v>1.0036293716138418</c:v>
                </c:pt>
                <c:pt idx="2">
                  <c:v>0.77947874737010658</c:v>
                </c:pt>
                <c:pt idx="3">
                  <c:v>0.65326781029593128</c:v>
                </c:pt>
                <c:pt idx="4">
                  <c:v>0.55977074811138239</c:v>
                </c:pt>
                <c:pt idx="5">
                  <c:v>0.35419837380496549</c:v>
                </c:pt>
                <c:pt idx="6">
                  <c:v>0.24252693668173522</c:v>
                </c:pt>
                <c:pt idx="7">
                  <c:v>0.20772637429914925</c:v>
                </c:pt>
                <c:pt idx="8">
                  <c:v>0.19507162434184533</c:v>
                </c:pt>
                <c:pt idx="9">
                  <c:v>0.19030589935792447</c:v>
                </c:pt>
                <c:pt idx="10">
                  <c:v>0.18881156186296622</c:v>
                </c:pt>
                <c:pt idx="11">
                  <c:v>0.18814805293663345</c:v>
                </c:pt>
                <c:pt idx="12">
                  <c:v>0.18785235874120249</c:v>
                </c:pt>
                <c:pt idx="13">
                  <c:v>0.18896862436243628</c:v>
                </c:pt>
                <c:pt idx="14">
                  <c:v>0.18897311186242116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67328"/>
        <c:axId val="141268864"/>
      </c:scatterChart>
      <c:valAx>
        <c:axId val="14126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268864"/>
        <c:crosses val="autoZero"/>
        <c:crossBetween val="midCat"/>
      </c:valAx>
      <c:valAx>
        <c:axId val="1412688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12673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compilation_disabled!$F$24:$Q$24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compilation_disabled!$F$29:$Q$29</c:f>
              <c:numCache>
                <c:formatCode>0.00</c:formatCode>
                <c:ptCount val="12"/>
                <c:pt idx="0">
                  <c:v>0.79999999999999993</c:v>
                </c:pt>
                <c:pt idx="1">
                  <c:v>1.0365853658536586</c:v>
                </c:pt>
                <c:pt idx="2">
                  <c:v>1.1764705882352942</c:v>
                </c:pt>
                <c:pt idx="3">
                  <c:v>1.3135593220338981</c:v>
                </c:pt>
                <c:pt idx="4">
                  <c:v>1.4393939393939394</c:v>
                </c:pt>
                <c:pt idx="5">
                  <c:v>1.95</c:v>
                </c:pt>
                <c:pt idx="6">
                  <c:v>2.6666666666666665</c:v>
                </c:pt>
                <c:pt idx="7">
                  <c:v>3.05</c:v>
                </c:pt>
                <c:pt idx="8">
                  <c:v>3.3</c:v>
                </c:pt>
                <c:pt idx="9">
                  <c:v>3.4883720930232558</c:v>
                </c:pt>
                <c:pt idx="10">
                  <c:v>3.6505681818181817</c:v>
                </c:pt>
                <c:pt idx="11">
                  <c:v>3.7747524752475248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977664"/>
        <c:axId val="140979200"/>
      </c:scatterChart>
      <c:valAx>
        <c:axId val="14097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979200"/>
        <c:crosses val="autoZero"/>
        <c:crossBetween val="midCat"/>
      </c:valAx>
      <c:valAx>
        <c:axId val="1409792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09776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compilation_disabled!$F$50:$Q$50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compilation_disabled!$F$54:$Q$54</c:f>
              <c:numCache>
                <c:formatCode>0.00</c:formatCode>
                <c:ptCount val="12"/>
                <c:pt idx="0">
                  <c:v>0.77543999738373293</c:v>
                </c:pt>
                <c:pt idx="1">
                  <c:v>0.68658749768351357</c:v>
                </c:pt>
                <c:pt idx="2">
                  <c:v>0.64619999781977744</c:v>
                </c:pt>
                <c:pt idx="3">
                  <c:v>0.62600624788790937</c:v>
                </c:pt>
                <c:pt idx="4">
                  <c:v>0.61388999792878851</c:v>
                </c:pt>
                <c:pt idx="5">
                  <c:v>0.63004499787428303</c:v>
                </c:pt>
                <c:pt idx="6">
                  <c:v>0.64619999781977744</c:v>
                </c:pt>
                <c:pt idx="7">
                  <c:v>0.65696999778344034</c:v>
                </c:pt>
                <c:pt idx="8">
                  <c:v>0.6663937477516455</c:v>
                </c:pt>
                <c:pt idx="9">
                  <c:v>0.67850999771076637</c:v>
                </c:pt>
                <c:pt idx="10">
                  <c:v>0.69197249766534497</c:v>
                </c:pt>
                <c:pt idx="11">
                  <c:v>0.70389642619654325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991104"/>
        <c:axId val="141001088"/>
      </c:scatterChart>
      <c:valAx>
        <c:axId val="14099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001088"/>
        <c:crosses val="autoZero"/>
        <c:crossBetween val="midCat"/>
      </c:valAx>
      <c:valAx>
        <c:axId val="1410010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09911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427168035927369E-2"/>
          <c:y val="0.16708141354814599"/>
          <c:w val="0.82924692578796222"/>
          <c:h val="0.70209212557717671"/>
        </c:manualLayout>
      </c:layout>
      <c:scatterChart>
        <c:scatterStyle val="smoothMarker"/>
        <c:varyColors val="0"/>
        <c:ser>
          <c:idx val="1"/>
          <c:order val="0"/>
          <c:tx>
            <c:strRef>
              <c:f>compilation_disabled!$R$24</c:f>
              <c:strCache>
                <c:ptCount val="1"/>
                <c:pt idx="0">
                  <c:v>aver</c:v>
                </c:pt>
              </c:strCache>
            </c:strRef>
          </c:tx>
          <c:marker>
            <c:symbol val="none"/>
          </c:marker>
          <c:xVal>
            <c:numRef>
              <c:f>compilation_disabled!$F$17:$Q$17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compilation_disabled!$F$29:$Q$29</c:f>
              <c:numCache>
                <c:formatCode>0.00</c:formatCode>
                <c:ptCount val="12"/>
                <c:pt idx="0">
                  <c:v>0.79999999999999993</c:v>
                </c:pt>
                <c:pt idx="1">
                  <c:v>1.0365853658536586</c:v>
                </c:pt>
                <c:pt idx="2">
                  <c:v>1.1764705882352942</c:v>
                </c:pt>
                <c:pt idx="3">
                  <c:v>1.3135593220338981</c:v>
                </c:pt>
                <c:pt idx="4">
                  <c:v>1.4393939393939394</c:v>
                </c:pt>
                <c:pt idx="5">
                  <c:v>1.95</c:v>
                </c:pt>
                <c:pt idx="6">
                  <c:v>2.6666666666666665</c:v>
                </c:pt>
                <c:pt idx="7">
                  <c:v>3.05</c:v>
                </c:pt>
                <c:pt idx="8">
                  <c:v>3.3</c:v>
                </c:pt>
                <c:pt idx="9">
                  <c:v>3.4883720930232558</c:v>
                </c:pt>
                <c:pt idx="10">
                  <c:v>3.6505681818181817</c:v>
                </c:pt>
                <c:pt idx="11">
                  <c:v>3.7747524752475248</c:v>
                </c:pt>
              </c:numCache>
            </c:numRef>
          </c:yVal>
          <c:smooth val="1"/>
        </c:ser>
        <c:ser>
          <c:idx val="3"/>
          <c:order val="1"/>
          <c:tx>
            <c:strRef>
              <c:f>compilation_disabled!$R$119</c:f>
              <c:strCache>
                <c:ptCount val="1"/>
                <c:pt idx="0">
                  <c:v>stiff</c:v>
                </c:pt>
              </c:strCache>
            </c:strRef>
          </c:tx>
          <c:marker>
            <c:symbol val="none"/>
          </c:marker>
          <c:xVal>
            <c:numRef>
              <c:f>compilation_disabled!$F$112:$Q$112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compilation_disabled!$F$124:$Q$124</c:f>
              <c:numCache>
                <c:formatCode>0.00</c:formatCode>
                <c:ptCount val="12"/>
                <c:pt idx="0">
                  <c:v>0.79999999999999993</c:v>
                </c:pt>
                <c:pt idx="1">
                  <c:v>0.94193262411347523</c:v>
                </c:pt>
                <c:pt idx="2">
                  <c:v>1.0619469026548671</c:v>
                </c:pt>
                <c:pt idx="3">
                  <c:v>1.1742424242424243</c:v>
                </c:pt>
                <c:pt idx="4">
                  <c:v>1.2751677852348993</c:v>
                </c:pt>
                <c:pt idx="5">
                  <c:v>1.6956521739130435</c:v>
                </c:pt>
                <c:pt idx="6">
                  <c:v>2.298916635535504</c:v>
                </c:pt>
                <c:pt idx="7">
                  <c:v>2.687816699713593</c:v>
                </c:pt>
                <c:pt idx="8">
                  <c:v>2.9058504455637353</c:v>
                </c:pt>
                <c:pt idx="9">
                  <c:v>3.0485149377231946</c:v>
                </c:pt>
                <c:pt idx="10">
                  <c:v>3.2049283567571614</c:v>
                </c:pt>
                <c:pt idx="11">
                  <c:v>3.3046926635822866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compilation_disabled!$R$99</c:f>
              <c:strCache>
                <c:ptCount val="1"/>
                <c:pt idx="0">
                  <c:v>stiff+1</c:v>
                </c:pt>
              </c:strCache>
            </c:strRef>
          </c:tx>
          <c:marker>
            <c:symbol val="none"/>
          </c:marker>
          <c:xVal>
            <c:numRef>
              <c:f>compilation_disabled!$F$92:$Q$92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compilation_disabled!$F$104:$Q$104</c:f>
              <c:numCache>
                <c:formatCode>0.00</c:formatCode>
                <c:ptCount val="12"/>
                <c:pt idx="0">
                  <c:v>0.79999999999999993</c:v>
                </c:pt>
                <c:pt idx="1">
                  <c:v>0.92391304347826098</c:v>
                </c:pt>
                <c:pt idx="2">
                  <c:v>1.0169491525423728</c:v>
                </c:pt>
                <c:pt idx="3">
                  <c:v>1.1071428571428572</c:v>
                </c:pt>
                <c:pt idx="4">
                  <c:v>1.1875</c:v>
                </c:pt>
                <c:pt idx="5">
                  <c:v>1.56</c:v>
                </c:pt>
                <c:pt idx="6">
                  <c:v>2.0460358056265986</c:v>
                </c:pt>
                <c:pt idx="7">
                  <c:v>2.392156862745098</c:v>
                </c:pt>
                <c:pt idx="8">
                  <c:v>2.5882352941176472</c:v>
                </c:pt>
                <c:pt idx="9">
                  <c:v>2.7149321266968327</c:v>
                </c:pt>
                <c:pt idx="10">
                  <c:v>2.8523862375138735</c:v>
                </c:pt>
                <c:pt idx="11">
                  <c:v>2.9411764705882351</c:v>
                </c:pt>
              </c:numCache>
            </c:numRef>
          </c:yVal>
          <c:smooth val="1"/>
        </c:ser>
        <c:ser>
          <c:idx val="0"/>
          <c:order val="3"/>
          <c:tx>
            <c:strRef>
              <c:f>compilation_disabled!$R$50</c:f>
              <c:strCache>
                <c:ptCount val="1"/>
                <c:pt idx="0">
                  <c:v>stiff+2</c:v>
                </c:pt>
              </c:strCache>
            </c:strRef>
          </c:tx>
          <c:marker>
            <c:symbol val="none"/>
          </c:marker>
          <c:xVal>
            <c:numRef>
              <c:f>compilation_disabled!$F$43:$Q$43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compilation_disabled!$F$55:$Q$55</c:f>
              <c:numCache>
                <c:formatCode>0.00</c:formatCode>
                <c:ptCount val="12"/>
                <c:pt idx="0">
                  <c:v>0.79999999999999993</c:v>
                </c:pt>
                <c:pt idx="1">
                  <c:v>0.90425531914893609</c:v>
                </c:pt>
                <c:pt idx="2">
                  <c:v>0.97560975609756095</c:v>
                </c:pt>
                <c:pt idx="3">
                  <c:v>1.0402684563758389</c:v>
                </c:pt>
                <c:pt idx="4">
                  <c:v>1.1176470588235294</c:v>
                </c:pt>
                <c:pt idx="5">
                  <c:v>1.3928571428571428</c:v>
                </c:pt>
                <c:pt idx="6">
                  <c:v>1.7391304347826086</c:v>
                </c:pt>
                <c:pt idx="7">
                  <c:v>2.0333333333333332</c:v>
                </c:pt>
                <c:pt idx="8">
                  <c:v>2.2000000000000002</c:v>
                </c:pt>
                <c:pt idx="9">
                  <c:v>2.3076923076923075</c:v>
                </c:pt>
                <c:pt idx="10">
                  <c:v>2.4245283018867925</c:v>
                </c:pt>
                <c:pt idx="11">
                  <c:v>2.5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076736"/>
        <c:axId val="141295616"/>
      </c:scatterChart>
      <c:valAx>
        <c:axId val="14107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295616"/>
        <c:crosses val="autoZero"/>
        <c:crossBetween val="midCat"/>
      </c:valAx>
      <c:valAx>
        <c:axId val="1412956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10767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8699406609984517"/>
          <c:y val="3.6207694799194577E-2"/>
          <c:w val="0.7020469897945929"/>
          <c:h val="7.730177427510305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32195975503061"/>
          <c:y val="0.12084499854184894"/>
          <c:w val="0.81363582677165358"/>
          <c:h val="0.7020406824146981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compilation_disabled!$R$143</c:f>
              <c:strCache>
                <c:ptCount val="1"/>
                <c:pt idx="0">
                  <c:v>aver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compilation_disabled!$F$142:$Q$142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compilation_disabled!$F$147:$Q$147</c:f>
              <c:numCache>
                <c:formatCode>0.00</c:formatCode>
                <c:ptCount val="12"/>
                <c:pt idx="0">
                  <c:v>0.79999999999999993</c:v>
                </c:pt>
                <c:pt idx="1">
                  <c:v>1.0365853658536586</c:v>
                </c:pt>
                <c:pt idx="2">
                  <c:v>1.1764705882352942</c:v>
                </c:pt>
                <c:pt idx="3">
                  <c:v>1.3135593220338981</c:v>
                </c:pt>
                <c:pt idx="4">
                  <c:v>1.4393939393939394</c:v>
                </c:pt>
                <c:pt idx="5">
                  <c:v>1.95</c:v>
                </c:pt>
                <c:pt idx="6">
                  <c:v>2.6666666666666665</c:v>
                </c:pt>
                <c:pt idx="7">
                  <c:v>3.05</c:v>
                </c:pt>
                <c:pt idx="8">
                  <c:v>3.3</c:v>
                </c:pt>
                <c:pt idx="9">
                  <c:v>3.4883720930232558</c:v>
                </c:pt>
                <c:pt idx="10">
                  <c:v>3.6505681818181817</c:v>
                </c:pt>
                <c:pt idx="11">
                  <c:v>3.7747524752475248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compilation_disabled!$R$156</c:f>
              <c:strCache>
                <c:ptCount val="1"/>
                <c:pt idx="0">
                  <c:v>stiff</c:v>
                </c:pt>
              </c:strCache>
            </c:strRef>
          </c:tx>
          <c:spPr>
            <a:ln w="15875"/>
          </c:spPr>
          <c:marker>
            <c:symbol val="none"/>
          </c:marker>
          <c:xVal>
            <c:numRef>
              <c:f>compilation_disabled!$F$155:$Q$155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compilation_disabled!$F$160:$Q$160</c:f>
              <c:numCache>
                <c:formatCode>0.00</c:formatCode>
                <c:ptCount val="12"/>
                <c:pt idx="0">
                  <c:v>0.79999999999999993</c:v>
                </c:pt>
                <c:pt idx="1">
                  <c:v>0.94193262411347523</c:v>
                </c:pt>
                <c:pt idx="2">
                  <c:v>1.0619469026548671</c:v>
                </c:pt>
                <c:pt idx="3">
                  <c:v>1.1742424242424243</c:v>
                </c:pt>
                <c:pt idx="4">
                  <c:v>1.2751677852348993</c:v>
                </c:pt>
                <c:pt idx="5">
                  <c:v>1.6956521739130435</c:v>
                </c:pt>
                <c:pt idx="6">
                  <c:v>2.298916635535504</c:v>
                </c:pt>
                <c:pt idx="7">
                  <c:v>2.687816699713593</c:v>
                </c:pt>
                <c:pt idx="8">
                  <c:v>2.9058504455637353</c:v>
                </c:pt>
                <c:pt idx="9">
                  <c:v>3.0485149377231946</c:v>
                </c:pt>
                <c:pt idx="10">
                  <c:v>3.2049283567571614</c:v>
                </c:pt>
                <c:pt idx="11">
                  <c:v>3.3046926635822866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compilation_disabled!$R$169</c:f>
              <c:strCache>
                <c:ptCount val="1"/>
                <c:pt idx="0">
                  <c:v>stiff+1</c:v>
                </c:pt>
              </c:strCache>
            </c:strRef>
          </c:tx>
          <c:spPr>
            <a:ln w="15875">
              <a:solidFill>
                <a:srgbClr val="008000"/>
              </a:solidFill>
            </a:ln>
          </c:spPr>
          <c:marker>
            <c:symbol val="none"/>
          </c:marker>
          <c:xVal>
            <c:numRef>
              <c:f>compilation_disabled!$F$168:$Q$168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compilation_disabled!$F$173:$Q$173</c:f>
              <c:numCache>
                <c:formatCode>0.00</c:formatCode>
                <c:ptCount val="12"/>
                <c:pt idx="0">
                  <c:v>0.79999999999999993</c:v>
                </c:pt>
                <c:pt idx="1">
                  <c:v>0.92391304347826098</c:v>
                </c:pt>
                <c:pt idx="2">
                  <c:v>1.0169491525423728</c:v>
                </c:pt>
                <c:pt idx="3">
                  <c:v>1.1071428571428572</c:v>
                </c:pt>
                <c:pt idx="4">
                  <c:v>1.1875</c:v>
                </c:pt>
                <c:pt idx="5">
                  <c:v>1.56</c:v>
                </c:pt>
                <c:pt idx="6">
                  <c:v>2.0460358056265986</c:v>
                </c:pt>
                <c:pt idx="7">
                  <c:v>2.392156862745098</c:v>
                </c:pt>
                <c:pt idx="8">
                  <c:v>2.5882352941176472</c:v>
                </c:pt>
                <c:pt idx="9">
                  <c:v>2.7149321266968327</c:v>
                </c:pt>
                <c:pt idx="10">
                  <c:v>2.8523862375138735</c:v>
                </c:pt>
                <c:pt idx="11">
                  <c:v>2.9411764705882351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compilation_disabled!$R$181</c:f>
              <c:strCache>
                <c:ptCount val="1"/>
                <c:pt idx="0">
                  <c:v>stiff+2</c:v>
                </c:pt>
              </c:strCache>
            </c:strRef>
          </c:tx>
          <c:spPr>
            <a:ln w="15875"/>
          </c:spPr>
          <c:marker>
            <c:symbol val="none"/>
          </c:marker>
          <c:xVal>
            <c:numRef>
              <c:f>compilation_disabled!$F$181:$Q$181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compilation_disabled!$F$186:$Q$186</c:f>
              <c:numCache>
                <c:formatCode>0.00</c:formatCode>
                <c:ptCount val="12"/>
                <c:pt idx="0">
                  <c:v>0.79999999999999993</c:v>
                </c:pt>
                <c:pt idx="1">
                  <c:v>0.90425531914893609</c:v>
                </c:pt>
                <c:pt idx="2">
                  <c:v>0.97560975609756095</c:v>
                </c:pt>
                <c:pt idx="3">
                  <c:v>1.0402684563758389</c:v>
                </c:pt>
                <c:pt idx="4">
                  <c:v>1.1176470588235294</c:v>
                </c:pt>
                <c:pt idx="5">
                  <c:v>1.3928571428571428</c:v>
                </c:pt>
                <c:pt idx="6">
                  <c:v>1.7391304347826086</c:v>
                </c:pt>
                <c:pt idx="7">
                  <c:v>2.0333333333333332</c:v>
                </c:pt>
                <c:pt idx="8">
                  <c:v>2.2000000000000002</c:v>
                </c:pt>
                <c:pt idx="9">
                  <c:v>2.3076923076923075</c:v>
                </c:pt>
                <c:pt idx="10">
                  <c:v>2.4245283018867925</c:v>
                </c:pt>
                <c:pt idx="11">
                  <c:v>2.5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760960"/>
        <c:axId val="76767232"/>
      </c:scatterChart>
      <c:valAx>
        <c:axId val="76760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velicity   ips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6767232"/>
        <c:crosses val="autoZero"/>
        <c:crossBetween val="midCat"/>
      </c:valAx>
      <c:valAx>
        <c:axId val="76767232"/>
        <c:scaling>
          <c:orientation val="minMax"/>
          <c:min val="0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r/c</a:t>
                </a:r>
                <a:r>
                  <a:rPr lang="en-US" baseline="0"/>
                  <a:t> ratio </a:t>
                </a:r>
                <a:endParaRPr lang="en-US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767609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1859667541557305"/>
          <c:y val="4.4375182268883073E-3"/>
          <c:w val="0.73973665791776033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compilation_disabled!$F$17:$Q$17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compilation_disabled!$F$18:$Q$18</c:f>
              <c:numCache>
                <c:formatCode>0.0</c:formatCode>
                <c:ptCount val="12"/>
                <c:pt idx="0">
                  <c:v>3</c:v>
                </c:pt>
                <c:pt idx="1">
                  <c:v>4.0999999999999996</c:v>
                </c:pt>
                <c:pt idx="2">
                  <c:v>5.0999999999999996</c:v>
                </c:pt>
                <c:pt idx="3">
                  <c:v>5.9</c:v>
                </c:pt>
                <c:pt idx="4">
                  <c:v>6.6</c:v>
                </c:pt>
                <c:pt idx="5">
                  <c:v>10</c:v>
                </c:pt>
                <c:pt idx="6">
                  <c:v>15</c:v>
                </c:pt>
                <c:pt idx="7">
                  <c:v>20</c:v>
                </c:pt>
                <c:pt idx="8">
                  <c:v>25</c:v>
                </c:pt>
                <c:pt idx="9">
                  <c:v>30.1</c:v>
                </c:pt>
                <c:pt idx="10">
                  <c:v>35.200000000000003</c:v>
                </c:pt>
                <c:pt idx="11">
                  <c:v>40.4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779520"/>
        <c:axId val="76781056"/>
      </c:scatterChart>
      <c:valAx>
        <c:axId val="7677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781056"/>
        <c:crosses val="autoZero"/>
        <c:crossBetween val="midCat"/>
      </c:valAx>
      <c:valAx>
        <c:axId val="7678105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767795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19072615923"/>
          <c:y val="0.17177092446777487"/>
          <c:w val="0.81698315835520563"/>
          <c:h val="0.70298993875765525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compilation_enabled!$F$22:$Q$22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compilation_enabled!$F$27:$Q$27</c:f>
              <c:numCache>
                <c:formatCode>0.00</c:formatCode>
                <c:ptCount val="12"/>
                <c:pt idx="0">
                  <c:v>0.46875</c:v>
                </c:pt>
                <c:pt idx="1">
                  <c:v>0.67567567567567566</c:v>
                </c:pt>
                <c:pt idx="2">
                  <c:v>0.82191780821917815</c:v>
                </c:pt>
                <c:pt idx="3">
                  <c:v>0.95679012345679015</c:v>
                </c:pt>
                <c:pt idx="4">
                  <c:v>1.0795454545454544</c:v>
                </c:pt>
                <c:pt idx="5">
                  <c:v>1.7727272727272727</c:v>
                </c:pt>
                <c:pt idx="6">
                  <c:v>2.5</c:v>
                </c:pt>
                <c:pt idx="7">
                  <c:v>2.9047619047619047</c:v>
                </c:pt>
                <c:pt idx="8">
                  <c:v>3.1730769230769229</c:v>
                </c:pt>
                <c:pt idx="9">
                  <c:v>3.3762057877813505</c:v>
                </c:pt>
                <c:pt idx="10">
                  <c:v>3.5497237569060771</c:v>
                </c:pt>
                <c:pt idx="11">
                  <c:v>3.6835748792270531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compilation_enabled!$R$59</c:f>
              <c:strCache>
                <c:ptCount val="1"/>
                <c:pt idx="0">
                  <c:v>stiff+2</c:v>
                </c:pt>
              </c:strCache>
            </c:strRef>
          </c:tx>
          <c:marker>
            <c:symbol val="none"/>
          </c:marker>
          <c:xVal>
            <c:numRef>
              <c:f>compilation_enabled!$F$59:$Q$59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compilation_enabled!$F$64:$Q$64</c:f>
              <c:numCache>
                <c:formatCode>0.00</c:formatCode>
                <c:ptCount val="12"/>
                <c:pt idx="0">
                  <c:v>0.38338658146964855</c:v>
                </c:pt>
                <c:pt idx="1">
                  <c:v>0.54487179487179493</c:v>
                </c:pt>
                <c:pt idx="2">
                  <c:v>0.63829787234042545</c:v>
                </c:pt>
                <c:pt idx="3">
                  <c:v>0.73113207547169812</c:v>
                </c:pt>
                <c:pt idx="4">
                  <c:v>0.80372250423011837</c:v>
                </c:pt>
                <c:pt idx="5">
                  <c:v>1.1470588235294117</c:v>
                </c:pt>
                <c:pt idx="6">
                  <c:v>1.6666666666666667</c:v>
                </c:pt>
                <c:pt idx="7">
                  <c:v>1.967741935483871</c:v>
                </c:pt>
                <c:pt idx="8">
                  <c:v>2.1428571428571428</c:v>
                </c:pt>
                <c:pt idx="9">
                  <c:v>2.2826086956521738</c:v>
                </c:pt>
                <c:pt idx="10">
                  <c:v>2.3796296296296298</c:v>
                </c:pt>
                <c:pt idx="11">
                  <c:v>2.4596774193548385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compilation_enabled!$R$93</c:f>
              <c:strCache>
                <c:ptCount val="1"/>
                <c:pt idx="0">
                  <c:v>stiff+1</c:v>
                </c:pt>
              </c:strCache>
            </c:strRef>
          </c:tx>
          <c:marker>
            <c:symbol val="none"/>
          </c:marker>
          <c:xVal>
            <c:numRef>
              <c:f>compilation_enabled!$F$93:$Q$93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compilation_enabled!$F$98:$Q$98</c:f>
              <c:numCache>
                <c:formatCode>0.00</c:formatCode>
                <c:ptCount val="12"/>
                <c:pt idx="0">
                  <c:v>0.41025641025641024</c:v>
                </c:pt>
                <c:pt idx="1">
                  <c:v>0.5821917808219178</c:v>
                </c:pt>
                <c:pt idx="2">
                  <c:v>0.68965517241379315</c:v>
                </c:pt>
                <c:pt idx="3">
                  <c:v>0.79487179487179482</c:v>
                </c:pt>
                <c:pt idx="4">
                  <c:v>0.87962962962962954</c:v>
                </c:pt>
                <c:pt idx="5">
                  <c:v>1.3</c:v>
                </c:pt>
                <c:pt idx="6">
                  <c:v>1.9138755980861246</c:v>
                </c:pt>
                <c:pt idx="7">
                  <c:v>2.2592592592592591</c:v>
                </c:pt>
                <c:pt idx="8">
                  <c:v>2.459016393442623</c:v>
                </c:pt>
                <c:pt idx="9">
                  <c:v>2.5990099009900991</c:v>
                </c:pt>
                <c:pt idx="10">
                  <c:v>2.7311370882040382</c:v>
                </c:pt>
                <c:pt idx="11">
                  <c:v>2.824074074074074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compilation_enabled!$R$115</c:f>
              <c:strCache>
                <c:ptCount val="1"/>
                <c:pt idx="0">
                  <c:v>stiff</c:v>
                </c:pt>
              </c:strCache>
            </c:strRef>
          </c:tx>
          <c:marker>
            <c:symbol val="none"/>
          </c:marker>
          <c:xVal>
            <c:numRef>
              <c:f>compilation_enabled!$F$115:$Q$115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compilation_enabled!$F$120:$Q$120</c:f>
              <c:numCache>
                <c:formatCode>0.00</c:formatCode>
                <c:ptCount val="12"/>
                <c:pt idx="0">
                  <c:v>0.43636363636363634</c:v>
                </c:pt>
                <c:pt idx="1">
                  <c:v>0.625</c:v>
                </c:pt>
                <c:pt idx="2">
                  <c:v>0.75</c:v>
                </c:pt>
                <c:pt idx="3">
                  <c:v>0.86592178770949724</c:v>
                </c:pt>
                <c:pt idx="4">
                  <c:v>0.96938775510204078</c:v>
                </c:pt>
                <c:pt idx="5">
                  <c:v>1.4606741573033708</c:v>
                </c:pt>
                <c:pt idx="6">
                  <c:v>2.150537634408602</c:v>
                </c:pt>
                <c:pt idx="7">
                  <c:v>2.5416666666666665</c:v>
                </c:pt>
                <c:pt idx="8">
                  <c:v>2.7638190954773867</c:v>
                </c:pt>
                <c:pt idx="9">
                  <c:v>2.9247910863509752</c:v>
                </c:pt>
                <c:pt idx="10">
                  <c:v>3.0704898446833928</c:v>
                </c:pt>
                <c:pt idx="11">
                  <c:v>3.1770833333333335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910592"/>
        <c:axId val="76912128"/>
      </c:scatterChart>
      <c:valAx>
        <c:axId val="7691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912128"/>
        <c:crosses val="autoZero"/>
        <c:crossBetween val="midCat"/>
      </c:valAx>
      <c:valAx>
        <c:axId val="7691212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69105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4359667541557306"/>
          <c:y val="1.8326407115777186E-2"/>
          <c:w val="0.76751443569553801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image" Target="../media/image3.gif"/><Relationship Id="rId7" Type="http://schemas.openxmlformats.org/officeDocument/2006/relationships/chart" Target="../charts/chart6.xml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4.gif"/><Relationship Id="rId9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image" Target="../media/image3.gif"/><Relationship Id="rId7" Type="http://schemas.openxmlformats.org/officeDocument/2006/relationships/chart" Target="../charts/chart11.xml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5292</xdr:colOff>
      <xdr:row>295</xdr:row>
      <xdr:rowOff>116414</xdr:rowOff>
    </xdr:from>
    <xdr:to>
      <xdr:col>10</xdr:col>
      <xdr:colOff>517949</xdr:colOff>
      <xdr:row>306</xdr:row>
      <xdr:rowOff>64344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460375</xdr:colOff>
      <xdr:row>308</xdr:row>
      <xdr:rowOff>115356</xdr:rowOff>
    </xdr:from>
    <xdr:to>
      <xdr:col>19</xdr:col>
      <xdr:colOff>121708</xdr:colOff>
      <xdr:row>322</xdr:row>
      <xdr:rowOff>21166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0.17014</cdr:x>
      <cdr:y>0.10492</cdr:y>
    </cdr:from>
    <cdr:to>
      <cdr:x>0.80903</cdr:x>
      <cdr:y>0.71656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777875" y="223311"/>
          <a:ext cx="2921000" cy="130175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333374</xdr:colOff>
      <xdr:row>190</xdr:row>
      <xdr:rowOff>52916</xdr:rowOff>
    </xdr:from>
    <xdr:to>
      <xdr:col>11</xdr:col>
      <xdr:colOff>242781</xdr:colOff>
      <xdr:row>203</xdr:row>
      <xdr:rowOff>846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714375</xdr:colOff>
      <xdr:row>7</xdr:row>
      <xdr:rowOff>9525</xdr:rowOff>
    </xdr:to>
    <xdr:pic>
      <xdr:nvPicPr>
        <xdr:cNvPr id="2" name="Picture 1" descr="http://www.valvinglogic.com/images/spacer75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730025"/>
          <a:ext cx="7143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4</xdr:col>
      <xdr:colOff>114300</xdr:colOff>
      <xdr:row>7</xdr:row>
      <xdr:rowOff>9525</xdr:rowOff>
    </xdr:to>
    <xdr:pic>
      <xdr:nvPicPr>
        <xdr:cNvPr id="3" name="Picture 2" descr="http://www.valvinglogic.com/images/spacer140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49730025"/>
          <a:ext cx="1333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8</xdr:col>
      <xdr:colOff>400050</xdr:colOff>
      <xdr:row>7</xdr:row>
      <xdr:rowOff>9525</xdr:rowOff>
    </xdr:to>
    <xdr:pic>
      <xdr:nvPicPr>
        <xdr:cNvPr id="4" name="Picture 3" descr="http://www.valvinglogic.com/images/spacer362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49730025"/>
          <a:ext cx="3448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419100</xdr:colOff>
      <xdr:row>7</xdr:row>
      <xdr:rowOff>9525</xdr:rowOff>
    </xdr:to>
    <xdr:pic>
      <xdr:nvPicPr>
        <xdr:cNvPr id="5" name="Picture 4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49730025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419100</xdr:colOff>
      <xdr:row>7</xdr:row>
      <xdr:rowOff>9525</xdr:rowOff>
    </xdr:to>
    <xdr:pic>
      <xdr:nvPicPr>
        <xdr:cNvPr id="6" name="Picture 5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49730025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419100</xdr:colOff>
      <xdr:row>7</xdr:row>
      <xdr:rowOff>9525</xdr:rowOff>
    </xdr:to>
    <xdr:pic>
      <xdr:nvPicPr>
        <xdr:cNvPr id="7" name="Picture 6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49730025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419100</xdr:colOff>
      <xdr:row>7</xdr:row>
      <xdr:rowOff>9525</xdr:rowOff>
    </xdr:to>
    <xdr:pic>
      <xdr:nvPicPr>
        <xdr:cNvPr id="8" name="Picture 7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49730025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419100</xdr:colOff>
      <xdr:row>7</xdr:row>
      <xdr:rowOff>9525</xdr:rowOff>
    </xdr:to>
    <xdr:pic>
      <xdr:nvPicPr>
        <xdr:cNvPr id="9" name="Picture 8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49730025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419100</xdr:colOff>
      <xdr:row>7</xdr:row>
      <xdr:rowOff>9525</xdr:rowOff>
    </xdr:to>
    <xdr:pic>
      <xdr:nvPicPr>
        <xdr:cNvPr id="10" name="Picture 9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49730025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419100</xdr:colOff>
      <xdr:row>7</xdr:row>
      <xdr:rowOff>9525</xdr:rowOff>
    </xdr:to>
    <xdr:pic>
      <xdr:nvPicPr>
        <xdr:cNvPr id="11" name="Picture 10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49730025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</xdr:row>
      <xdr:rowOff>0</xdr:rowOff>
    </xdr:from>
    <xdr:to>
      <xdr:col>11</xdr:col>
      <xdr:colOff>419100</xdr:colOff>
      <xdr:row>7</xdr:row>
      <xdr:rowOff>9525</xdr:rowOff>
    </xdr:to>
    <xdr:pic>
      <xdr:nvPicPr>
        <xdr:cNvPr id="12" name="Picture 11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49730025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419100</xdr:colOff>
      <xdr:row>7</xdr:row>
      <xdr:rowOff>9525</xdr:rowOff>
    </xdr:to>
    <xdr:pic>
      <xdr:nvPicPr>
        <xdr:cNvPr id="13" name="Picture 12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49730025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419100</xdr:colOff>
      <xdr:row>7</xdr:row>
      <xdr:rowOff>9525</xdr:rowOff>
    </xdr:to>
    <xdr:pic>
      <xdr:nvPicPr>
        <xdr:cNvPr id="14" name="Picture 13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49730025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433917</xdr:colOff>
      <xdr:row>7</xdr:row>
      <xdr:rowOff>74083</xdr:rowOff>
    </xdr:from>
    <xdr:to>
      <xdr:col>16</xdr:col>
      <xdr:colOff>239183</xdr:colOff>
      <xdr:row>7</xdr:row>
      <xdr:rowOff>83608</xdr:rowOff>
    </xdr:to>
    <xdr:pic>
      <xdr:nvPicPr>
        <xdr:cNvPr id="15" name="Picture 14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1185333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130704</xdr:colOff>
      <xdr:row>32</xdr:row>
      <xdr:rowOff>20636</xdr:rowOff>
    </xdr:from>
    <xdr:to>
      <xdr:col>14</xdr:col>
      <xdr:colOff>435504</xdr:colOff>
      <xdr:row>39</xdr:row>
      <xdr:rowOff>35718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125677</xdr:colOff>
      <xdr:row>60</xdr:row>
      <xdr:rowOff>32543</xdr:rowOff>
    </xdr:from>
    <xdr:to>
      <xdr:col>14</xdr:col>
      <xdr:colOff>434711</xdr:colOff>
      <xdr:row>68</xdr:row>
      <xdr:rowOff>113506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210341</xdr:colOff>
      <xdr:row>70</xdr:row>
      <xdr:rowOff>37308</xdr:rowOff>
    </xdr:from>
    <xdr:to>
      <xdr:col>14</xdr:col>
      <xdr:colOff>309563</xdr:colOff>
      <xdr:row>88</xdr:row>
      <xdr:rowOff>142875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577453</xdr:colOff>
      <xdr:row>188</xdr:row>
      <xdr:rowOff>158353</xdr:rowOff>
    </xdr:from>
    <xdr:to>
      <xdr:col>13</xdr:col>
      <xdr:colOff>304561</xdr:colOff>
      <xdr:row>201</xdr:row>
      <xdr:rowOff>3095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407456</xdr:colOff>
      <xdr:row>2</xdr:row>
      <xdr:rowOff>20108</xdr:rowOff>
    </xdr:from>
    <xdr:to>
      <xdr:col>14</xdr:col>
      <xdr:colOff>68789</xdr:colOff>
      <xdr:row>15</xdr:row>
      <xdr:rowOff>63501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158750</xdr:colOff>
      <xdr:row>3</xdr:row>
      <xdr:rowOff>137583</xdr:rowOff>
    </xdr:from>
    <xdr:to>
      <xdr:col>12</xdr:col>
      <xdr:colOff>582084</xdr:colOff>
      <xdr:row>10</xdr:row>
      <xdr:rowOff>116417</xdr:rowOff>
    </xdr:to>
    <xdr:cxnSp macro="">
      <xdr:nvCxnSpPr>
        <xdr:cNvPr id="25" name="Straight Connector 24"/>
        <xdr:cNvCxnSpPr/>
      </xdr:nvCxnSpPr>
      <xdr:spPr>
        <a:xfrm flipV="1">
          <a:off x="5238750" y="613833"/>
          <a:ext cx="2878667" cy="109008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714375</xdr:colOff>
      <xdr:row>7</xdr:row>
      <xdr:rowOff>9525</xdr:rowOff>
    </xdr:to>
    <xdr:pic>
      <xdr:nvPicPr>
        <xdr:cNvPr id="2" name="Picture 1" descr="http://www.valvinglogic.com/images/spacer75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794450"/>
          <a:ext cx="7143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4</xdr:col>
      <xdr:colOff>114300</xdr:colOff>
      <xdr:row>7</xdr:row>
      <xdr:rowOff>9525</xdr:rowOff>
    </xdr:to>
    <xdr:pic>
      <xdr:nvPicPr>
        <xdr:cNvPr id="3" name="Picture 2" descr="http://www.valvinglogic.com/images/spacer140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31794450"/>
          <a:ext cx="1333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8</xdr:col>
      <xdr:colOff>400050</xdr:colOff>
      <xdr:row>7</xdr:row>
      <xdr:rowOff>9525</xdr:rowOff>
    </xdr:to>
    <xdr:pic>
      <xdr:nvPicPr>
        <xdr:cNvPr id="4" name="Picture 3" descr="http://www.valvinglogic.com/images/spacer362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31794450"/>
          <a:ext cx="3448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419100</xdr:colOff>
      <xdr:row>7</xdr:row>
      <xdr:rowOff>9525</xdr:rowOff>
    </xdr:to>
    <xdr:pic>
      <xdr:nvPicPr>
        <xdr:cNvPr id="5" name="Picture 4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317944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419100</xdr:colOff>
      <xdr:row>7</xdr:row>
      <xdr:rowOff>9525</xdr:rowOff>
    </xdr:to>
    <xdr:pic>
      <xdr:nvPicPr>
        <xdr:cNvPr id="6" name="Picture 5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317944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419100</xdr:colOff>
      <xdr:row>7</xdr:row>
      <xdr:rowOff>9525</xdr:rowOff>
    </xdr:to>
    <xdr:pic>
      <xdr:nvPicPr>
        <xdr:cNvPr id="7" name="Picture 6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317944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419100</xdr:colOff>
      <xdr:row>7</xdr:row>
      <xdr:rowOff>9525</xdr:rowOff>
    </xdr:to>
    <xdr:pic>
      <xdr:nvPicPr>
        <xdr:cNvPr id="8" name="Picture 7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317944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419100</xdr:colOff>
      <xdr:row>7</xdr:row>
      <xdr:rowOff>9525</xdr:rowOff>
    </xdr:to>
    <xdr:pic>
      <xdr:nvPicPr>
        <xdr:cNvPr id="9" name="Picture 8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17944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419100</xdr:colOff>
      <xdr:row>7</xdr:row>
      <xdr:rowOff>9525</xdr:rowOff>
    </xdr:to>
    <xdr:pic>
      <xdr:nvPicPr>
        <xdr:cNvPr id="10" name="Picture 9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317944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419100</xdr:colOff>
      <xdr:row>7</xdr:row>
      <xdr:rowOff>9525</xdr:rowOff>
    </xdr:to>
    <xdr:pic>
      <xdr:nvPicPr>
        <xdr:cNvPr id="11" name="Picture 10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17944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</xdr:row>
      <xdr:rowOff>0</xdr:rowOff>
    </xdr:from>
    <xdr:to>
      <xdr:col>11</xdr:col>
      <xdr:colOff>419100</xdr:colOff>
      <xdr:row>7</xdr:row>
      <xdr:rowOff>9525</xdr:rowOff>
    </xdr:to>
    <xdr:pic>
      <xdr:nvPicPr>
        <xdr:cNvPr id="12" name="Picture 11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317944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419100</xdr:colOff>
      <xdr:row>7</xdr:row>
      <xdr:rowOff>9525</xdr:rowOff>
    </xdr:to>
    <xdr:pic>
      <xdr:nvPicPr>
        <xdr:cNvPr id="13" name="Picture 12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317944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419100</xdr:colOff>
      <xdr:row>7</xdr:row>
      <xdr:rowOff>9525</xdr:rowOff>
    </xdr:to>
    <xdr:pic>
      <xdr:nvPicPr>
        <xdr:cNvPr id="14" name="Picture 13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317944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419100</xdr:colOff>
      <xdr:row>7</xdr:row>
      <xdr:rowOff>9525</xdr:rowOff>
    </xdr:to>
    <xdr:pic>
      <xdr:nvPicPr>
        <xdr:cNvPr id="15" name="Picture 14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317944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419100</xdr:colOff>
      <xdr:row>7</xdr:row>
      <xdr:rowOff>9525</xdr:rowOff>
    </xdr:to>
    <xdr:pic>
      <xdr:nvPicPr>
        <xdr:cNvPr id="16" name="Picture 15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317944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419100</xdr:colOff>
      <xdr:row>7</xdr:row>
      <xdr:rowOff>9525</xdr:rowOff>
    </xdr:to>
    <xdr:pic>
      <xdr:nvPicPr>
        <xdr:cNvPr id="17" name="Picture 16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317944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342369</xdr:colOff>
      <xdr:row>33</xdr:row>
      <xdr:rowOff>154255</xdr:rowOff>
    </xdr:from>
    <xdr:to>
      <xdr:col>16</xdr:col>
      <xdr:colOff>3702</xdr:colOff>
      <xdr:row>51</xdr:row>
      <xdr:rowOff>39955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242887</xdr:colOff>
      <xdr:row>72</xdr:row>
      <xdr:rowOff>114299</xdr:rowOff>
    </xdr:from>
    <xdr:to>
      <xdr:col>14</xdr:col>
      <xdr:colOff>547687</xdr:colOff>
      <xdr:row>81</xdr:row>
      <xdr:rowOff>28574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83345</xdr:colOff>
      <xdr:row>58</xdr:row>
      <xdr:rowOff>142875</xdr:rowOff>
    </xdr:from>
    <xdr:to>
      <xdr:col>19</xdr:col>
      <xdr:colOff>11906</xdr:colOff>
      <xdr:row>59</xdr:row>
      <xdr:rowOff>83343</xdr:rowOff>
    </xdr:to>
    <xdr:cxnSp macro="">
      <xdr:nvCxnSpPr>
        <xdr:cNvPr id="24" name="Straight Arrow Connector 23"/>
        <xdr:cNvCxnSpPr/>
      </xdr:nvCxnSpPr>
      <xdr:spPr>
        <a:xfrm flipH="1">
          <a:off x="10584658" y="8834438"/>
          <a:ext cx="1142998" cy="130968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508001</xdr:colOff>
      <xdr:row>138</xdr:row>
      <xdr:rowOff>83610</xdr:rowOff>
    </xdr:from>
    <xdr:to>
      <xdr:col>8</xdr:col>
      <xdr:colOff>1</xdr:colOff>
      <xdr:row>146</xdr:row>
      <xdr:rowOff>127001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460373</xdr:colOff>
      <xdr:row>205</xdr:row>
      <xdr:rowOff>62442</xdr:rowOff>
    </xdr:from>
    <xdr:to>
      <xdr:col>13</xdr:col>
      <xdr:colOff>141179</xdr:colOff>
      <xdr:row>218</xdr:row>
      <xdr:rowOff>10372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V401"/>
  <sheetViews>
    <sheetView showGridLines="0" topLeftCell="A335" zoomScale="90" zoomScaleNormal="90" workbookViewId="0">
      <selection activeCell="A337" sqref="A337"/>
    </sheetView>
  </sheetViews>
  <sheetFormatPr defaultRowHeight="12.75" x14ac:dyDescent="0.2"/>
  <cols>
    <col min="2" max="2" width="11.7109375" customWidth="1"/>
    <col min="6" max="6" width="9.28515625" customWidth="1"/>
  </cols>
  <sheetData>
    <row r="1" spans="1:20" x14ac:dyDescent="0.2">
      <c r="A1" s="17" t="s">
        <v>81</v>
      </c>
      <c r="J1" s="70" t="s">
        <v>80</v>
      </c>
    </row>
    <row r="2" spans="1:20" x14ac:dyDescent="0.2">
      <c r="A2" s="17" t="s">
        <v>75</v>
      </c>
    </row>
    <row r="3" spans="1:20" x14ac:dyDescent="0.2">
      <c r="A3" s="17" t="s">
        <v>76</v>
      </c>
    </row>
    <row r="4" spans="1:20" x14ac:dyDescent="0.2">
      <c r="B4" s="53" t="s">
        <v>78</v>
      </c>
    </row>
    <row r="5" spans="1:20" x14ac:dyDescent="0.2">
      <c r="A5" s="53"/>
      <c r="B5" s="82" t="s">
        <v>82</v>
      </c>
    </row>
    <row r="6" spans="1:20" x14ac:dyDescent="0.2">
      <c r="A6" s="53"/>
      <c r="B6" s="82" t="s">
        <v>83</v>
      </c>
    </row>
    <row r="7" spans="1:20" x14ac:dyDescent="0.2">
      <c r="A7" s="53"/>
      <c r="B7" s="53" t="s">
        <v>84</v>
      </c>
    </row>
    <row r="8" spans="1:20" x14ac:dyDescent="0.2">
      <c r="A8" s="53"/>
      <c r="B8" s="53"/>
      <c r="C8" s="83" t="s">
        <v>85</v>
      </c>
    </row>
    <row r="9" spans="1:20" x14ac:dyDescent="0.2">
      <c r="A9" s="53"/>
      <c r="B9" s="53"/>
      <c r="C9" s="84" t="s">
        <v>86</v>
      </c>
    </row>
    <row r="10" spans="1:20" x14ac:dyDescent="0.2">
      <c r="A10" s="53"/>
      <c r="B10" s="53"/>
      <c r="C10" s="84" t="s">
        <v>90</v>
      </c>
    </row>
    <row r="11" spans="1:20" x14ac:dyDescent="0.2">
      <c r="A11" s="53"/>
      <c r="B11" s="53"/>
      <c r="C11" s="84"/>
    </row>
    <row r="12" spans="1:20" x14ac:dyDescent="0.2">
      <c r="A12" s="53"/>
      <c r="B12" s="107" t="s">
        <v>98</v>
      </c>
    </row>
    <row r="14" spans="1:20" x14ac:dyDescent="0.2">
      <c r="B14" s="123" t="s">
        <v>103</v>
      </c>
    </row>
    <row r="15" spans="1:20" ht="15" x14ac:dyDescent="0.2">
      <c r="B15" s="1" t="s">
        <v>0</v>
      </c>
      <c r="C15" s="1" t="s">
        <v>1</v>
      </c>
      <c r="D15" s="2" t="s">
        <v>2</v>
      </c>
      <c r="E15" s="1"/>
      <c r="F15" s="1">
        <v>1</v>
      </c>
      <c r="G15" s="1">
        <v>2</v>
      </c>
      <c r="H15" s="1">
        <v>3</v>
      </c>
      <c r="I15" s="1">
        <v>4</v>
      </c>
      <c r="J15" s="1">
        <v>5</v>
      </c>
      <c r="K15" s="1">
        <v>10</v>
      </c>
      <c r="L15" s="1">
        <v>20</v>
      </c>
      <c r="M15" s="1">
        <v>30</v>
      </c>
      <c r="N15" s="1">
        <v>40</v>
      </c>
      <c r="O15" s="1">
        <v>50</v>
      </c>
      <c r="P15" s="1">
        <v>60</v>
      </c>
      <c r="Q15" s="1">
        <v>70</v>
      </c>
      <c r="R15" s="1">
        <v>80</v>
      </c>
      <c r="S15" s="1">
        <v>90</v>
      </c>
      <c r="T15" s="1">
        <v>100</v>
      </c>
    </row>
    <row r="16" spans="1:20" ht="15" customHeight="1" x14ac:dyDescent="0.2">
      <c r="B16" s="3">
        <v>1493</v>
      </c>
      <c r="C16" s="145"/>
      <c r="D16" s="148"/>
      <c r="E16" s="8" t="s">
        <v>4</v>
      </c>
      <c r="F16" s="142" t="s">
        <v>5</v>
      </c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4"/>
      <c r="R16" s="85">
        <v>40.9</v>
      </c>
      <c r="S16" s="85">
        <v>46.3</v>
      </c>
      <c r="T16" s="85">
        <v>51.2</v>
      </c>
    </row>
    <row r="17" spans="2:20" ht="15" x14ac:dyDescent="0.2">
      <c r="B17" s="4" t="s">
        <v>3</v>
      </c>
      <c r="C17" s="146"/>
      <c r="D17" s="149"/>
      <c r="E17" s="9" t="s">
        <v>6</v>
      </c>
      <c r="F17" s="9">
        <v>7.2</v>
      </c>
      <c r="G17" s="9">
        <v>9.6</v>
      </c>
      <c r="H17" s="10">
        <v>12.2</v>
      </c>
      <c r="I17" s="9">
        <v>14.2</v>
      </c>
      <c r="J17" s="9">
        <v>15.2</v>
      </c>
      <c r="K17" s="10">
        <v>19.399999999999999</v>
      </c>
      <c r="L17" s="9">
        <v>26.4</v>
      </c>
      <c r="M17" s="9">
        <v>33.799999999999997</v>
      </c>
      <c r="N17" s="10">
        <v>42</v>
      </c>
      <c r="O17" s="9">
        <v>51.2</v>
      </c>
      <c r="P17" s="9">
        <v>61.4</v>
      </c>
      <c r="Q17" s="10">
        <v>71.400000000000006</v>
      </c>
      <c r="R17" s="9">
        <f>R16*2</f>
        <v>81.8</v>
      </c>
      <c r="S17" s="9">
        <f>S16*2</f>
        <v>92.6</v>
      </c>
      <c r="T17" s="10">
        <f>T16*2</f>
        <v>102.4</v>
      </c>
    </row>
    <row r="18" spans="2:20" ht="15" x14ac:dyDescent="0.2">
      <c r="B18" s="5">
        <v>41326</v>
      </c>
      <c r="C18" s="146"/>
      <c r="D18" s="149"/>
      <c r="E18" s="9" t="s">
        <v>7</v>
      </c>
      <c r="F18" s="9">
        <v>-6.8</v>
      </c>
      <c r="G18" s="9">
        <v>-8.8000000000000007</v>
      </c>
      <c r="H18" s="10">
        <v>-11.2</v>
      </c>
      <c r="I18" s="9">
        <v>-14</v>
      </c>
      <c r="J18" s="9">
        <v>-17.600000000000001</v>
      </c>
      <c r="K18" s="10">
        <v>-35</v>
      </c>
      <c r="L18" s="9">
        <v>-70</v>
      </c>
      <c r="M18" s="9">
        <v>-104.6</v>
      </c>
      <c r="N18" s="10">
        <v>-139.4</v>
      </c>
      <c r="O18" s="9">
        <v>-176.2</v>
      </c>
      <c r="P18" s="9">
        <v>-215</v>
      </c>
      <c r="Q18" s="10">
        <v>-250.8</v>
      </c>
      <c r="R18" s="9"/>
      <c r="S18" s="9"/>
      <c r="T18" s="9"/>
    </row>
    <row r="19" spans="2:20" ht="15" x14ac:dyDescent="0.2">
      <c r="B19" s="6"/>
      <c r="C19" s="146"/>
      <c r="D19" s="149"/>
      <c r="E19" s="11" t="s">
        <v>8</v>
      </c>
      <c r="F19" s="12">
        <v>-6.8</v>
      </c>
      <c r="G19" s="12">
        <v>-4.4000000000000004</v>
      </c>
      <c r="H19" s="12">
        <v>-3.7</v>
      </c>
      <c r="I19" s="12">
        <v>-3.5</v>
      </c>
      <c r="J19" s="12">
        <v>-3.5</v>
      </c>
      <c r="K19" s="12">
        <v>-3.5</v>
      </c>
      <c r="L19" s="12">
        <v>-3.5</v>
      </c>
      <c r="M19" s="12">
        <v>-3.5</v>
      </c>
      <c r="N19" s="12">
        <v>-3.5</v>
      </c>
      <c r="O19" s="12">
        <v>-3.5</v>
      </c>
      <c r="P19" s="12">
        <v>-3.6</v>
      </c>
      <c r="Q19" s="12">
        <v>-3.6</v>
      </c>
      <c r="R19" s="12"/>
      <c r="S19" s="12"/>
      <c r="T19" s="12"/>
    </row>
    <row r="20" spans="2:20" ht="15" x14ac:dyDescent="0.2">
      <c r="B20" s="6"/>
      <c r="C20" s="146"/>
      <c r="D20" s="149"/>
      <c r="E20" s="8" t="s">
        <v>9</v>
      </c>
      <c r="F20" s="8">
        <v>1.1000000000000001</v>
      </c>
      <c r="G20" s="8">
        <v>0.71</v>
      </c>
      <c r="H20" s="13">
        <v>0.6</v>
      </c>
      <c r="I20" s="8">
        <v>0.56999999999999995</v>
      </c>
      <c r="J20" s="8">
        <v>0.56999999999999995</v>
      </c>
      <c r="K20" s="13">
        <v>0.56999999999999995</v>
      </c>
      <c r="L20" s="8">
        <v>0.56999999999999995</v>
      </c>
      <c r="M20" s="8">
        <v>0.56999999999999995</v>
      </c>
      <c r="N20" s="13">
        <v>0.56999999999999995</v>
      </c>
      <c r="O20" s="8">
        <v>0.56999999999999995</v>
      </c>
      <c r="P20" s="8">
        <v>0.57999999999999996</v>
      </c>
      <c r="Q20" s="13">
        <v>0.57999999999999996</v>
      </c>
      <c r="R20" s="8"/>
      <c r="S20" s="8"/>
      <c r="T20" s="8"/>
    </row>
    <row r="21" spans="2:20" ht="15" x14ac:dyDescent="0.2">
      <c r="B21" s="7"/>
      <c r="C21" s="147"/>
      <c r="D21" s="150"/>
      <c r="E21" s="14" t="s">
        <v>10</v>
      </c>
      <c r="F21" s="14">
        <v>0.9</v>
      </c>
      <c r="G21" s="14">
        <v>0.9</v>
      </c>
      <c r="H21" s="15">
        <v>0.9</v>
      </c>
      <c r="I21" s="14">
        <v>1</v>
      </c>
      <c r="J21" s="14">
        <v>1.2</v>
      </c>
      <c r="K21" s="15">
        <v>1.8</v>
      </c>
      <c r="L21" s="14">
        <v>2.7</v>
      </c>
      <c r="M21" s="14">
        <v>3.1</v>
      </c>
      <c r="N21" s="15">
        <v>3.3</v>
      </c>
      <c r="O21" s="14">
        <v>3.4</v>
      </c>
      <c r="P21" s="14">
        <v>3.5</v>
      </c>
      <c r="Q21" s="15">
        <v>3.5</v>
      </c>
      <c r="R21" s="14"/>
      <c r="S21" s="14"/>
      <c r="T21" s="14"/>
    </row>
    <row r="22" spans="2:20" x14ac:dyDescent="0.2">
      <c r="B22" s="151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3"/>
    </row>
    <row r="23" spans="2:20" x14ac:dyDescent="0.2">
      <c r="B23" s="154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6"/>
    </row>
    <row r="24" spans="2:20" ht="15" customHeight="1" x14ac:dyDescent="0.2">
      <c r="B24" s="18">
        <v>1507</v>
      </c>
      <c r="C24" s="157"/>
      <c r="D24" s="160"/>
      <c r="E24" s="19" t="s">
        <v>4</v>
      </c>
      <c r="F24" s="163" t="s">
        <v>5</v>
      </c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5"/>
    </row>
    <row r="25" spans="2:20" ht="15" x14ac:dyDescent="0.2">
      <c r="B25" s="20" t="s">
        <v>3</v>
      </c>
      <c r="C25" s="158"/>
      <c r="D25" s="161"/>
      <c r="E25" s="21" t="s">
        <v>6</v>
      </c>
      <c r="F25" s="21">
        <v>6.4</v>
      </c>
      <c r="G25" s="21">
        <v>10.4</v>
      </c>
      <c r="H25" s="21">
        <v>12.4</v>
      </c>
      <c r="I25" s="21">
        <v>14.8</v>
      </c>
      <c r="J25" s="21">
        <v>15.8</v>
      </c>
      <c r="K25" s="21">
        <v>20.6</v>
      </c>
      <c r="L25" s="21">
        <v>25.6</v>
      </c>
      <c r="M25" s="21">
        <v>31.6</v>
      </c>
      <c r="N25" s="21">
        <v>38.4</v>
      </c>
      <c r="O25" s="21">
        <v>46.2</v>
      </c>
      <c r="P25" s="21">
        <v>55</v>
      </c>
      <c r="Q25" s="21">
        <v>63.8</v>
      </c>
    </row>
    <row r="26" spans="2:20" ht="15" x14ac:dyDescent="0.2">
      <c r="B26" s="22">
        <v>41350</v>
      </c>
      <c r="C26" s="158"/>
      <c r="D26" s="161"/>
      <c r="E26" s="21" t="s">
        <v>7</v>
      </c>
      <c r="F26" s="21">
        <v>-5.2</v>
      </c>
      <c r="G26" s="21">
        <v>-7.8</v>
      </c>
      <c r="H26" s="21">
        <v>-10.8</v>
      </c>
      <c r="I26" s="21">
        <v>-14.6</v>
      </c>
      <c r="J26" s="21">
        <v>-18</v>
      </c>
      <c r="K26" s="21">
        <v>-41.6</v>
      </c>
      <c r="L26" s="21">
        <v>-89.4</v>
      </c>
      <c r="M26" s="21">
        <v>-136.80000000000001</v>
      </c>
      <c r="N26" s="21">
        <v>-187</v>
      </c>
      <c r="O26" s="21">
        <v>-240.4</v>
      </c>
      <c r="P26" s="21">
        <v>-292.8</v>
      </c>
      <c r="Q26" s="21">
        <v>-346</v>
      </c>
    </row>
    <row r="27" spans="2:20" ht="15" x14ac:dyDescent="0.2">
      <c r="B27" s="23"/>
      <c r="C27" s="158"/>
      <c r="D27" s="161"/>
      <c r="E27" s="24" t="s">
        <v>8</v>
      </c>
      <c r="F27" s="25">
        <v>-5.2</v>
      </c>
      <c r="G27" s="25">
        <v>-3.9</v>
      </c>
      <c r="H27" s="25">
        <v>-3.6</v>
      </c>
      <c r="I27" s="25">
        <v>-3.7</v>
      </c>
      <c r="J27" s="25">
        <v>-3.6</v>
      </c>
      <c r="K27" s="25">
        <v>-4.2</v>
      </c>
      <c r="L27" s="25">
        <v>-4.5</v>
      </c>
      <c r="M27" s="25">
        <v>-4.5999999999999996</v>
      </c>
      <c r="N27" s="25">
        <v>-4.7</v>
      </c>
      <c r="O27" s="25">
        <v>-4.8</v>
      </c>
      <c r="P27" s="25">
        <v>-4.9000000000000004</v>
      </c>
      <c r="Q27" s="25">
        <v>-4.9000000000000004</v>
      </c>
    </row>
    <row r="28" spans="2:20" ht="15" x14ac:dyDescent="0.2">
      <c r="B28" s="23"/>
      <c r="C28" s="158"/>
      <c r="D28" s="161"/>
      <c r="E28" s="19" t="s">
        <v>9</v>
      </c>
      <c r="F28" s="19">
        <v>0.84</v>
      </c>
      <c r="G28" s="19">
        <v>0.63</v>
      </c>
      <c r="H28" s="19">
        <v>0.57999999999999996</v>
      </c>
      <c r="I28" s="19">
        <v>0.6</v>
      </c>
      <c r="J28" s="19">
        <v>0.57999999999999996</v>
      </c>
      <c r="K28" s="19">
        <v>0.68</v>
      </c>
      <c r="L28" s="19">
        <v>0.73</v>
      </c>
      <c r="M28" s="19">
        <v>0.74</v>
      </c>
      <c r="N28" s="19">
        <v>0.76</v>
      </c>
      <c r="O28" s="19">
        <v>0.78</v>
      </c>
      <c r="P28" s="19">
        <v>0.79</v>
      </c>
      <c r="Q28" s="19">
        <v>0.79</v>
      </c>
    </row>
    <row r="29" spans="2:20" ht="15" x14ac:dyDescent="0.2">
      <c r="B29" s="26"/>
      <c r="C29" s="159"/>
      <c r="D29" s="162"/>
      <c r="E29" s="27" t="s">
        <v>10</v>
      </c>
      <c r="F29" s="27">
        <v>0.8</v>
      </c>
      <c r="G29" s="27">
        <v>0.8</v>
      </c>
      <c r="H29" s="27">
        <v>0.9</v>
      </c>
      <c r="I29" s="27">
        <v>1</v>
      </c>
      <c r="J29" s="27">
        <v>1.1000000000000001</v>
      </c>
      <c r="K29" s="27">
        <v>2</v>
      </c>
      <c r="L29" s="27">
        <v>3.5</v>
      </c>
      <c r="M29" s="27">
        <v>4.3</v>
      </c>
      <c r="N29" s="27">
        <v>4.9000000000000004</v>
      </c>
      <c r="O29" s="27">
        <v>5.2</v>
      </c>
      <c r="P29" s="27">
        <v>5.3</v>
      </c>
      <c r="Q29" s="27">
        <v>5.4</v>
      </c>
      <c r="R29" s="38"/>
    </row>
    <row r="30" spans="2:20" x14ac:dyDescent="0.2">
      <c r="B30" s="151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3"/>
    </row>
    <row r="31" spans="2:20" x14ac:dyDescent="0.2">
      <c r="B31" s="154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6"/>
    </row>
    <row r="32" spans="2:20" ht="15" customHeight="1" x14ac:dyDescent="0.2">
      <c r="B32" s="18">
        <v>1509</v>
      </c>
      <c r="C32" s="157"/>
      <c r="D32" s="160"/>
      <c r="E32" s="19" t="s">
        <v>4</v>
      </c>
      <c r="F32" s="163" t="s">
        <v>5</v>
      </c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5"/>
    </row>
    <row r="33" spans="2:20" ht="15" x14ac:dyDescent="0.2">
      <c r="B33" s="20" t="s">
        <v>3</v>
      </c>
      <c r="C33" s="158"/>
      <c r="D33" s="161"/>
      <c r="E33" s="21" t="s">
        <v>6</v>
      </c>
      <c r="F33" s="21">
        <v>8.1999999999999993</v>
      </c>
      <c r="G33" s="21">
        <v>13</v>
      </c>
      <c r="H33" s="21">
        <v>18</v>
      </c>
      <c r="I33" s="21">
        <v>21.6</v>
      </c>
      <c r="J33" s="21">
        <v>23.4</v>
      </c>
      <c r="K33" s="21">
        <v>27.8</v>
      </c>
      <c r="L33" s="21">
        <v>33</v>
      </c>
      <c r="M33" s="21">
        <v>37.799999999999997</v>
      </c>
      <c r="N33" s="21">
        <v>41.4</v>
      </c>
      <c r="O33" s="21">
        <v>45.4</v>
      </c>
      <c r="P33" s="21">
        <v>49.2</v>
      </c>
      <c r="Q33" s="21">
        <v>52.8</v>
      </c>
    </row>
    <row r="34" spans="2:20" ht="15" x14ac:dyDescent="0.2">
      <c r="B34" s="22">
        <v>41351</v>
      </c>
      <c r="C34" s="158"/>
      <c r="D34" s="161"/>
      <c r="E34" s="21" t="s">
        <v>7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-33.6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-195.6</v>
      </c>
    </row>
    <row r="35" spans="2:20" ht="15" x14ac:dyDescent="0.2">
      <c r="B35" s="23"/>
      <c r="C35" s="158"/>
      <c r="D35" s="161"/>
      <c r="E35" s="24" t="s">
        <v>8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-3.4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-2.8</v>
      </c>
    </row>
    <row r="36" spans="2:20" ht="15" x14ac:dyDescent="0.2">
      <c r="B36" s="23"/>
      <c r="C36" s="158"/>
      <c r="D36" s="161"/>
      <c r="E36" s="19" t="s">
        <v>9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0.55000000000000004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0.45</v>
      </c>
    </row>
    <row r="37" spans="2:20" ht="15" x14ac:dyDescent="0.2">
      <c r="B37" s="26"/>
      <c r="C37" s="159"/>
      <c r="D37" s="162"/>
      <c r="E37" s="27" t="s">
        <v>10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1.2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3.7</v>
      </c>
      <c r="R37" s="38"/>
    </row>
    <row r="38" spans="2:20" x14ac:dyDescent="0.2">
      <c r="B38" s="151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</row>
    <row r="39" spans="2:20" x14ac:dyDescent="0.2">
      <c r="B39" s="154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6"/>
    </row>
    <row r="40" spans="2:20" ht="15" customHeight="1" x14ac:dyDescent="0.2">
      <c r="B40" s="18">
        <v>1510</v>
      </c>
      <c r="C40" s="157"/>
      <c r="D40" s="160"/>
      <c r="E40" s="19" t="s">
        <v>4</v>
      </c>
      <c r="F40" s="163" t="s">
        <v>5</v>
      </c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5"/>
    </row>
    <row r="41" spans="2:20" ht="15" x14ac:dyDescent="0.2">
      <c r="B41" s="20" t="s">
        <v>3</v>
      </c>
      <c r="C41" s="158"/>
      <c r="D41" s="161"/>
      <c r="E41" s="21" t="s">
        <v>6</v>
      </c>
      <c r="F41" s="21">
        <v>7.4</v>
      </c>
      <c r="G41" s="21">
        <v>11.6</v>
      </c>
      <c r="H41" s="21">
        <v>15.8</v>
      </c>
      <c r="I41" s="21">
        <v>18.600000000000001</v>
      </c>
      <c r="J41" s="21">
        <v>20.2</v>
      </c>
      <c r="K41" s="21">
        <v>25.8</v>
      </c>
      <c r="L41" s="21">
        <v>33</v>
      </c>
      <c r="M41" s="21">
        <v>37.200000000000003</v>
      </c>
      <c r="N41" s="21">
        <v>40.6</v>
      </c>
      <c r="O41" s="21">
        <v>44</v>
      </c>
      <c r="P41" s="21">
        <v>47.6</v>
      </c>
      <c r="Q41" s="21">
        <v>51.2</v>
      </c>
    </row>
    <row r="42" spans="2:20" ht="15" x14ac:dyDescent="0.2">
      <c r="B42" s="22">
        <v>41351</v>
      </c>
      <c r="C42" s="158"/>
      <c r="D42" s="161"/>
      <c r="E42" s="21" t="s">
        <v>7</v>
      </c>
      <c r="F42" s="21">
        <v>-7.4</v>
      </c>
      <c r="G42" s="21">
        <v>-9</v>
      </c>
      <c r="H42" s="21">
        <v>-11.4</v>
      </c>
      <c r="I42" s="21">
        <v>-14.6</v>
      </c>
      <c r="J42" s="21">
        <v>-18.399999999999999</v>
      </c>
      <c r="K42" s="21">
        <v>-43.6</v>
      </c>
      <c r="L42" s="21">
        <v>-93.2</v>
      </c>
      <c r="M42" s="21">
        <v>-140.4</v>
      </c>
      <c r="N42" s="21">
        <v>-194.6</v>
      </c>
      <c r="O42" s="21">
        <v>-250</v>
      </c>
      <c r="P42" s="21">
        <v>-302</v>
      </c>
      <c r="Q42" s="21">
        <v>-347.6</v>
      </c>
    </row>
    <row r="43" spans="2:20" ht="15" x14ac:dyDescent="0.2">
      <c r="B43" s="23"/>
      <c r="C43" s="158"/>
      <c r="D43" s="161"/>
      <c r="E43" s="24" t="s">
        <v>8</v>
      </c>
      <c r="F43" s="25">
        <v>-7.4</v>
      </c>
      <c r="G43" s="25">
        <v>-4.5</v>
      </c>
      <c r="H43" s="25">
        <v>-3.8</v>
      </c>
      <c r="I43" s="25">
        <v>-3.7</v>
      </c>
      <c r="J43" s="25">
        <v>-3.7</v>
      </c>
      <c r="K43" s="25">
        <v>-4.4000000000000004</v>
      </c>
      <c r="L43" s="25">
        <v>-4.7</v>
      </c>
      <c r="M43" s="25">
        <v>-4.7</v>
      </c>
      <c r="N43" s="25">
        <v>-4.9000000000000004</v>
      </c>
      <c r="O43" s="25">
        <v>-5</v>
      </c>
      <c r="P43" s="25">
        <v>-5</v>
      </c>
      <c r="Q43" s="25">
        <v>-5</v>
      </c>
    </row>
    <row r="44" spans="2:20" ht="15" x14ac:dyDescent="0.2">
      <c r="B44" s="23"/>
      <c r="C44" s="158"/>
      <c r="D44" s="161"/>
      <c r="E44" s="19" t="s">
        <v>9</v>
      </c>
      <c r="F44" s="19">
        <v>1.2</v>
      </c>
      <c r="G44" s="19">
        <v>0.73</v>
      </c>
      <c r="H44" s="19">
        <v>0.61</v>
      </c>
      <c r="I44" s="19">
        <v>0.6</v>
      </c>
      <c r="J44" s="19">
        <v>0.6</v>
      </c>
      <c r="K44" s="19">
        <v>0.71</v>
      </c>
      <c r="L44" s="19">
        <v>0.76</v>
      </c>
      <c r="M44" s="19">
        <v>0.76</v>
      </c>
      <c r="N44" s="19">
        <v>0.79</v>
      </c>
      <c r="O44" s="19">
        <v>0.81</v>
      </c>
      <c r="P44" s="19">
        <v>0.81</v>
      </c>
      <c r="Q44" s="19">
        <v>0.81</v>
      </c>
    </row>
    <row r="45" spans="2:20" ht="15" x14ac:dyDescent="0.2">
      <c r="B45" s="26"/>
      <c r="C45" s="159"/>
      <c r="D45" s="162"/>
      <c r="E45" s="27" t="s">
        <v>10</v>
      </c>
      <c r="F45" s="27">
        <v>1</v>
      </c>
      <c r="G45" s="27">
        <v>0.8</v>
      </c>
      <c r="H45" s="27">
        <v>0.7</v>
      </c>
      <c r="I45" s="27">
        <v>0.8</v>
      </c>
      <c r="J45" s="27">
        <v>0.9</v>
      </c>
      <c r="K45" s="27">
        <v>1.7</v>
      </c>
      <c r="L45" s="27">
        <v>2.8</v>
      </c>
      <c r="M45" s="27">
        <v>3.8</v>
      </c>
      <c r="N45" s="27">
        <v>4.8</v>
      </c>
      <c r="O45" s="27">
        <v>5.7</v>
      </c>
      <c r="P45" s="27">
        <v>6.3</v>
      </c>
      <c r="Q45" s="27">
        <v>6.8</v>
      </c>
      <c r="R45" s="38"/>
    </row>
    <row r="46" spans="2:20" x14ac:dyDescent="0.2">
      <c r="B46" s="151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3"/>
    </row>
    <row r="47" spans="2:20" ht="15" x14ac:dyDescent="0.2">
      <c r="B47" s="154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6"/>
      <c r="R47" s="1">
        <v>80</v>
      </c>
      <c r="S47" s="1">
        <v>90</v>
      </c>
      <c r="T47" s="1">
        <v>100</v>
      </c>
    </row>
    <row r="48" spans="2:20" ht="15" customHeight="1" x14ac:dyDescent="0.2">
      <c r="B48" s="3">
        <v>1549</v>
      </c>
      <c r="C48" s="145"/>
      <c r="D48" s="148"/>
      <c r="E48" s="8" t="s">
        <v>4</v>
      </c>
      <c r="F48" s="142" t="s">
        <v>5</v>
      </c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4"/>
      <c r="R48" s="85">
        <v>45</v>
      </c>
      <c r="S48" s="85">
        <v>50.4</v>
      </c>
      <c r="T48" s="85">
        <v>55.9</v>
      </c>
    </row>
    <row r="49" spans="2:20" ht="15" x14ac:dyDescent="0.2">
      <c r="B49" s="4" t="s">
        <v>3</v>
      </c>
      <c r="C49" s="146"/>
      <c r="D49" s="149"/>
      <c r="E49" s="9" t="s">
        <v>6</v>
      </c>
      <c r="F49" s="9">
        <v>5.2</v>
      </c>
      <c r="G49" s="9">
        <v>7.4</v>
      </c>
      <c r="H49" s="10">
        <v>10.4</v>
      </c>
      <c r="I49" s="9">
        <v>13.4</v>
      </c>
      <c r="J49" s="9">
        <v>15.4</v>
      </c>
      <c r="K49" s="10">
        <v>20.8</v>
      </c>
      <c r="L49" s="9">
        <v>29</v>
      </c>
      <c r="M49" s="9">
        <v>37.4</v>
      </c>
      <c r="N49" s="10">
        <v>46.6</v>
      </c>
      <c r="O49" s="9">
        <v>56.8</v>
      </c>
      <c r="P49" s="9">
        <v>67</v>
      </c>
      <c r="Q49" s="10">
        <v>78.400000000000006</v>
      </c>
      <c r="R49" s="9">
        <f>R48*2</f>
        <v>90</v>
      </c>
      <c r="S49" s="9">
        <f>S48*2</f>
        <v>100.8</v>
      </c>
      <c r="T49" s="10">
        <f>T48*2</f>
        <v>111.8</v>
      </c>
    </row>
    <row r="50" spans="2:20" ht="15" x14ac:dyDescent="0.2">
      <c r="B50" s="5">
        <v>41468</v>
      </c>
      <c r="C50" s="146"/>
      <c r="D50" s="149"/>
      <c r="E50" s="9" t="s">
        <v>7</v>
      </c>
      <c r="F50" s="9">
        <v>-5.2</v>
      </c>
      <c r="G50" s="9">
        <v>-7.4</v>
      </c>
      <c r="H50" s="10">
        <v>-10</v>
      </c>
      <c r="I50" s="9">
        <v>-13.2</v>
      </c>
      <c r="J50" s="9">
        <v>-16.8</v>
      </c>
      <c r="K50" s="10">
        <v>-35.799999999999997</v>
      </c>
      <c r="L50" s="9">
        <v>-70.400000000000006</v>
      </c>
      <c r="M50" s="9">
        <v>-105.6</v>
      </c>
      <c r="N50" s="10">
        <v>-141.6</v>
      </c>
      <c r="O50" s="9">
        <v>-179.2</v>
      </c>
      <c r="P50" s="9">
        <v>-216.8</v>
      </c>
      <c r="Q50" s="10">
        <v>-253.2</v>
      </c>
      <c r="R50" s="9"/>
      <c r="S50" s="9"/>
      <c r="T50" s="9"/>
    </row>
    <row r="51" spans="2:20" ht="15" x14ac:dyDescent="0.2">
      <c r="B51" s="6"/>
      <c r="C51" s="146"/>
      <c r="D51" s="149"/>
      <c r="E51" s="11" t="s">
        <v>8</v>
      </c>
      <c r="F51" s="12">
        <v>-5.2</v>
      </c>
      <c r="G51" s="12">
        <v>-3.7</v>
      </c>
      <c r="H51" s="12">
        <v>-3.3</v>
      </c>
      <c r="I51" s="12">
        <v>-3.3</v>
      </c>
      <c r="J51" s="12">
        <v>-3.4</v>
      </c>
      <c r="K51" s="12">
        <v>-3.6</v>
      </c>
      <c r="L51" s="12">
        <v>-3.5</v>
      </c>
      <c r="M51" s="12">
        <v>-3.5</v>
      </c>
      <c r="N51" s="12">
        <v>-3.5</v>
      </c>
      <c r="O51" s="12">
        <v>-3.6</v>
      </c>
      <c r="P51" s="12">
        <v>-3.6</v>
      </c>
      <c r="Q51" s="12">
        <v>-3.6</v>
      </c>
      <c r="R51" s="12"/>
      <c r="S51" s="12"/>
      <c r="T51" s="12"/>
    </row>
    <row r="52" spans="2:20" ht="15" x14ac:dyDescent="0.2">
      <c r="B52" s="6"/>
      <c r="C52" s="146"/>
      <c r="D52" s="149"/>
      <c r="E52" s="8" t="s">
        <v>9</v>
      </c>
      <c r="F52" s="8">
        <v>0.84</v>
      </c>
      <c r="G52" s="8">
        <v>0.6</v>
      </c>
      <c r="H52" s="13">
        <v>0.53</v>
      </c>
      <c r="I52" s="8">
        <v>0.53</v>
      </c>
      <c r="J52" s="8">
        <v>0.55000000000000004</v>
      </c>
      <c r="K52" s="13">
        <v>0.57999999999999996</v>
      </c>
      <c r="L52" s="8">
        <v>0.56999999999999995</v>
      </c>
      <c r="M52" s="8">
        <v>0.56999999999999995</v>
      </c>
      <c r="N52" s="13">
        <v>0.56999999999999995</v>
      </c>
      <c r="O52" s="8">
        <v>0.57999999999999996</v>
      </c>
      <c r="P52" s="8">
        <v>0.57999999999999996</v>
      </c>
      <c r="Q52" s="13">
        <v>0.57999999999999996</v>
      </c>
      <c r="R52" s="8"/>
      <c r="S52" s="8"/>
      <c r="T52" s="8"/>
    </row>
    <row r="53" spans="2:20" ht="15" x14ac:dyDescent="0.2">
      <c r="B53" s="7"/>
      <c r="C53" s="147"/>
      <c r="D53" s="150"/>
      <c r="E53" s="14" t="s">
        <v>10</v>
      </c>
      <c r="F53" s="14">
        <v>1</v>
      </c>
      <c r="G53" s="14">
        <v>1</v>
      </c>
      <c r="H53" s="15">
        <v>1</v>
      </c>
      <c r="I53" s="14">
        <v>1</v>
      </c>
      <c r="J53" s="14">
        <v>1.1000000000000001</v>
      </c>
      <c r="K53" s="15">
        <v>1.7</v>
      </c>
      <c r="L53" s="14">
        <v>2.4</v>
      </c>
      <c r="M53" s="14">
        <v>2.8</v>
      </c>
      <c r="N53" s="15">
        <v>3</v>
      </c>
      <c r="O53" s="14">
        <v>3.2</v>
      </c>
      <c r="P53" s="14">
        <v>3.2</v>
      </c>
      <c r="Q53" s="15">
        <v>3.2</v>
      </c>
      <c r="R53" s="14"/>
      <c r="S53" s="14"/>
      <c r="T53" s="14"/>
    </row>
    <row r="54" spans="2:20" x14ac:dyDescent="0.2">
      <c r="B54" s="151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3"/>
    </row>
    <row r="55" spans="2:20" ht="15" x14ac:dyDescent="0.2">
      <c r="B55" s="154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6"/>
      <c r="R55" s="1">
        <v>80</v>
      </c>
      <c r="S55" s="1">
        <v>90</v>
      </c>
      <c r="T55" s="1">
        <v>100</v>
      </c>
    </row>
    <row r="56" spans="2:20" ht="15" customHeight="1" x14ac:dyDescent="0.2">
      <c r="B56" s="3">
        <v>1550</v>
      </c>
      <c r="C56" s="145"/>
      <c r="D56" s="148"/>
      <c r="E56" s="8" t="s">
        <v>4</v>
      </c>
      <c r="F56" s="142" t="s">
        <v>5</v>
      </c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4"/>
      <c r="R56" s="85">
        <v>49.5</v>
      </c>
      <c r="S56" s="85">
        <v>55.1</v>
      </c>
      <c r="T56" s="85">
        <v>61.1</v>
      </c>
    </row>
    <row r="57" spans="2:20" ht="15" x14ac:dyDescent="0.2">
      <c r="B57" s="4" t="s">
        <v>3</v>
      </c>
      <c r="C57" s="146"/>
      <c r="D57" s="149"/>
      <c r="E57" s="9" t="s">
        <v>6</v>
      </c>
      <c r="F57" s="9">
        <v>6.4</v>
      </c>
      <c r="G57" s="9">
        <v>9</v>
      </c>
      <c r="H57" s="10">
        <v>11.8</v>
      </c>
      <c r="I57" s="9">
        <v>14</v>
      </c>
      <c r="J57" s="9">
        <v>16.2</v>
      </c>
      <c r="K57" s="10">
        <v>22.6</v>
      </c>
      <c r="L57" s="9">
        <v>33</v>
      </c>
      <c r="M57" s="9">
        <v>42.4</v>
      </c>
      <c r="N57" s="10">
        <v>52.8</v>
      </c>
      <c r="O57" s="9">
        <v>63.8</v>
      </c>
      <c r="P57" s="9">
        <v>75.400000000000006</v>
      </c>
      <c r="Q57" s="10">
        <v>87.4</v>
      </c>
      <c r="R57" s="9">
        <f>R56*2</f>
        <v>99</v>
      </c>
      <c r="S57" s="9">
        <f>S56*2</f>
        <v>110.2</v>
      </c>
      <c r="T57" s="10">
        <f>T56*2</f>
        <v>122.2</v>
      </c>
    </row>
    <row r="58" spans="2:20" ht="15" x14ac:dyDescent="0.2">
      <c r="B58" s="5">
        <v>41471</v>
      </c>
      <c r="C58" s="146"/>
      <c r="D58" s="149"/>
      <c r="E58" s="9" t="s">
        <v>7</v>
      </c>
      <c r="F58" s="9">
        <v>-3.8</v>
      </c>
      <c r="G58" s="9">
        <v>-5.8</v>
      </c>
      <c r="H58" s="10">
        <v>-8.1999999999999993</v>
      </c>
      <c r="I58" s="9">
        <v>-11</v>
      </c>
      <c r="J58" s="9">
        <v>-14.2</v>
      </c>
      <c r="K58" s="10">
        <v>-31.4</v>
      </c>
      <c r="L58" s="9">
        <v>-66.2</v>
      </c>
      <c r="M58" s="9">
        <v>-102.4</v>
      </c>
      <c r="N58" s="10">
        <v>-138.80000000000001</v>
      </c>
      <c r="O58" s="9">
        <v>-175.6</v>
      </c>
      <c r="P58" s="9">
        <v>-213.4</v>
      </c>
      <c r="Q58" s="10">
        <v>-248</v>
      </c>
      <c r="R58" s="9"/>
      <c r="S58" s="9"/>
      <c r="T58" s="9"/>
    </row>
    <row r="59" spans="2:20" ht="15" x14ac:dyDescent="0.2">
      <c r="B59" s="6"/>
      <c r="C59" s="146"/>
      <c r="D59" s="149"/>
      <c r="E59" s="11" t="s">
        <v>8</v>
      </c>
      <c r="F59" s="12">
        <v>-3.8</v>
      </c>
      <c r="G59" s="12">
        <v>-2.9</v>
      </c>
      <c r="H59" s="12">
        <v>-2.7</v>
      </c>
      <c r="I59" s="12">
        <v>-2.8</v>
      </c>
      <c r="J59" s="12">
        <v>-2.8</v>
      </c>
      <c r="K59" s="12">
        <v>-3.1</v>
      </c>
      <c r="L59" s="12">
        <v>-3.3</v>
      </c>
      <c r="M59" s="12">
        <v>-3.4</v>
      </c>
      <c r="N59" s="12">
        <v>-3.5</v>
      </c>
      <c r="O59" s="12">
        <v>-3.5</v>
      </c>
      <c r="P59" s="12">
        <v>-3.6</v>
      </c>
      <c r="Q59" s="12">
        <v>-3.5</v>
      </c>
      <c r="R59" s="12"/>
      <c r="S59" s="12"/>
      <c r="T59" s="12"/>
    </row>
    <row r="60" spans="2:20" ht="15" x14ac:dyDescent="0.2">
      <c r="B60" s="6"/>
      <c r="C60" s="146"/>
      <c r="D60" s="149"/>
      <c r="E60" s="8" t="s">
        <v>9</v>
      </c>
      <c r="F60" s="8">
        <v>0.61</v>
      </c>
      <c r="G60" s="8">
        <v>0.47</v>
      </c>
      <c r="H60" s="13">
        <v>0.44</v>
      </c>
      <c r="I60" s="8">
        <v>0.45</v>
      </c>
      <c r="J60" s="8">
        <v>0.45</v>
      </c>
      <c r="K60" s="13">
        <v>0.5</v>
      </c>
      <c r="L60" s="8">
        <v>0.53</v>
      </c>
      <c r="M60" s="8">
        <v>0.55000000000000004</v>
      </c>
      <c r="N60" s="13">
        <v>0.56999999999999995</v>
      </c>
      <c r="O60" s="8">
        <v>0.56999999999999995</v>
      </c>
      <c r="P60" s="8">
        <v>0.57999999999999996</v>
      </c>
      <c r="Q60" s="13">
        <v>0.56999999999999995</v>
      </c>
      <c r="R60" s="8"/>
      <c r="S60" s="8"/>
      <c r="T60" s="8"/>
    </row>
    <row r="61" spans="2:20" ht="15" x14ac:dyDescent="0.2">
      <c r="B61" s="7"/>
      <c r="C61" s="147"/>
      <c r="D61" s="150"/>
      <c r="E61" s="14" t="s">
        <v>10</v>
      </c>
      <c r="F61" s="14">
        <v>0.6</v>
      </c>
      <c r="G61" s="14">
        <v>0.6</v>
      </c>
      <c r="H61" s="15">
        <v>0.7</v>
      </c>
      <c r="I61" s="14">
        <v>0.8</v>
      </c>
      <c r="J61" s="14">
        <v>0.9</v>
      </c>
      <c r="K61" s="15">
        <v>1.4</v>
      </c>
      <c r="L61" s="14">
        <v>2</v>
      </c>
      <c r="M61" s="14">
        <v>2.4</v>
      </c>
      <c r="N61" s="15">
        <v>2.6</v>
      </c>
      <c r="O61" s="14">
        <v>2.8</v>
      </c>
      <c r="P61" s="14">
        <v>2.8</v>
      </c>
      <c r="Q61" s="15">
        <v>2.8</v>
      </c>
      <c r="R61" s="14"/>
      <c r="S61" s="14"/>
      <c r="T61" s="14"/>
    </row>
    <row r="62" spans="2:20" x14ac:dyDescent="0.2">
      <c r="B62" s="151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3"/>
    </row>
    <row r="63" spans="2:20" x14ac:dyDescent="0.2">
      <c r="B63" s="154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6"/>
    </row>
    <row r="64" spans="2:20" ht="15" customHeight="1" x14ac:dyDescent="0.2">
      <c r="B64" s="18">
        <v>1596</v>
      </c>
      <c r="C64" s="157"/>
      <c r="D64" s="160"/>
      <c r="E64" s="19" t="s">
        <v>4</v>
      </c>
      <c r="F64" s="163" t="s">
        <v>5</v>
      </c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5"/>
    </row>
    <row r="65" spans="2:18" ht="15" x14ac:dyDescent="0.2">
      <c r="B65" s="20" t="s">
        <v>3</v>
      </c>
      <c r="C65" s="158"/>
      <c r="D65" s="161"/>
      <c r="E65" s="21" t="s">
        <v>6</v>
      </c>
      <c r="F65" s="21">
        <v>5.4</v>
      </c>
      <c r="G65" s="21">
        <v>7.6</v>
      </c>
      <c r="H65" s="21">
        <v>10.4</v>
      </c>
      <c r="I65" s="21">
        <v>12.6</v>
      </c>
      <c r="J65" s="21">
        <v>14.4</v>
      </c>
      <c r="K65" s="21">
        <v>18.600000000000001</v>
      </c>
      <c r="L65" s="21">
        <v>24.2</v>
      </c>
      <c r="M65" s="21">
        <v>29.2</v>
      </c>
      <c r="N65" s="21">
        <v>35.4</v>
      </c>
      <c r="O65" s="21">
        <v>41.6</v>
      </c>
      <c r="P65" s="21">
        <v>47.6</v>
      </c>
      <c r="Q65" s="21">
        <v>54.6</v>
      </c>
    </row>
    <row r="66" spans="2:18" ht="15" x14ac:dyDescent="0.2">
      <c r="B66" s="22">
        <v>41536</v>
      </c>
      <c r="C66" s="158"/>
      <c r="D66" s="161"/>
      <c r="E66" s="21" t="s">
        <v>7</v>
      </c>
      <c r="F66" s="21">
        <v>-5.4</v>
      </c>
      <c r="G66" s="21">
        <v>-7.4</v>
      </c>
      <c r="H66" s="21">
        <v>-10</v>
      </c>
      <c r="I66" s="21">
        <v>-13.4</v>
      </c>
      <c r="J66" s="21">
        <v>-17.399999999999999</v>
      </c>
      <c r="K66" s="21">
        <v>-42.2</v>
      </c>
      <c r="L66" s="21">
        <v>-91.8</v>
      </c>
      <c r="M66" s="21">
        <v>-139.80000000000001</v>
      </c>
      <c r="N66" s="21">
        <v>-191.8</v>
      </c>
      <c r="O66" s="21">
        <v>-246</v>
      </c>
      <c r="P66" s="21">
        <v>-296.8</v>
      </c>
      <c r="Q66" s="21">
        <v>-342.8</v>
      </c>
    </row>
    <row r="67" spans="2:18" ht="15" x14ac:dyDescent="0.2">
      <c r="B67" s="23"/>
      <c r="C67" s="158"/>
      <c r="D67" s="161"/>
      <c r="E67" s="24" t="s">
        <v>8</v>
      </c>
      <c r="F67" s="25">
        <v>-5.4</v>
      </c>
      <c r="G67" s="25">
        <v>-3.7</v>
      </c>
      <c r="H67" s="25">
        <v>-3.3</v>
      </c>
      <c r="I67" s="25">
        <v>-3.4</v>
      </c>
      <c r="J67" s="25">
        <v>-3.5</v>
      </c>
      <c r="K67" s="25">
        <v>-4.2</v>
      </c>
      <c r="L67" s="25">
        <v>-4.5999999999999996</v>
      </c>
      <c r="M67" s="25">
        <v>-4.7</v>
      </c>
      <c r="N67" s="25">
        <v>-4.8</v>
      </c>
      <c r="O67" s="25">
        <v>-4.9000000000000004</v>
      </c>
      <c r="P67" s="25">
        <v>-4.9000000000000004</v>
      </c>
      <c r="Q67" s="25">
        <v>-4.9000000000000004</v>
      </c>
    </row>
    <row r="68" spans="2:18" ht="15" x14ac:dyDescent="0.2">
      <c r="B68" s="23"/>
      <c r="C68" s="158"/>
      <c r="D68" s="161"/>
      <c r="E68" s="19" t="s">
        <v>9</v>
      </c>
      <c r="F68" s="19">
        <v>0.87</v>
      </c>
      <c r="G68" s="19">
        <v>0.6</v>
      </c>
      <c r="H68" s="19">
        <v>0.53</v>
      </c>
      <c r="I68" s="19">
        <v>0.55000000000000004</v>
      </c>
      <c r="J68" s="19">
        <v>0.56999999999999995</v>
      </c>
      <c r="K68" s="19">
        <v>0.68</v>
      </c>
      <c r="L68" s="19">
        <v>0.74</v>
      </c>
      <c r="M68" s="19">
        <v>0.76</v>
      </c>
      <c r="N68" s="19">
        <v>0.78</v>
      </c>
      <c r="O68" s="19">
        <v>0.79</v>
      </c>
      <c r="P68" s="19">
        <v>0.79</v>
      </c>
      <c r="Q68" s="19">
        <v>0.79</v>
      </c>
    </row>
    <row r="69" spans="2:18" ht="15" x14ac:dyDescent="0.2">
      <c r="B69" s="26"/>
      <c r="C69" s="159"/>
      <c r="D69" s="162"/>
      <c r="E69" s="27" t="s">
        <v>10</v>
      </c>
      <c r="F69" s="27">
        <v>1</v>
      </c>
      <c r="G69" s="27">
        <v>1</v>
      </c>
      <c r="H69" s="27">
        <v>1</v>
      </c>
      <c r="I69" s="27">
        <v>1.1000000000000001</v>
      </c>
      <c r="J69" s="27">
        <v>1.2</v>
      </c>
      <c r="K69" s="27">
        <v>2.2999999999999998</v>
      </c>
      <c r="L69" s="27">
        <v>3.8</v>
      </c>
      <c r="M69" s="27">
        <v>4.8</v>
      </c>
      <c r="N69" s="27">
        <v>5.4</v>
      </c>
      <c r="O69" s="27">
        <v>5.9</v>
      </c>
      <c r="P69" s="27">
        <v>6.2</v>
      </c>
      <c r="Q69" s="27">
        <v>6.3</v>
      </c>
      <c r="R69" s="38"/>
    </row>
    <row r="70" spans="2:18" x14ac:dyDescent="0.2">
      <c r="B70" s="151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3"/>
    </row>
    <row r="71" spans="2:18" x14ac:dyDescent="0.2">
      <c r="B71" s="154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6"/>
    </row>
    <row r="72" spans="2:18" ht="15" customHeight="1" x14ac:dyDescent="0.2">
      <c r="B72" s="18">
        <v>1641</v>
      </c>
      <c r="C72" s="157"/>
      <c r="D72" s="160"/>
      <c r="E72" s="19" t="s">
        <v>4</v>
      </c>
      <c r="F72" s="163" t="s">
        <v>5</v>
      </c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5"/>
    </row>
    <row r="73" spans="2:18" ht="15" x14ac:dyDescent="0.2">
      <c r="B73" s="20" t="s">
        <v>3</v>
      </c>
      <c r="C73" s="158"/>
      <c r="D73" s="161"/>
      <c r="E73" s="21" t="s">
        <v>6</v>
      </c>
      <c r="F73" s="21">
        <v>12.6</v>
      </c>
      <c r="G73" s="21">
        <v>13.4</v>
      </c>
      <c r="H73" s="21">
        <v>14</v>
      </c>
      <c r="I73" s="21">
        <v>14.6</v>
      </c>
      <c r="J73" s="21">
        <v>15.2</v>
      </c>
      <c r="K73" s="21">
        <v>18.399999999999999</v>
      </c>
      <c r="L73" s="21">
        <v>24.2</v>
      </c>
      <c r="M73" s="21">
        <v>30.6</v>
      </c>
      <c r="N73" s="21">
        <v>38.200000000000003</v>
      </c>
      <c r="O73" s="21">
        <v>46.4</v>
      </c>
      <c r="P73" s="21">
        <v>55.2</v>
      </c>
      <c r="Q73" s="21">
        <v>64.8</v>
      </c>
    </row>
    <row r="74" spans="2:18" ht="15" x14ac:dyDescent="0.2">
      <c r="B74" s="22">
        <v>41621</v>
      </c>
      <c r="C74" s="158"/>
      <c r="D74" s="161"/>
      <c r="E74" s="21" t="s">
        <v>7</v>
      </c>
      <c r="F74" s="21">
        <v>-6.2</v>
      </c>
      <c r="G74" s="21">
        <v>-8.8000000000000007</v>
      </c>
      <c r="H74" s="21">
        <v>-11.8</v>
      </c>
      <c r="I74" s="21">
        <v>-15.2</v>
      </c>
      <c r="J74" s="21">
        <v>-19.2</v>
      </c>
      <c r="K74" s="21">
        <v>-38.799999999999997</v>
      </c>
      <c r="L74" s="21">
        <v>-77.400000000000006</v>
      </c>
      <c r="M74" s="21">
        <v>-115.6</v>
      </c>
      <c r="N74" s="21">
        <v>-155.19999999999999</v>
      </c>
      <c r="O74" s="21">
        <v>-194.8</v>
      </c>
      <c r="P74" s="21">
        <v>-234</v>
      </c>
      <c r="Q74" s="21">
        <v>-271.39999999999998</v>
      </c>
    </row>
    <row r="75" spans="2:18" ht="15" x14ac:dyDescent="0.2">
      <c r="B75" s="23"/>
      <c r="C75" s="158"/>
      <c r="D75" s="161"/>
      <c r="E75" s="24" t="s">
        <v>8</v>
      </c>
      <c r="F75" s="25">
        <v>-6.2</v>
      </c>
      <c r="G75" s="25">
        <v>-4.4000000000000004</v>
      </c>
      <c r="H75" s="25">
        <v>-3.9</v>
      </c>
      <c r="I75" s="25">
        <v>-3.8</v>
      </c>
      <c r="J75" s="25">
        <v>-3.8</v>
      </c>
      <c r="K75" s="25">
        <v>-3.9</v>
      </c>
      <c r="L75" s="25">
        <v>-3.9</v>
      </c>
      <c r="M75" s="25">
        <v>-3.9</v>
      </c>
      <c r="N75" s="25">
        <v>-3.9</v>
      </c>
      <c r="O75" s="25">
        <v>-3.9</v>
      </c>
      <c r="P75" s="25">
        <v>-3.9</v>
      </c>
      <c r="Q75" s="25">
        <v>-3.9</v>
      </c>
    </row>
    <row r="76" spans="2:18" ht="15" x14ac:dyDescent="0.2">
      <c r="B76" s="23"/>
      <c r="C76" s="158"/>
      <c r="D76" s="161"/>
      <c r="E76" s="19" t="s">
        <v>9</v>
      </c>
      <c r="F76" s="19">
        <v>1</v>
      </c>
      <c r="G76" s="19">
        <v>0.71</v>
      </c>
      <c r="H76" s="19">
        <v>0.63</v>
      </c>
      <c r="I76" s="19">
        <v>0.61</v>
      </c>
      <c r="J76" s="19">
        <v>0.61</v>
      </c>
      <c r="K76" s="19">
        <v>0.63</v>
      </c>
      <c r="L76" s="19">
        <v>0.63</v>
      </c>
      <c r="M76" s="19">
        <v>0.63</v>
      </c>
      <c r="N76" s="19">
        <v>0.63</v>
      </c>
      <c r="O76" s="19">
        <v>0.63</v>
      </c>
      <c r="P76" s="19">
        <v>0.63</v>
      </c>
      <c r="Q76" s="19">
        <v>0.63</v>
      </c>
    </row>
    <row r="77" spans="2:18" ht="15" x14ac:dyDescent="0.2">
      <c r="B77" s="26"/>
      <c r="C77" s="159"/>
      <c r="D77" s="162"/>
      <c r="E77" s="27" t="s">
        <v>10</v>
      </c>
      <c r="F77" s="27">
        <v>0.5</v>
      </c>
      <c r="G77" s="27">
        <v>0.7</v>
      </c>
      <c r="H77" s="27">
        <v>0.8</v>
      </c>
      <c r="I77" s="27">
        <v>1</v>
      </c>
      <c r="J77" s="27">
        <v>1.3</v>
      </c>
      <c r="K77" s="27">
        <v>2.1</v>
      </c>
      <c r="L77" s="27">
        <v>3.2</v>
      </c>
      <c r="M77" s="27">
        <v>3.8</v>
      </c>
      <c r="N77" s="27">
        <v>4.0999999999999996</v>
      </c>
      <c r="O77" s="27">
        <v>4.2</v>
      </c>
      <c r="P77" s="27">
        <v>4.2</v>
      </c>
      <c r="Q77" s="27">
        <v>4.2</v>
      </c>
    </row>
    <row r="78" spans="2:18" x14ac:dyDescent="0.2">
      <c r="B78" s="151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3"/>
    </row>
    <row r="79" spans="2:18" x14ac:dyDescent="0.2">
      <c r="B79" s="154"/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6"/>
    </row>
    <row r="80" spans="2:18" ht="15" customHeight="1" x14ac:dyDescent="0.2">
      <c r="B80" s="18">
        <v>1645</v>
      </c>
      <c r="C80" s="157"/>
      <c r="D80" s="160"/>
      <c r="E80" s="19" t="s">
        <v>4</v>
      </c>
      <c r="F80" s="163" t="s">
        <v>5</v>
      </c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5"/>
    </row>
    <row r="81" spans="2:20" ht="15" x14ac:dyDescent="0.2">
      <c r="B81" s="20" t="s">
        <v>3</v>
      </c>
      <c r="C81" s="158"/>
      <c r="D81" s="161"/>
      <c r="E81" s="21" t="s">
        <v>6</v>
      </c>
      <c r="F81" s="21">
        <v>5.8</v>
      </c>
      <c r="G81" s="21">
        <v>6.6</v>
      </c>
      <c r="H81" s="21">
        <v>10</v>
      </c>
      <c r="I81" s="21">
        <v>11.4</v>
      </c>
      <c r="J81" s="21">
        <v>12.2</v>
      </c>
      <c r="K81" s="21">
        <v>16</v>
      </c>
      <c r="L81" s="21">
        <v>22.6</v>
      </c>
      <c r="M81" s="21">
        <v>30</v>
      </c>
      <c r="N81" s="21">
        <v>38.200000000000003</v>
      </c>
      <c r="O81" s="21">
        <v>48</v>
      </c>
      <c r="P81" s="21">
        <v>58.6</v>
      </c>
      <c r="Q81" s="21">
        <v>68.599999999999994</v>
      </c>
    </row>
    <row r="82" spans="2:20" ht="15" x14ac:dyDescent="0.2">
      <c r="B82" s="22">
        <v>41626</v>
      </c>
      <c r="C82" s="158"/>
      <c r="D82" s="161"/>
      <c r="E82" s="21" t="s">
        <v>7</v>
      </c>
      <c r="F82" s="21">
        <v>-5.4</v>
      </c>
      <c r="G82" s="21">
        <v>-7.6</v>
      </c>
      <c r="H82" s="21">
        <v>-10.8</v>
      </c>
      <c r="I82" s="21">
        <v>-14</v>
      </c>
      <c r="J82" s="21">
        <v>-18.399999999999999</v>
      </c>
      <c r="K82" s="21">
        <v>-39.799999999999997</v>
      </c>
      <c r="L82" s="21">
        <v>-79.599999999999994</v>
      </c>
      <c r="M82" s="21">
        <v>-119.6</v>
      </c>
      <c r="N82" s="21">
        <v>-160.6</v>
      </c>
      <c r="O82" s="21">
        <v>-202</v>
      </c>
      <c r="P82" s="21">
        <v>-240.4</v>
      </c>
      <c r="Q82" s="21">
        <v>-281.2</v>
      </c>
    </row>
    <row r="83" spans="2:20" ht="15" x14ac:dyDescent="0.2">
      <c r="B83" s="23"/>
      <c r="C83" s="158"/>
      <c r="D83" s="161"/>
      <c r="E83" s="24" t="s">
        <v>8</v>
      </c>
      <c r="F83" s="25">
        <v>-5.4</v>
      </c>
      <c r="G83" s="25">
        <v>-3.8</v>
      </c>
      <c r="H83" s="25">
        <v>-3.6</v>
      </c>
      <c r="I83" s="25">
        <v>-3.5</v>
      </c>
      <c r="J83" s="25">
        <v>-3.7</v>
      </c>
      <c r="K83" s="25">
        <v>-4</v>
      </c>
      <c r="L83" s="25">
        <v>-4</v>
      </c>
      <c r="M83" s="25">
        <v>-4</v>
      </c>
      <c r="N83" s="25">
        <v>-4</v>
      </c>
      <c r="O83" s="25">
        <v>-4</v>
      </c>
      <c r="P83" s="25">
        <v>-4</v>
      </c>
      <c r="Q83" s="25">
        <v>-4</v>
      </c>
    </row>
    <row r="84" spans="2:20" ht="15" x14ac:dyDescent="0.2">
      <c r="B84" s="23"/>
      <c r="C84" s="158"/>
      <c r="D84" s="161"/>
      <c r="E84" s="19" t="s">
        <v>9</v>
      </c>
      <c r="F84" s="19">
        <v>0.87</v>
      </c>
      <c r="G84" s="19">
        <v>0.61</v>
      </c>
      <c r="H84" s="19">
        <v>0.57999999999999996</v>
      </c>
      <c r="I84" s="19">
        <v>0.56999999999999995</v>
      </c>
      <c r="J84" s="19">
        <v>0.6</v>
      </c>
      <c r="K84" s="19">
        <v>0.65</v>
      </c>
      <c r="L84" s="19">
        <v>0.65</v>
      </c>
      <c r="M84" s="19">
        <v>0.65</v>
      </c>
      <c r="N84" s="19">
        <v>0.65</v>
      </c>
      <c r="O84" s="19">
        <v>0.65</v>
      </c>
      <c r="P84" s="19">
        <v>0.65</v>
      </c>
      <c r="Q84" s="19">
        <v>0.65</v>
      </c>
    </row>
    <row r="85" spans="2:20" ht="15" x14ac:dyDescent="0.2">
      <c r="B85" s="26"/>
      <c r="C85" s="159"/>
      <c r="D85" s="162"/>
      <c r="E85" s="27" t="s">
        <v>10</v>
      </c>
      <c r="F85" s="27">
        <v>0.9</v>
      </c>
      <c r="G85" s="27">
        <v>1.2</v>
      </c>
      <c r="H85" s="27">
        <v>1.1000000000000001</v>
      </c>
      <c r="I85" s="27">
        <v>1.2</v>
      </c>
      <c r="J85" s="27">
        <v>1.5</v>
      </c>
      <c r="K85" s="27">
        <v>2.5</v>
      </c>
      <c r="L85" s="27">
        <v>3.5</v>
      </c>
      <c r="M85" s="27">
        <v>4</v>
      </c>
      <c r="N85" s="27">
        <v>4.2</v>
      </c>
      <c r="O85" s="27">
        <v>4.2</v>
      </c>
      <c r="P85" s="27">
        <v>4.0999999999999996</v>
      </c>
      <c r="Q85" s="27">
        <v>4.0999999999999996</v>
      </c>
      <c r="R85" s="38"/>
    </row>
    <row r="86" spans="2:20" x14ac:dyDescent="0.2">
      <c r="B86" s="151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2"/>
      <c r="Q86" s="153"/>
    </row>
    <row r="87" spans="2:20" ht="15" x14ac:dyDescent="0.2">
      <c r="B87" s="154"/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6"/>
      <c r="R87" s="1">
        <v>80</v>
      </c>
      <c r="S87" s="1">
        <v>90</v>
      </c>
      <c r="T87" s="1">
        <v>100</v>
      </c>
    </row>
    <row r="88" spans="2:20" ht="15" customHeight="1" x14ac:dyDescent="0.2">
      <c r="B88" s="3">
        <v>1646</v>
      </c>
      <c r="C88" s="145"/>
      <c r="D88" s="148"/>
      <c r="E88" s="8" t="s">
        <v>4</v>
      </c>
      <c r="F88" s="142" t="s">
        <v>5</v>
      </c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4"/>
      <c r="R88" s="85">
        <v>47.5</v>
      </c>
      <c r="S88" s="85">
        <v>54.4</v>
      </c>
      <c r="T88" s="85">
        <v>61.1</v>
      </c>
    </row>
    <row r="89" spans="2:20" ht="15" x14ac:dyDescent="0.2">
      <c r="B89" s="4" t="s">
        <v>3</v>
      </c>
      <c r="C89" s="146"/>
      <c r="D89" s="149"/>
      <c r="E89" s="9" t="s">
        <v>6</v>
      </c>
      <c r="F89" s="9">
        <v>6.2</v>
      </c>
      <c r="G89" s="9">
        <v>8.4</v>
      </c>
      <c r="H89" s="10">
        <v>10.4</v>
      </c>
      <c r="I89" s="9">
        <v>12.2</v>
      </c>
      <c r="J89" s="9">
        <v>13.6</v>
      </c>
      <c r="K89" s="10">
        <v>18.399999999999999</v>
      </c>
      <c r="L89" s="9">
        <v>26.2</v>
      </c>
      <c r="M89" s="9">
        <v>35</v>
      </c>
      <c r="N89" s="10">
        <v>45</v>
      </c>
      <c r="O89" s="9">
        <v>56.4</v>
      </c>
      <c r="P89" s="9">
        <v>68.8</v>
      </c>
      <c r="Q89" s="10">
        <v>81.8</v>
      </c>
      <c r="R89" s="9">
        <f>R88*2</f>
        <v>95</v>
      </c>
      <c r="S89" s="9">
        <f>S88*2</f>
        <v>108.8</v>
      </c>
      <c r="T89" s="10">
        <f>T88*2</f>
        <v>122.2</v>
      </c>
    </row>
    <row r="90" spans="2:20" ht="15" x14ac:dyDescent="0.2">
      <c r="B90" s="5">
        <v>41627</v>
      </c>
      <c r="C90" s="146"/>
      <c r="D90" s="149"/>
      <c r="E90" s="9" t="s">
        <v>7</v>
      </c>
      <c r="F90" s="9">
        <v>-6.2</v>
      </c>
      <c r="G90" s="9">
        <v>-9.4</v>
      </c>
      <c r="H90" s="10">
        <v>-12.4</v>
      </c>
      <c r="I90" s="9">
        <v>-15.8</v>
      </c>
      <c r="J90" s="9">
        <v>-20</v>
      </c>
      <c r="K90" s="10">
        <v>-41.6</v>
      </c>
      <c r="L90" s="9">
        <v>-82</v>
      </c>
      <c r="M90" s="9">
        <v>-121.8</v>
      </c>
      <c r="N90" s="10">
        <v>-167</v>
      </c>
      <c r="O90" s="9">
        <v>-208.8</v>
      </c>
      <c r="P90" s="9">
        <v>-250.8</v>
      </c>
      <c r="Q90" s="10">
        <v>-284</v>
      </c>
      <c r="R90" s="9"/>
      <c r="S90" s="9"/>
      <c r="T90" s="9"/>
    </row>
    <row r="91" spans="2:20" ht="15" x14ac:dyDescent="0.2">
      <c r="B91" s="6"/>
      <c r="C91" s="146"/>
      <c r="D91" s="149"/>
      <c r="E91" s="11" t="s">
        <v>8</v>
      </c>
      <c r="F91" s="12">
        <v>-6.2</v>
      </c>
      <c r="G91" s="12">
        <v>-4.7</v>
      </c>
      <c r="H91" s="12">
        <v>-4.0999999999999996</v>
      </c>
      <c r="I91" s="12">
        <v>-4</v>
      </c>
      <c r="J91" s="12">
        <v>-4</v>
      </c>
      <c r="K91" s="12">
        <v>-4.2</v>
      </c>
      <c r="L91" s="12">
        <v>-4.0999999999999996</v>
      </c>
      <c r="M91" s="12">
        <v>-4.0999999999999996</v>
      </c>
      <c r="N91" s="12">
        <v>-4.2</v>
      </c>
      <c r="O91" s="12">
        <v>-4.2</v>
      </c>
      <c r="P91" s="12">
        <v>-4.2</v>
      </c>
      <c r="Q91" s="12">
        <v>-4.0999999999999996</v>
      </c>
      <c r="R91" s="12"/>
      <c r="S91" s="12"/>
      <c r="T91" s="12"/>
    </row>
    <row r="92" spans="2:20" ht="15" x14ac:dyDescent="0.2">
      <c r="B92" s="6"/>
      <c r="C92" s="146"/>
      <c r="D92" s="149"/>
      <c r="E92" s="8" t="s">
        <v>9</v>
      </c>
      <c r="F92" s="8">
        <v>1</v>
      </c>
      <c r="G92" s="8">
        <v>0.76</v>
      </c>
      <c r="H92" s="13">
        <v>0.66</v>
      </c>
      <c r="I92" s="8">
        <v>0.65</v>
      </c>
      <c r="J92" s="8">
        <v>0.65</v>
      </c>
      <c r="K92" s="13">
        <v>0.68</v>
      </c>
      <c r="L92" s="8">
        <v>0.66</v>
      </c>
      <c r="M92" s="8">
        <v>0.66</v>
      </c>
      <c r="N92" s="13">
        <v>0.68</v>
      </c>
      <c r="O92" s="8">
        <v>0.68</v>
      </c>
      <c r="P92" s="8">
        <v>0.68</v>
      </c>
      <c r="Q92" s="13">
        <v>0.66</v>
      </c>
      <c r="R92" s="8"/>
      <c r="S92" s="8"/>
      <c r="T92" s="8"/>
    </row>
    <row r="93" spans="2:20" ht="15" x14ac:dyDescent="0.2">
      <c r="B93" s="7"/>
      <c r="C93" s="147"/>
      <c r="D93" s="150"/>
      <c r="E93" s="14" t="s">
        <v>10</v>
      </c>
      <c r="F93" s="14">
        <v>1</v>
      </c>
      <c r="G93" s="14">
        <v>1.1000000000000001</v>
      </c>
      <c r="H93" s="15">
        <v>1.2</v>
      </c>
      <c r="I93" s="14">
        <v>1.3</v>
      </c>
      <c r="J93" s="14">
        <v>1.5</v>
      </c>
      <c r="K93" s="15">
        <v>2.2999999999999998</v>
      </c>
      <c r="L93" s="14">
        <v>3.1</v>
      </c>
      <c r="M93" s="14">
        <v>3.5</v>
      </c>
      <c r="N93" s="15">
        <v>3.7</v>
      </c>
      <c r="O93" s="14">
        <v>3.7</v>
      </c>
      <c r="P93" s="14">
        <v>3.6</v>
      </c>
      <c r="Q93" s="15">
        <v>3.5</v>
      </c>
      <c r="R93" s="14"/>
      <c r="S93" s="14"/>
      <c r="T93" s="14"/>
    </row>
    <row r="94" spans="2:20" x14ac:dyDescent="0.2">
      <c r="B94" s="151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3"/>
    </row>
    <row r="95" spans="2:20" x14ac:dyDescent="0.2">
      <c r="B95" s="154"/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6"/>
    </row>
    <row r="96" spans="2:20" ht="15" customHeight="1" x14ac:dyDescent="0.2">
      <c r="B96" s="18">
        <v>1743</v>
      </c>
      <c r="C96" s="157"/>
      <c r="D96" s="160"/>
      <c r="E96" s="19" t="s">
        <v>4</v>
      </c>
      <c r="F96" s="163" t="s">
        <v>5</v>
      </c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5"/>
    </row>
    <row r="97" spans="2:20" ht="15" x14ac:dyDescent="0.2">
      <c r="B97" s="20" t="s">
        <v>11</v>
      </c>
      <c r="C97" s="158"/>
      <c r="D97" s="161"/>
      <c r="E97" s="21" t="s">
        <v>6</v>
      </c>
      <c r="F97" s="21">
        <v>7</v>
      </c>
      <c r="G97" s="21">
        <v>9.6</v>
      </c>
      <c r="H97" s="21">
        <v>12.6</v>
      </c>
      <c r="I97" s="21">
        <v>16.8</v>
      </c>
      <c r="J97" s="21">
        <v>21</v>
      </c>
      <c r="K97" s="21">
        <v>42.8</v>
      </c>
      <c r="L97" s="21">
        <v>63.8</v>
      </c>
      <c r="M97" s="21">
        <v>78.599999999999994</v>
      </c>
      <c r="N97" s="21">
        <v>91.8</v>
      </c>
      <c r="O97" s="21">
        <v>105.8</v>
      </c>
      <c r="P97" s="21">
        <v>118.4</v>
      </c>
      <c r="Q97" s="21">
        <v>130.6</v>
      </c>
    </row>
    <row r="98" spans="2:20" ht="15" x14ac:dyDescent="0.2">
      <c r="B98" s="22">
        <v>41832</v>
      </c>
      <c r="C98" s="158"/>
      <c r="D98" s="161"/>
      <c r="E98" s="21" t="s">
        <v>7</v>
      </c>
      <c r="F98" s="21">
        <v>-4.8</v>
      </c>
      <c r="G98" s="21">
        <v>-7</v>
      </c>
      <c r="H98" s="21">
        <v>-9.8000000000000007</v>
      </c>
      <c r="I98" s="21">
        <v>-12.8</v>
      </c>
      <c r="J98" s="21">
        <v>-16.600000000000001</v>
      </c>
      <c r="K98" s="21">
        <v>-36.200000000000003</v>
      </c>
      <c r="L98" s="21">
        <v>-77.8</v>
      </c>
      <c r="M98" s="21">
        <v>-121.2</v>
      </c>
      <c r="N98" s="21">
        <v>-165.4</v>
      </c>
      <c r="O98" s="21">
        <v>-214</v>
      </c>
      <c r="P98" s="21">
        <v>-260</v>
      </c>
      <c r="Q98" s="21">
        <v>-308.8</v>
      </c>
    </row>
    <row r="99" spans="2:20" ht="15" x14ac:dyDescent="0.2">
      <c r="B99" s="23"/>
      <c r="C99" s="158"/>
      <c r="D99" s="161"/>
      <c r="E99" s="24" t="s">
        <v>8</v>
      </c>
      <c r="F99" s="25">
        <v>-4.8</v>
      </c>
      <c r="G99" s="25">
        <v>-3.5</v>
      </c>
      <c r="H99" s="25">
        <v>-3.3</v>
      </c>
      <c r="I99" s="25">
        <v>-3.2</v>
      </c>
      <c r="J99" s="25">
        <v>-3.3</v>
      </c>
      <c r="K99" s="25">
        <v>-3.6</v>
      </c>
      <c r="L99" s="25">
        <v>-3.9</v>
      </c>
      <c r="M99" s="25">
        <v>-4</v>
      </c>
      <c r="N99" s="25">
        <v>-4.0999999999999996</v>
      </c>
      <c r="O99" s="25">
        <v>-4.3</v>
      </c>
      <c r="P99" s="25">
        <v>-4.3</v>
      </c>
      <c r="Q99" s="25">
        <v>-4.4000000000000004</v>
      </c>
    </row>
    <row r="100" spans="2:20" ht="15" x14ac:dyDescent="0.2">
      <c r="B100" s="23"/>
      <c r="C100" s="158"/>
      <c r="D100" s="161"/>
      <c r="E100" s="19" t="s">
        <v>9</v>
      </c>
      <c r="F100" s="19">
        <v>0.78</v>
      </c>
      <c r="G100" s="19">
        <v>0.56999999999999995</v>
      </c>
      <c r="H100" s="19">
        <v>0.53</v>
      </c>
      <c r="I100" s="19">
        <v>0.52</v>
      </c>
      <c r="J100" s="19">
        <v>0.53</v>
      </c>
      <c r="K100" s="19">
        <v>0.57999999999999996</v>
      </c>
      <c r="L100" s="19">
        <v>0.63</v>
      </c>
      <c r="M100" s="19">
        <v>0.65</v>
      </c>
      <c r="N100" s="19">
        <v>0.66</v>
      </c>
      <c r="O100" s="19">
        <v>0.69</v>
      </c>
      <c r="P100" s="19">
        <v>0.69</v>
      </c>
      <c r="Q100" s="19">
        <v>0.71</v>
      </c>
    </row>
    <row r="101" spans="2:20" ht="15" x14ac:dyDescent="0.2">
      <c r="B101" s="26"/>
      <c r="C101" s="159"/>
      <c r="D101" s="162"/>
      <c r="E101" s="27" t="s">
        <v>10</v>
      </c>
      <c r="F101" s="27">
        <v>0.7</v>
      </c>
      <c r="G101" s="27">
        <v>0.7</v>
      </c>
      <c r="H101" s="27">
        <v>0.8</v>
      </c>
      <c r="I101" s="27">
        <v>0.8</v>
      </c>
      <c r="J101" s="27">
        <v>0.8</v>
      </c>
      <c r="K101" s="27">
        <v>0.8</v>
      </c>
      <c r="L101" s="27">
        <v>1.2</v>
      </c>
      <c r="M101" s="27">
        <v>1.5</v>
      </c>
      <c r="N101" s="27">
        <v>1.8</v>
      </c>
      <c r="O101" s="27">
        <v>2</v>
      </c>
      <c r="P101" s="27">
        <v>2.2000000000000002</v>
      </c>
      <c r="Q101" s="27">
        <v>2.4</v>
      </c>
      <c r="R101" s="38"/>
    </row>
    <row r="102" spans="2:20" x14ac:dyDescent="0.2">
      <c r="B102" s="151"/>
      <c r="C102" s="152"/>
      <c r="D102" s="152"/>
      <c r="E102" s="152"/>
      <c r="F102" s="152"/>
      <c r="G102" s="152"/>
      <c r="H102" s="152"/>
      <c r="I102" s="152"/>
      <c r="J102" s="152"/>
      <c r="K102" s="152"/>
      <c r="L102" s="152"/>
      <c r="M102" s="152"/>
      <c r="N102" s="152"/>
      <c r="O102" s="152"/>
      <c r="P102" s="152"/>
      <c r="Q102" s="153"/>
    </row>
    <row r="103" spans="2:20" ht="15" x14ac:dyDescent="0.2">
      <c r="B103" s="154"/>
      <c r="C103" s="155"/>
      <c r="D103" s="155"/>
      <c r="E103" s="155"/>
      <c r="F103" s="155"/>
      <c r="G103" s="155"/>
      <c r="H103" s="155"/>
      <c r="I103" s="155"/>
      <c r="J103" s="155"/>
      <c r="K103" s="155"/>
      <c r="L103" s="155"/>
      <c r="M103" s="155"/>
      <c r="N103" s="155"/>
      <c r="O103" s="155"/>
      <c r="P103" s="155"/>
      <c r="Q103" s="156"/>
      <c r="R103" s="1">
        <v>80</v>
      </c>
      <c r="S103" s="1">
        <v>90</v>
      </c>
      <c r="T103" s="1">
        <v>100</v>
      </c>
    </row>
    <row r="104" spans="2:20" ht="15" customHeight="1" x14ac:dyDescent="0.2">
      <c r="B104" s="3">
        <v>1744</v>
      </c>
      <c r="C104" s="145"/>
      <c r="D104" s="148"/>
      <c r="E104" s="8" t="s">
        <v>4</v>
      </c>
      <c r="F104" s="142" t="s">
        <v>5</v>
      </c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4"/>
      <c r="R104" s="85">
        <v>48.2</v>
      </c>
      <c r="S104" s="85">
        <v>53.1</v>
      </c>
      <c r="T104" s="85">
        <v>57.7</v>
      </c>
    </row>
    <row r="105" spans="2:20" ht="15" x14ac:dyDescent="0.2">
      <c r="B105" s="4" t="s">
        <v>3</v>
      </c>
      <c r="C105" s="146"/>
      <c r="D105" s="149"/>
      <c r="E105" s="9" t="s">
        <v>6</v>
      </c>
      <c r="F105" s="9">
        <v>5.4</v>
      </c>
      <c r="G105" s="9">
        <v>8.4</v>
      </c>
      <c r="H105" s="10">
        <v>11.8</v>
      </c>
      <c r="I105" s="9">
        <v>15.2</v>
      </c>
      <c r="J105" s="9">
        <v>17.399999999999999</v>
      </c>
      <c r="K105" s="10">
        <v>24.8</v>
      </c>
      <c r="L105" s="9">
        <v>35.200000000000003</v>
      </c>
      <c r="M105" s="9">
        <v>45</v>
      </c>
      <c r="N105" s="10">
        <v>54.8</v>
      </c>
      <c r="O105" s="9">
        <v>65.599999999999994</v>
      </c>
      <c r="P105" s="9">
        <v>75.8</v>
      </c>
      <c r="Q105" s="10">
        <v>85.6</v>
      </c>
      <c r="R105" s="9">
        <f>R104*2</f>
        <v>96.4</v>
      </c>
      <c r="S105" s="9">
        <f>S104*2</f>
        <v>106.2</v>
      </c>
      <c r="T105" s="10">
        <f>T104*2</f>
        <v>115.4</v>
      </c>
    </row>
    <row r="106" spans="2:20" ht="15" x14ac:dyDescent="0.2">
      <c r="B106" s="5">
        <v>41833</v>
      </c>
      <c r="C106" s="146"/>
      <c r="D106" s="149"/>
      <c r="E106" s="9" t="s">
        <v>7</v>
      </c>
      <c r="F106" s="9">
        <v>-4.2</v>
      </c>
      <c r="G106" s="9">
        <v>-6</v>
      </c>
      <c r="H106" s="10">
        <v>-8.6</v>
      </c>
      <c r="I106" s="9">
        <v>-11.6</v>
      </c>
      <c r="J106" s="9">
        <v>-15.2</v>
      </c>
      <c r="K106" s="10">
        <v>-33.200000000000003</v>
      </c>
      <c r="L106" s="9">
        <v>-71.2</v>
      </c>
      <c r="M106" s="9">
        <v>-112</v>
      </c>
      <c r="N106" s="10">
        <v>-154.4</v>
      </c>
      <c r="O106" s="9">
        <v>-199</v>
      </c>
      <c r="P106" s="9">
        <v>-244.8</v>
      </c>
      <c r="Q106" s="10">
        <v>-290.8</v>
      </c>
      <c r="R106" s="9"/>
      <c r="S106" s="9"/>
      <c r="T106" s="9"/>
    </row>
    <row r="107" spans="2:20" ht="15" x14ac:dyDescent="0.2">
      <c r="B107" s="6"/>
      <c r="C107" s="146"/>
      <c r="D107" s="149"/>
      <c r="E107" s="11" t="s">
        <v>8</v>
      </c>
      <c r="F107" s="12">
        <v>-4.2</v>
      </c>
      <c r="G107" s="12">
        <v>-3</v>
      </c>
      <c r="H107" s="12">
        <v>-2.9</v>
      </c>
      <c r="I107" s="12">
        <v>-2.9</v>
      </c>
      <c r="J107" s="12">
        <v>-3</v>
      </c>
      <c r="K107" s="12">
        <v>-3.3</v>
      </c>
      <c r="L107" s="12">
        <v>-3.6</v>
      </c>
      <c r="M107" s="12">
        <v>-3.7</v>
      </c>
      <c r="N107" s="12">
        <v>-3.9</v>
      </c>
      <c r="O107" s="12">
        <v>-4</v>
      </c>
      <c r="P107" s="12">
        <v>-4.0999999999999996</v>
      </c>
      <c r="Q107" s="12">
        <v>-4.2</v>
      </c>
      <c r="R107" s="12"/>
      <c r="S107" s="12"/>
      <c r="T107" s="12"/>
    </row>
    <row r="108" spans="2:20" ht="15" x14ac:dyDescent="0.2">
      <c r="B108" s="6"/>
      <c r="C108" s="146"/>
      <c r="D108" s="149"/>
      <c r="E108" s="8" t="s">
        <v>9</v>
      </c>
      <c r="F108" s="8">
        <v>0.68</v>
      </c>
      <c r="G108" s="8">
        <v>0.48</v>
      </c>
      <c r="H108" s="13">
        <v>0.47</v>
      </c>
      <c r="I108" s="8">
        <v>0.47</v>
      </c>
      <c r="J108" s="8">
        <v>0.48</v>
      </c>
      <c r="K108" s="13">
        <v>0.53</v>
      </c>
      <c r="L108" s="8">
        <v>0.57999999999999996</v>
      </c>
      <c r="M108" s="8">
        <v>0.6</v>
      </c>
      <c r="N108" s="13">
        <v>0.63</v>
      </c>
      <c r="O108" s="8">
        <v>0.65</v>
      </c>
      <c r="P108" s="8">
        <v>0.66</v>
      </c>
      <c r="Q108" s="13">
        <v>0.68</v>
      </c>
      <c r="R108" s="8"/>
      <c r="S108" s="8"/>
      <c r="T108" s="8"/>
    </row>
    <row r="109" spans="2:20" ht="15" x14ac:dyDescent="0.2">
      <c r="B109" s="7"/>
      <c r="C109" s="147"/>
      <c r="D109" s="150"/>
      <c r="E109" s="14" t="s">
        <v>10</v>
      </c>
      <c r="F109" s="14">
        <v>0.8</v>
      </c>
      <c r="G109" s="14">
        <v>0.7</v>
      </c>
      <c r="H109" s="15">
        <v>0.7</v>
      </c>
      <c r="I109" s="14">
        <v>0.8</v>
      </c>
      <c r="J109" s="14">
        <v>0.9</v>
      </c>
      <c r="K109" s="15">
        <v>1.3</v>
      </c>
      <c r="L109" s="14">
        <v>2</v>
      </c>
      <c r="M109" s="14">
        <v>2.5</v>
      </c>
      <c r="N109" s="15">
        <v>2.8</v>
      </c>
      <c r="O109" s="14">
        <v>3</v>
      </c>
      <c r="P109" s="14">
        <v>3.2</v>
      </c>
      <c r="Q109" s="15">
        <v>3.4</v>
      </c>
      <c r="R109" s="14"/>
      <c r="S109" s="14"/>
      <c r="T109" s="14"/>
    </row>
    <row r="110" spans="2:20" x14ac:dyDescent="0.2">
      <c r="B110" s="151"/>
      <c r="C110" s="152"/>
      <c r="D110" s="152"/>
      <c r="E110" s="152"/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  <c r="P110" s="152"/>
      <c r="Q110" s="153"/>
    </row>
    <row r="111" spans="2:20" x14ac:dyDescent="0.2">
      <c r="B111" s="154"/>
      <c r="C111" s="155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6"/>
    </row>
    <row r="112" spans="2:20" ht="15" customHeight="1" x14ac:dyDescent="0.2">
      <c r="B112" s="18">
        <v>1745</v>
      </c>
      <c r="C112" s="157"/>
      <c r="D112" s="160"/>
      <c r="E112" s="19" t="s">
        <v>4</v>
      </c>
      <c r="F112" s="163" t="s">
        <v>5</v>
      </c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5"/>
    </row>
    <row r="113" spans="2:20" ht="15" x14ac:dyDescent="0.2">
      <c r="B113" s="20" t="s">
        <v>3</v>
      </c>
      <c r="C113" s="158"/>
      <c r="D113" s="161"/>
      <c r="E113" s="21" t="s">
        <v>6</v>
      </c>
      <c r="F113" s="21">
        <v>6.4</v>
      </c>
      <c r="G113" s="21">
        <v>9</v>
      </c>
      <c r="H113" s="21">
        <v>12</v>
      </c>
      <c r="I113" s="21">
        <v>15.6</v>
      </c>
      <c r="J113" s="21">
        <v>19.2</v>
      </c>
      <c r="K113" s="21">
        <v>28</v>
      </c>
      <c r="L113" s="21">
        <v>38.799999999999997</v>
      </c>
      <c r="M113" s="21">
        <v>49</v>
      </c>
      <c r="N113" s="21">
        <v>59.4</v>
      </c>
      <c r="O113" s="21">
        <v>70.400000000000006</v>
      </c>
      <c r="P113" s="21">
        <v>81.2</v>
      </c>
      <c r="Q113" s="21">
        <v>91.2</v>
      </c>
    </row>
    <row r="114" spans="2:20" ht="15" x14ac:dyDescent="0.2">
      <c r="B114" s="22">
        <v>41833</v>
      </c>
      <c r="C114" s="158"/>
      <c r="D114" s="161"/>
      <c r="E114" s="21" t="s">
        <v>7</v>
      </c>
      <c r="F114" s="21">
        <v>-4.8</v>
      </c>
      <c r="G114" s="21">
        <v>-7</v>
      </c>
      <c r="H114" s="21">
        <v>-9.6</v>
      </c>
      <c r="I114" s="21">
        <v>-13</v>
      </c>
      <c r="J114" s="21">
        <v>-16.600000000000001</v>
      </c>
      <c r="K114" s="21">
        <v>-35.200000000000003</v>
      </c>
      <c r="L114" s="21">
        <v>-76.2</v>
      </c>
      <c r="M114" s="21">
        <v>-119</v>
      </c>
      <c r="N114" s="21">
        <v>-162.6</v>
      </c>
      <c r="O114" s="21">
        <v>-211.2</v>
      </c>
      <c r="P114" s="21">
        <v>-258.60000000000002</v>
      </c>
      <c r="Q114" s="21">
        <v>-306.8</v>
      </c>
    </row>
    <row r="115" spans="2:20" ht="15" x14ac:dyDescent="0.2">
      <c r="B115" s="23"/>
      <c r="C115" s="158"/>
      <c r="D115" s="161"/>
      <c r="E115" s="24" t="s">
        <v>8</v>
      </c>
      <c r="F115" s="25">
        <v>-4.8</v>
      </c>
      <c r="G115" s="25">
        <v>-3.5</v>
      </c>
      <c r="H115" s="25">
        <v>-3.2</v>
      </c>
      <c r="I115" s="25">
        <v>-3.3</v>
      </c>
      <c r="J115" s="25">
        <v>-3.3</v>
      </c>
      <c r="K115" s="25">
        <v>-3.5</v>
      </c>
      <c r="L115" s="25">
        <v>-3.8</v>
      </c>
      <c r="M115" s="25">
        <v>-4</v>
      </c>
      <c r="N115" s="25">
        <v>-4.0999999999999996</v>
      </c>
      <c r="O115" s="25">
        <v>-4.2</v>
      </c>
      <c r="P115" s="25">
        <v>-4.3</v>
      </c>
      <c r="Q115" s="25">
        <v>-4.4000000000000004</v>
      </c>
    </row>
    <row r="116" spans="2:20" ht="15" x14ac:dyDescent="0.2">
      <c r="B116" s="23"/>
      <c r="C116" s="158"/>
      <c r="D116" s="161"/>
      <c r="E116" s="19" t="s">
        <v>9</v>
      </c>
      <c r="F116" s="19">
        <v>0.78</v>
      </c>
      <c r="G116" s="19">
        <v>0.56999999999999995</v>
      </c>
      <c r="H116" s="19">
        <v>0.52</v>
      </c>
      <c r="I116" s="19">
        <v>0.53</v>
      </c>
      <c r="J116" s="19">
        <v>0.53</v>
      </c>
      <c r="K116" s="19">
        <v>0.56999999999999995</v>
      </c>
      <c r="L116" s="19">
        <v>0.61</v>
      </c>
      <c r="M116" s="19">
        <v>0.65</v>
      </c>
      <c r="N116" s="19">
        <v>0.66</v>
      </c>
      <c r="O116" s="19">
        <v>0.68</v>
      </c>
      <c r="P116" s="19">
        <v>0.69</v>
      </c>
      <c r="Q116" s="19">
        <v>0.71</v>
      </c>
    </row>
    <row r="117" spans="2:20" ht="15" x14ac:dyDescent="0.2">
      <c r="B117" s="26"/>
      <c r="C117" s="159"/>
      <c r="D117" s="162"/>
      <c r="E117" s="27" t="s">
        <v>10</v>
      </c>
      <c r="F117" s="27">
        <v>0.8</v>
      </c>
      <c r="G117" s="27">
        <v>0.8</v>
      </c>
      <c r="H117" s="27">
        <v>0.8</v>
      </c>
      <c r="I117" s="27">
        <v>0.8</v>
      </c>
      <c r="J117" s="27">
        <v>0.9</v>
      </c>
      <c r="K117" s="27">
        <v>1.3</v>
      </c>
      <c r="L117" s="27">
        <v>2</v>
      </c>
      <c r="M117" s="27">
        <v>2.4</v>
      </c>
      <c r="N117" s="27">
        <v>2.7</v>
      </c>
      <c r="O117" s="27">
        <v>3</v>
      </c>
      <c r="P117" s="27">
        <v>3.2</v>
      </c>
      <c r="Q117" s="27">
        <v>3.4</v>
      </c>
      <c r="R117" s="38"/>
    </row>
    <row r="118" spans="2:20" x14ac:dyDescent="0.2">
      <c r="B118" s="151"/>
      <c r="C118" s="152"/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  <c r="N118" s="152"/>
      <c r="O118" s="152"/>
      <c r="P118" s="152"/>
      <c r="Q118" s="153"/>
    </row>
    <row r="119" spans="2:20" ht="15" x14ac:dyDescent="0.2">
      <c r="B119" s="154"/>
      <c r="C119" s="155"/>
      <c r="D119" s="155"/>
      <c r="E119" s="155"/>
      <c r="F119" s="155"/>
      <c r="G119" s="155"/>
      <c r="H119" s="155"/>
      <c r="I119" s="155"/>
      <c r="J119" s="155"/>
      <c r="K119" s="155"/>
      <c r="L119" s="155"/>
      <c r="M119" s="155"/>
      <c r="N119" s="155"/>
      <c r="O119" s="155"/>
      <c r="P119" s="155"/>
      <c r="Q119" s="156"/>
      <c r="R119" s="1">
        <v>80</v>
      </c>
      <c r="S119" s="1">
        <v>90</v>
      </c>
      <c r="T119" s="1">
        <v>100</v>
      </c>
    </row>
    <row r="120" spans="2:20" ht="15" customHeight="1" x14ac:dyDescent="0.2">
      <c r="B120" s="3">
        <v>1746</v>
      </c>
      <c r="C120" s="145"/>
      <c r="D120" s="148"/>
      <c r="E120" s="8" t="s">
        <v>4</v>
      </c>
      <c r="F120" s="142" t="s">
        <v>5</v>
      </c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4"/>
      <c r="R120" s="85">
        <v>45.7</v>
      </c>
      <c r="S120" s="85">
        <v>51</v>
      </c>
      <c r="T120" s="85">
        <v>55.5</v>
      </c>
    </row>
    <row r="121" spans="2:20" ht="15" x14ac:dyDescent="0.2">
      <c r="B121" s="4" t="s">
        <v>3</v>
      </c>
      <c r="C121" s="146"/>
      <c r="D121" s="149"/>
      <c r="E121" s="9" t="s">
        <v>6</v>
      </c>
      <c r="F121" s="9">
        <v>6.2</v>
      </c>
      <c r="G121" s="9">
        <v>8.6</v>
      </c>
      <c r="H121" s="10">
        <v>11.6</v>
      </c>
      <c r="I121" s="9">
        <v>14.2</v>
      </c>
      <c r="J121" s="9">
        <v>16</v>
      </c>
      <c r="K121" s="10">
        <v>21.4</v>
      </c>
      <c r="L121" s="9">
        <v>30.8</v>
      </c>
      <c r="M121" s="9">
        <v>40</v>
      </c>
      <c r="N121" s="10">
        <v>49.6</v>
      </c>
      <c r="O121" s="9">
        <v>60.2</v>
      </c>
      <c r="P121" s="9">
        <v>70.599999999999994</v>
      </c>
      <c r="Q121" s="10">
        <v>81</v>
      </c>
      <c r="R121" s="9">
        <f>R120*2</f>
        <v>91.4</v>
      </c>
      <c r="S121" s="9">
        <f>S120*2</f>
        <v>102</v>
      </c>
      <c r="T121" s="10">
        <f>T120*2</f>
        <v>111</v>
      </c>
    </row>
    <row r="122" spans="2:20" ht="15" x14ac:dyDescent="0.2">
      <c r="B122" s="5">
        <v>41833</v>
      </c>
      <c r="C122" s="146"/>
      <c r="D122" s="149"/>
      <c r="E122" s="9" t="s">
        <v>7</v>
      </c>
      <c r="F122" s="9">
        <v>-5.2</v>
      </c>
      <c r="G122" s="9">
        <v>-7.6</v>
      </c>
      <c r="H122" s="10">
        <v>-10.6</v>
      </c>
      <c r="I122" s="9">
        <v>-13.8</v>
      </c>
      <c r="J122" s="9">
        <v>-17.399999999999999</v>
      </c>
      <c r="K122" s="10">
        <v>-37</v>
      </c>
      <c r="L122" s="9">
        <v>-77</v>
      </c>
      <c r="M122" s="9">
        <v>-119.8</v>
      </c>
      <c r="N122" s="10">
        <v>-162.80000000000001</v>
      </c>
      <c r="O122" s="9">
        <v>-209.4</v>
      </c>
      <c r="P122" s="9">
        <v>-257.8</v>
      </c>
      <c r="Q122" s="10">
        <v>-305.2</v>
      </c>
      <c r="R122" s="9"/>
      <c r="S122" s="9"/>
      <c r="T122" s="9"/>
    </row>
    <row r="123" spans="2:20" ht="15" x14ac:dyDescent="0.2">
      <c r="B123" s="6"/>
      <c r="C123" s="146"/>
      <c r="D123" s="149"/>
      <c r="E123" s="11" t="s">
        <v>8</v>
      </c>
      <c r="F123" s="12">
        <v>-5.2</v>
      </c>
      <c r="G123" s="12">
        <v>-3.8</v>
      </c>
      <c r="H123" s="12">
        <v>-3.5</v>
      </c>
      <c r="I123" s="12">
        <v>-3.5</v>
      </c>
      <c r="J123" s="12">
        <v>-3.5</v>
      </c>
      <c r="K123" s="12">
        <v>-3.7</v>
      </c>
      <c r="L123" s="12">
        <v>-3.9</v>
      </c>
      <c r="M123" s="12">
        <v>-4</v>
      </c>
      <c r="N123" s="12">
        <v>-4.0999999999999996</v>
      </c>
      <c r="O123" s="12">
        <v>-4.2</v>
      </c>
      <c r="P123" s="12">
        <v>-4.3</v>
      </c>
      <c r="Q123" s="12">
        <v>-4.4000000000000004</v>
      </c>
      <c r="R123" s="12"/>
      <c r="S123" s="12"/>
      <c r="T123" s="12"/>
    </row>
    <row r="124" spans="2:20" ht="15" x14ac:dyDescent="0.2">
      <c r="B124" s="6"/>
      <c r="C124" s="146"/>
      <c r="D124" s="149"/>
      <c r="E124" s="8" t="s">
        <v>9</v>
      </c>
      <c r="F124" s="8">
        <v>0.84</v>
      </c>
      <c r="G124" s="8">
        <v>0.61</v>
      </c>
      <c r="H124" s="13">
        <v>0.56999999999999995</v>
      </c>
      <c r="I124" s="8">
        <v>0.56999999999999995</v>
      </c>
      <c r="J124" s="8">
        <v>0.56999999999999995</v>
      </c>
      <c r="K124" s="13">
        <v>0.6</v>
      </c>
      <c r="L124" s="8">
        <v>0.63</v>
      </c>
      <c r="M124" s="8">
        <v>0.65</v>
      </c>
      <c r="N124" s="13">
        <v>0.66</v>
      </c>
      <c r="O124" s="8">
        <v>0.68</v>
      </c>
      <c r="P124" s="8">
        <v>0.69</v>
      </c>
      <c r="Q124" s="13">
        <v>0.71</v>
      </c>
      <c r="R124" s="8"/>
      <c r="S124" s="8"/>
      <c r="T124" s="8"/>
    </row>
    <row r="125" spans="2:20" ht="15" x14ac:dyDescent="0.2">
      <c r="B125" s="7"/>
      <c r="C125" s="147"/>
      <c r="D125" s="150"/>
      <c r="E125" s="14" t="s">
        <v>10</v>
      </c>
      <c r="F125" s="14">
        <v>0.8</v>
      </c>
      <c r="G125" s="14">
        <v>0.9</v>
      </c>
      <c r="H125" s="15">
        <v>0.9</v>
      </c>
      <c r="I125" s="14">
        <v>1</v>
      </c>
      <c r="J125" s="14">
        <v>1.1000000000000001</v>
      </c>
      <c r="K125" s="15">
        <v>1.7</v>
      </c>
      <c r="L125" s="14">
        <v>2.5</v>
      </c>
      <c r="M125" s="14">
        <v>3</v>
      </c>
      <c r="N125" s="15">
        <v>3.3</v>
      </c>
      <c r="O125" s="14">
        <v>3.5</v>
      </c>
      <c r="P125" s="14">
        <v>3.7</v>
      </c>
      <c r="Q125" s="15">
        <v>3.8</v>
      </c>
      <c r="R125" s="14"/>
      <c r="S125" s="14"/>
      <c r="T125" s="14"/>
    </row>
    <row r="126" spans="2:20" x14ac:dyDescent="0.2">
      <c r="B126" s="151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  <c r="P126" s="152"/>
      <c r="Q126" s="153"/>
    </row>
    <row r="127" spans="2:20" x14ac:dyDescent="0.2">
      <c r="B127" s="154"/>
      <c r="C127" s="155"/>
      <c r="D127" s="155"/>
      <c r="E127" s="155"/>
      <c r="F127" s="155"/>
      <c r="G127" s="155"/>
      <c r="H127" s="155"/>
      <c r="I127" s="155"/>
      <c r="J127" s="155"/>
      <c r="K127" s="155"/>
      <c r="L127" s="155"/>
      <c r="M127" s="155"/>
      <c r="N127" s="155"/>
      <c r="O127" s="155"/>
      <c r="P127" s="155"/>
      <c r="Q127" s="156"/>
    </row>
    <row r="128" spans="2:20" ht="15" customHeight="1" x14ac:dyDescent="0.2">
      <c r="B128" s="18">
        <v>1747</v>
      </c>
      <c r="C128" s="157"/>
      <c r="D128" s="160"/>
      <c r="E128" s="19" t="s">
        <v>4</v>
      </c>
      <c r="F128" s="163" t="s">
        <v>5</v>
      </c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5"/>
    </row>
    <row r="129" spans="2:20" ht="15" x14ac:dyDescent="0.2">
      <c r="B129" s="20" t="s">
        <v>3</v>
      </c>
      <c r="C129" s="158"/>
      <c r="D129" s="161"/>
      <c r="E129" s="21" t="s">
        <v>6</v>
      </c>
      <c r="F129" s="21">
        <v>6</v>
      </c>
      <c r="G129" s="21">
        <v>8.1999999999999993</v>
      </c>
      <c r="H129" s="21">
        <v>11.2</v>
      </c>
      <c r="I129" s="21">
        <v>14.8</v>
      </c>
      <c r="J129" s="21">
        <v>18.2</v>
      </c>
      <c r="K129" s="21">
        <v>27.4</v>
      </c>
      <c r="L129" s="21">
        <v>38.6</v>
      </c>
      <c r="M129" s="21">
        <v>48.6</v>
      </c>
      <c r="N129" s="21">
        <v>58.6</v>
      </c>
      <c r="O129" s="21">
        <v>69.8</v>
      </c>
      <c r="P129" s="21">
        <v>80.8</v>
      </c>
      <c r="Q129" s="21">
        <v>91.2</v>
      </c>
    </row>
    <row r="130" spans="2:20" ht="15" x14ac:dyDescent="0.2">
      <c r="B130" s="22">
        <v>41833</v>
      </c>
      <c r="C130" s="158"/>
      <c r="D130" s="161"/>
      <c r="E130" s="21" t="s">
        <v>7</v>
      </c>
      <c r="F130" s="21">
        <v>-4.8</v>
      </c>
      <c r="G130" s="21">
        <v>-7</v>
      </c>
      <c r="H130" s="21">
        <v>-10.199999999999999</v>
      </c>
      <c r="I130" s="21">
        <v>-13</v>
      </c>
      <c r="J130" s="21">
        <v>-17</v>
      </c>
      <c r="K130" s="21">
        <v>-35.799999999999997</v>
      </c>
      <c r="L130" s="21">
        <v>-76.2</v>
      </c>
      <c r="M130" s="21">
        <v>-118.4</v>
      </c>
      <c r="N130" s="21">
        <v>-161.80000000000001</v>
      </c>
      <c r="O130" s="21">
        <v>-209.6</v>
      </c>
      <c r="P130" s="21">
        <v>-257.39999999999998</v>
      </c>
      <c r="Q130" s="21">
        <v>-305</v>
      </c>
    </row>
    <row r="131" spans="2:20" ht="15" x14ac:dyDescent="0.2">
      <c r="B131" s="23"/>
      <c r="C131" s="158"/>
      <c r="D131" s="161"/>
      <c r="E131" s="24" t="s">
        <v>8</v>
      </c>
      <c r="F131" s="25">
        <v>-4.8</v>
      </c>
      <c r="G131" s="25">
        <v>-3.5</v>
      </c>
      <c r="H131" s="25">
        <v>-3.4</v>
      </c>
      <c r="I131" s="25">
        <v>-3.3</v>
      </c>
      <c r="J131" s="25">
        <v>-3.4</v>
      </c>
      <c r="K131" s="25">
        <v>-3.6</v>
      </c>
      <c r="L131" s="25">
        <v>-3.8</v>
      </c>
      <c r="M131" s="25">
        <v>-3.9</v>
      </c>
      <c r="N131" s="25">
        <v>-4</v>
      </c>
      <c r="O131" s="25">
        <v>-4.2</v>
      </c>
      <c r="P131" s="25">
        <v>-4.3</v>
      </c>
      <c r="Q131" s="25">
        <v>-4.4000000000000004</v>
      </c>
    </row>
    <row r="132" spans="2:20" ht="15" x14ac:dyDescent="0.2">
      <c r="B132" s="23"/>
      <c r="C132" s="158"/>
      <c r="D132" s="161"/>
      <c r="E132" s="19" t="s">
        <v>9</v>
      </c>
      <c r="F132" s="19">
        <v>0.78</v>
      </c>
      <c r="G132" s="19">
        <v>0.56999999999999995</v>
      </c>
      <c r="H132" s="19">
        <v>0.55000000000000004</v>
      </c>
      <c r="I132" s="19">
        <v>0.53</v>
      </c>
      <c r="J132" s="19">
        <v>0.55000000000000004</v>
      </c>
      <c r="K132" s="19">
        <v>0.57999999999999996</v>
      </c>
      <c r="L132" s="19">
        <v>0.61</v>
      </c>
      <c r="M132" s="19">
        <v>0.63</v>
      </c>
      <c r="N132" s="19">
        <v>0.65</v>
      </c>
      <c r="O132" s="19">
        <v>0.68</v>
      </c>
      <c r="P132" s="19">
        <v>0.69</v>
      </c>
      <c r="Q132" s="19">
        <v>0.71</v>
      </c>
    </row>
    <row r="133" spans="2:20" ht="15" x14ac:dyDescent="0.2">
      <c r="B133" s="26"/>
      <c r="C133" s="159"/>
      <c r="D133" s="162"/>
      <c r="E133" s="27" t="s">
        <v>10</v>
      </c>
      <c r="F133" s="27">
        <v>0.8</v>
      </c>
      <c r="G133" s="27">
        <v>0.9</v>
      </c>
      <c r="H133" s="27">
        <v>0.9</v>
      </c>
      <c r="I133" s="27">
        <v>0.9</v>
      </c>
      <c r="J133" s="27">
        <v>0.9</v>
      </c>
      <c r="K133" s="27">
        <v>1.3</v>
      </c>
      <c r="L133" s="27">
        <v>2</v>
      </c>
      <c r="M133" s="27">
        <v>2.4</v>
      </c>
      <c r="N133" s="27">
        <v>2.8</v>
      </c>
      <c r="O133" s="27">
        <v>3</v>
      </c>
      <c r="P133" s="27">
        <v>3.2</v>
      </c>
      <c r="Q133" s="27">
        <v>3.3</v>
      </c>
      <c r="R133" s="38"/>
    </row>
    <row r="134" spans="2:20" x14ac:dyDescent="0.2">
      <c r="B134" s="151"/>
      <c r="C134" s="152"/>
      <c r="D134" s="152"/>
      <c r="E134" s="152"/>
      <c r="F134" s="152"/>
      <c r="G134" s="152"/>
      <c r="H134" s="152"/>
      <c r="I134" s="152"/>
      <c r="J134" s="152"/>
      <c r="K134" s="152"/>
      <c r="L134" s="152"/>
      <c r="M134" s="152"/>
      <c r="N134" s="152"/>
      <c r="O134" s="152"/>
      <c r="P134" s="152"/>
      <c r="Q134" s="153"/>
    </row>
    <row r="135" spans="2:20" ht="15" x14ac:dyDescent="0.2">
      <c r="B135" s="154"/>
      <c r="C135" s="155"/>
      <c r="D135" s="155"/>
      <c r="E135" s="155"/>
      <c r="F135" s="155"/>
      <c r="G135" s="155"/>
      <c r="H135" s="155"/>
      <c r="I135" s="155"/>
      <c r="J135" s="155"/>
      <c r="K135" s="155"/>
      <c r="L135" s="155"/>
      <c r="M135" s="155"/>
      <c r="N135" s="155"/>
      <c r="O135" s="155"/>
      <c r="P135" s="155"/>
      <c r="Q135" s="156"/>
      <c r="R135" s="1">
        <v>80</v>
      </c>
      <c r="S135" s="1">
        <v>90</v>
      </c>
      <c r="T135" s="1">
        <v>100</v>
      </c>
    </row>
    <row r="136" spans="2:20" ht="15" customHeight="1" x14ac:dyDescent="0.2">
      <c r="B136" s="3">
        <v>1748</v>
      </c>
      <c r="C136" s="145"/>
      <c r="D136" s="148"/>
      <c r="E136" s="8" t="s">
        <v>4</v>
      </c>
      <c r="F136" s="142" t="s">
        <v>5</v>
      </c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4"/>
      <c r="R136" s="85">
        <v>41</v>
      </c>
      <c r="S136" s="85">
        <v>45.7</v>
      </c>
      <c r="T136" s="85">
        <v>50</v>
      </c>
    </row>
    <row r="137" spans="2:20" ht="15" x14ac:dyDescent="0.2">
      <c r="B137" s="4" t="s">
        <v>3</v>
      </c>
      <c r="C137" s="146"/>
      <c r="D137" s="149"/>
      <c r="E137" s="9" t="s">
        <v>6</v>
      </c>
      <c r="F137" s="9">
        <v>6.8</v>
      </c>
      <c r="G137" s="9">
        <v>8.6</v>
      </c>
      <c r="H137" s="10">
        <v>11</v>
      </c>
      <c r="I137" s="9">
        <v>14.2</v>
      </c>
      <c r="J137" s="9">
        <v>16.399999999999999</v>
      </c>
      <c r="K137" s="10">
        <v>22.8</v>
      </c>
      <c r="L137" s="9">
        <v>30.8</v>
      </c>
      <c r="M137" s="9">
        <v>38.6</v>
      </c>
      <c r="N137" s="10">
        <v>46.8</v>
      </c>
      <c r="O137" s="9">
        <v>55.4</v>
      </c>
      <c r="P137" s="9">
        <v>64.8</v>
      </c>
      <c r="Q137" s="10">
        <v>73.8</v>
      </c>
      <c r="R137" s="9">
        <f>R136*2</f>
        <v>82</v>
      </c>
      <c r="S137" s="9">
        <f>S136*2</f>
        <v>91.4</v>
      </c>
      <c r="T137" s="10">
        <f>T136*2</f>
        <v>100</v>
      </c>
    </row>
    <row r="138" spans="2:20" ht="15" x14ac:dyDescent="0.2">
      <c r="B138" s="5">
        <v>41833</v>
      </c>
      <c r="C138" s="146"/>
      <c r="D138" s="149"/>
      <c r="E138" s="9" t="s">
        <v>7</v>
      </c>
      <c r="F138" s="9">
        <v>-4.8</v>
      </c>
      <c r="G138" s="9">
        <v>-7</v>
      </c>
      <c r="H138" s="10">
        <v>-10</v>
      </c>
      <c r="I138" s="9">
        <v>-13</v>
      </c>
      <c r="J138" s="9">
        <v>-17</v>
      </c>
      <c r="K138" s="10">
        <v>-37.4</v>
      </c>
      <c r="L138" s="9">
        <v>-81.400000000000006</v>
      </c>
      <c r="M138" s="9">
        <v>-125</v>
      </c>
      <c r="N138" s="10">
        <v>-170</v>
      </c>
      <c r="O138" s="9">
        <v>-218.6</v>
      </c>
      <c r="P138" s="9">
        <v>-267</v>
      </c>
      <c r="Q138" s="10">
        <v>-314.2</v>
      </c>
      <c r="R138" s="9"/>
      <c r="S138" s="9"/>
      <c r="T138" s="9"/>
    </row>
    <row r="139" spans="2:20" ht="15" x14ac:dyDescent="0.2">
      <c r="B139" s="6"/>
      <c r="C139" s="146"/>
      <c r="D139" s="149"/>
      <c r="E139" s="11" t="s">
        <v>8</v>
      </c>
      <c r="F139" s="12">
        <v>-4.8</v>
      </c>
      <c r="G139" s="12">
        <v>-3.5</v>
      </c>
      <c r="H139" s="12">
        <v>-3.3</v>
      </c>
      <c r="I139" s="12">
        <v>-3.3</v>
      </c>
      <c r="J139" s="12">
        <v>-3.4</v>
      </c>
      <c r="K139" s="12">
        <v>-3.7</v>
      </c>
      <c r="L139" s="12">
        <v>-4.0999999999999996</v>
      </c>
      <c r="M139" s="12">
        <v>-4.2</v>
      </c>
      <c r="N139" s="12">
        <v>-4.3</v>
      </c>
      <c r="O139" s="12">
        <v>-4.4000000000000004</v>
      </c>
      <c r="P139" s="12">
        <v>-4.5</v>
      </c>
      <c r="Q139" s="12">
        <v>-4.5</v>
      </c>
      <c r="R139" s="12"/>
      <c r="S139" s="12"/>
      <c r="T139" s="12"/>
    </row>
    <row r="140" spans="2:20" ht="15" x14ac:dyDescent="0.2">
      <c r="B140" s="6"/>
      <c r="C140" s="146"/>
      <c r="D140" s="149"/>
      <c r="E140" s="8" t="s">
        <v>9</v>
      </c>
      <c r="F140" s="8">
        <v>0.78</v>
      </c>
      <c r="G140" s="8">
        <v>0.56999999999999995</v>
      </c>
      <c r="H140" s="13">
        <v>0.53</v>
      </c>
      <c r="I140" s="8">
        <v>0.53</v>
      </c>
      <c r="J140" s="8">
        <v>0.55000000000000004</v>
      </c>
      <c r="K140" s="13">
        <v>0.6</v>
      </c>
      <c r="L140" s="8">
        <v>0.66</v>
      </c>
      <c r="M140" s="8">
        <v>0.68</v>
      </c>
      <c r="N140" s="13">
        <v>0.69</v>
      </c>
      <c r="O140" s="8">
        <v>0.71</v>
      </c>
      <c r="P140" s="8">
        <v>0.73</v>
      </c>
      <c r="Q140" s="13">
        <v>0.73</v>
      </c>
      <c r="R140" s="8"/>
      <c r="S140" s="8"/>
      <c r="T140" s="8"/>
    </row>
    <row r="141" spans="2:20" ht="15" x14ac:dyDescent="0.2">
      <c r="B141" s="7"/>
      <c r="C141" s="147"/>
      <c r="D141" s="150"/>
      <c r="E141" s="14" t="s">
        <v>10</v>
      </c>
      <c r="F141" s="14">
        <v>0.7</v>
      </c>
      <c r="G141" s="14">
        <v>0.8</v>
      </c>
      <c r="H141" s="15">
        <v>0.9</v>
      </c>
      <c r="I141" s="14">
        <v>0.9</v>
      </c>
      <c r="J141" s="14">
        <v>1</v>
      </c>
      <c r="K141" s="15">
        <v>1.6</v>
      </c>
      <c r="L141" s="14">
        <v>2.6</v>
      </c>
      <c r="M141" s="14">
        <v>3.2</v>
      </c>
      <c r="N141" s="15">
        <v>3.6</v>
      </c>
      <c r="O141" s="14">
        <v>3.9</v>
      </c>
      <c r="P141" s="14">
        <v>4.0999999999999996</v>
      </c>
      <c r="Q141" s="15">
        <v>4.3</v>
      </c>
      <c r="R141" s="14"/>
      <c r="S141" s="14"/>
      <c r="T141" s="14"/>
    </row>
    <row r="142" spans="2:20" x14ac:dyDescent="0.2">
      <c r="B142" s="151"/>
      <c r="C142" s="152"/>
      <c r="D142" s="152"/>
      <c r="E142" s="152"/>
      <c r="F142" s="152"/>
      <c r="G142" s="152"/>
      <c r="H142" s="152"/>
      <c r="I142" s="152"/>
      <c r="J142" s="152"/>
      <c r="K142" s="152"/>
      <c r="L142" s="152"/>
      <c r="M142" s="152"/>
      <c r="N142" s="152"/>
      <c r="O142" s="152"/>
      <c r="P142" s="152"/>
      <c r="Q142" s="153"/>
    </row>
    <row r="143" spans="2:20" x14ac:dyDescent="0.2">
      <c r="B143" s="154"/>
      <c r="C143" s="155"/>
      <c r="D143" s="155"/>
      <c r="E143" s="155"/>
      <c r="F143" s="155"/>
      <c r="G143" s="155"/>
      <c r="H143" s="155"/>
      <c r="I143" s="155"/>
      <c r="J143" s="155"/>
      <c r="K143" s="155"/>
      <c r="L143" s="155"/>
      <c r="M143" s="155"/>
      <c r="N143" s="155"/>
      <c r="O143" s="155"/>
      <c r="P143" s="155"/>
      <c r="Q143" s="156"/>
    </row>
    <row r="144" spans="2:20" ht="15" customHeight="1" x14ac:dyDescent="0.2">
      <c r="B144" s="18">
        <v>1749</v>
      </c>
      <c r="C144" s="157"/>
      <c r="D144" s="160"/>
      <c r="E144" s="19" t="s">
        <v>4</v>
      </c>
      <c r="F144" s="163" t="s">
        <v>5</v>
      </c>
      <c r="G144" s="164"/>
      <c r="H144" s="164"/>
      <c r="I144" s="164"/>
      <c r="J144" s="164"/>
      <c r="K144" s="164"/>
      <c r="L144" s="164"/>
      <c r="M144" s="164"/>
      <c r="N144" s="164"/>
      <c r="O144" s="164"/>
      <c r="P144" s="164"/>
      <c r="Q144" s="165"/>
    </row>
    <row r="145" spans="2:20" ht="15" x14ac:dyDescent="0.2">
      <c r="B145" s="20" t="s">
        <v>3</v>
      </c>
      <c r="C145" s="158"/>
      <c r="D145" s="161"/>
      <c r="E145" s="21" t="s">
        <v>6</v>
      </c>
      <c r="F145" s="21">
        <v>5.4</v>
      </c>
      <c r="G145" s="21">
        <v>7</v>
      </c>
      <c r="H145" s="21">
        <v>9.4</v>
      </c>
      <c r="I145" s="21">
        <v>12</v>
      </c>
      <c r="J145" s="21">
        <v>14.6</v>
      </c>
      <c r="K145" s="21">
        <v>20</v>
      </c>
      <c r="L145" s="21">
        <v>27.8</v>
      </c>
      <c r="M145" s="21">
        <v>35.200000000000003</v>
      </c>
      <c r="N145" s="21">
        <v>43.4</v>
      </c>
      <c r="O145" s="21">
        <v>51.8</v>
      </c>
      <c r="P145" s="21">
        <v>60.4</v>
      </c>
      <c r="Q145" s="21">
        <v>69.400000000000006</v>
      </c>
    </row>
    <row r="146" spans="2:20" ht="15" x14ac:dyDescent="0.2">
      <c r="B146" s="22">
        <v>41834</v>
      </c>
      <c r="C146" s="158"/>
      <c r="D146" s="161"/>
      <c r="E146" s="21" t="s">
        <v>7</v>
      </c>
      <c r="F146" s="21">
        <v>-4.5999999999999996</v>
      </c>
      <c r="G146" s="21">
        <v>-6.8</v>
      </c>
      <c r="H146" s="21">
        <v>-9.8000000000000007</v>
      </c>
      <c r="I146" s="21">
        <v>-13</v>
      </c>
      <c r="J146" s="21">
        <v>-16.8</v>
      </c>
      <c r="K146" s="21">
        <v>-36</v>
      </c>
      <c r="L146" s="21">
        <v>-76.400000000000006</v>
      </c>
      <c r="M146" s="21">
        <v>-117.8</v>
      </c>
      <c r="N146" s="21">
        <v>-161.4</v>
      </c>
      <c r="O146" s="21">
        <v>-208.4</v>
      </c>
      <c r="P146" s="21">
        <v>-256</v>
      </c>
      <c r="Q146" s="21">
        <v>-303.60000000000002</v>
      </c>
    </row>
    <row r="147" spans="2:20" ht="15" x14ac:dyDescent="0.2">
      <c r="B147" s="23"/>
      <c r="C147" s="158"/>
      <c r="D147" s="161"/>
      <c r="E147" s="24" t="s">
        <v>8</v>
      </c>
      <c r="F147" s="25">
        <v>-4.5999999999999996</v>
      </c>
      <c r="G147" s="25">
        <v>-3.4</v>
      </c>
      <c r="H147" s="25">
        <v>-3.3</v>
      </c>
      <c r="I147" s="25">
        <v>-3.3</v>
      </c>
      <c r="J147" s="25">
        <v>-3.4</v>
      </c>
      <c r="K147" s="25">
        <v>-3.6</v>
      </c>
      <c r="L147" s="25">
        <v>-3.8</v>
      </c>
      <c r="M147" s="25">
        <v>-3.9</v>
      </c>
      <c r="N147" s="25">
        <v>-4</v>
      </c>
      <c r="O147" s="25">
        <v>-4.2</v>
      </c>
      <c r="P147" s="25">
        <v>-4.3</v>
      </c>
      <c r="Q147" s="25">
        <v>-4.3</v>
      </c>
    </row>
    <row r="148" spans="2:20" ht="15" x14ac:dyDescent="0.2">
      <c r="B148" s="23"/>
      <c r="C148" s="158"/>
      <c r="D148" s="161"/>
      <c r="E148" s="19" t="s">
        <v>9</v>
      </c>
      <c r="F148" s="19">
        <v>0.74</v>
      </c>
      <c r="G148" s="19">
        <v>0.55000000000000004</v>
      </c>
      <c r="H148" s="19">
        <v>0.53</v>
      </c>
      <c r="I148" s="19">
        <v>0.53</v>
      </c>
      <c r="J148" s="19">
        <v>0.55000000000000004</v>
      </c>
      <c r="K148" s="19">
        <v>0.57999999999999996</v>
      </c>
      <c r="L148" s="19">
        <v>0.61</v>
      </c>
      <c r="M148" s="19">
        <v>0.63</v>
      </c>
      <c r="N148" s="19">
        <v>0.65</v>
      </c>
      <c r="O148" s="19">
        <v>0.68</v>
      </c>
      <c r="P148" s="19">
        <v>0.69</v>
      </c>
      <c r="Q148" s="19">
        <v>0.69</v>
      </c>
    </row>
    <row r="149" spans="2:20" ht="15" x14ac:dyDescent="0.2">
      <c r="B149" s="26"/>
      <c r="C149" s="159"/>
      <c r="D149" s="162"/>
      <c r="E149" s="27" t="s">
        <v>10</v>
      </c>
      <c r="F149" s="27">
        <v>0.9</v>
      </c>
      <c r="G149" s="27">
        <v>1</v>
      </c>
      <c r="H149" s="27">
        <v>1</v>
      </c>
      <c r="I149" s="27">
        <v>1.1000000000000001</v>
      </c>
      <c r="J149" s="27">
        <v>1.2</v>
      </c>
      <c r="K149" s="27">
        <v>1.8</v>
      </c>
      <c r="L149" s="27">
        <v>2.7</v>
      </c>
      <c r="M149" s="27">
        <v>3.3</v>
      </c>
      <c r="N149" s="27">
        <v>3.7</v>
      </c>
      <c r="O149" s="27">
        <v>4</v>
      </c>
      <c r="P149" s="27">
        <v>4.2</v>
      </c>
      <c r="Q149" s="27">
        <v>4.4000000000000004</v>
      </c>
      <c r="R149" s="38"/>
    </row>
    <row r="150" spans="2:20" x14ac:dyDescent="0.2">
      <c r="B150" s="151"/>
      <c r="C150" s="152"/>
      <c r="D150" s="152"/>
      <c r="E150" s="152"/>
      <c r="F150" s="152"/>
      <c r="G150" s="152"/>
      <c r="H150" s="152"/>
      <c r="I150" s="152"/>
      <c r="J150" s="152"/>
      <c r="K150" s="152"/>
      <c r="L150" s="152"/>
      <c r="M150" s="152"/>
      <c r="N150" s="152"/>
      <c r="O150" s="152"/>
      <c r="P150" s="152"/>
      <c r="Q150" s="153"/>
    </row>
    <row r="151" spans="2:20" ht="15" x14ac:dyDescent="0.2">
      <c r="B151" s="154"/>
      <c r="C151" s="155"/>
      <c r="D151" s="155"/>
      <c r="E151" s="155"/>
      <c r="F151" s="155"/>
      <c r="G151" s="155"/>
      <c r="H151" s="155"/>
      <c r="I151" s="155"/>
      <c r="J151" s="155"/>
      <c r="K151" s="155"/>
      <c r="L151" s="155"/>
      <c r="M151" s="155"/>
      <c r="N151" s="155"/>
      <c r="O151" s="155"/>
      <c r="P151" s="155"/>
      <c r="Q151" s="156"/>
      <c r="R151" s="1">
        <v>80</v>
      </c>
      <c r="S151" s="1">
        <v>90</v>
      </c>
      <c r="T151" s="1">
        <v>100</v>
      </c>
    </row>
    <row r="152" spans="2:20" ht="15" customHeight="1" x14ac:dyDescent="0.2">
      <c r="B152" s="3">
        <v>1750</v>
      </c>
      <c r="C152" s="145"/>
      <c r="D152" s="148"/>
      <c r="E152" s="8" t="s">
        <v>4</v>
      </c>
      <c r="F152" s="142" t="s">
        <v>5</v>
      </c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4"/>
      <c r="R152" s="85">
        <v>44.5</v>
      </c>
      <c r="S152" s="85">
        <v>49.7</v>
      </c>
      <c r="T152" s="85">
        <v>54.8</v>
      </c>
    </row>
    <row r="153" spans="2:20" ht="15" x14ac:dyDescent="0.2">
      <c r="B153" s="4" t="s">
        <v>3</v>
      </c>
      <c r="C153" s="146"/>
      <c r="D153" s="149"/>
      <c r="E153" s="9" t="s">
        <v>6</v>
      </c>
      <c r="F153" s="9">
        <v>6.2</v>
      </c>
      <c r="G153" s="9">
        <v>8.1999999999999993</v>
      </c>
      <c r="H153" s="10">
        <v>11.2</v>
      </c>
      <c r="I153" s="9">
        <v>13.8</v>
      </c>
      <c r="J153" s="9">
        <v>16.600000000000001</v>
      </c>
      <c r="K153" s="10">
        <v>22.6</v>
      </c>
      <c r="L153" s="9">
        <v>31.2</v>
      </c>
      <c r="M153" s="9">
        <v>40</v>
      </c>
      <c r="N153" s="10">
        <v>49.2</v>
      </c>
      <c r="O153" s="9">
        <v>59.2</v>
      </c>
      <c r="P153" s="9">
        <v>69.2</v>
      </c>
      <c r="Q153" s="10">
        <v>79</v>
      </c>
      <c r="R153" s="9">
        <f>R152*2</f>
        <v>89</v>
      </c>
      <c r="S153" s="9">
        <f>S152*2</f>
        <v>99.4</v>
      </c>
      <c r="T153" s="10">
        <f>T152*2</f>
        <v>109.6</v>
      </c>
    </row>
    <row r="154" spans="2:20" ht="15" x14ac:dyDescent="0.2">
      <c r="B154" s="5">
        <v>41834</v>
      </c>
      <c r="C154" s="146"/>
      <c r="D154" s="149"/>
      <c r="E154" s="9" t="s">
        <v>7</v>
      </c>
      <c r="F154" s="9">
        <v>-4.8</v>
      </c>
      <c r="G154" s="9">
        <v>-7</v>
      </c>
      <c r="H154" s="10">
        <v>-10</v>
      </c>
      <c r="I154" s="9">
        <v>-13.4</v>
      </c>
      <c r="J154" s="9">
        <v>-17</v>
      </c>
      <c r="K154" s="10">
        <v>-37</v>
      </c>
      <c r="L154" s="9">
        <v>-78</v>
      </c>
      <c r="M154" s="9">
        <v>-120.6</v>
      </c>
      <c r="N154" s="10">
        <v>-164.2</v>
      </c>
      <c r="O154" s="9">
        <v>-212.6</v>
      </c>
      <c r="P154" s="9">
        <v>-259.39999999999998</v>
      </c>
      <c r="Q154" s="10">
        <v>-305.60000000000002</v>
      </c>
      <c r="R154" s="9"/>
      <c r="S154" s="9"/>
      <c r="T154" s="9"/>
    </row>
    <row r="155" spans="2:20" ht="15" x14ac:dyDescent="0.2">
      <c r="B155" s="6"/>
      <c r="C155" s="146"/>
      <c r="D155" s="149"/>
      <c r="E155" s="11" t="s">
        <v>8</v>
      </c>
      <c r="F155" s="12">
        <v>-4.8</v>
      </c>
      <c r="G155" s="12">
        <v>-3.5</v>
      </c>
      <c r="H155" s="12">
        <v>-3.3</v>
      </c>
      <c r="I155" s="12">
        <v>-3.4</v>
      </c>
      <c r="J155" s="12">
        <v>-3.4</v>
      </c>
      <c r="K155" s="12">
        <v>-3.7</v>
      </c>
      <c r="L155" s="12">
        <v>-3.9</v>
      </c>
      <c r="M155" s="12">
        <v>-4</v>
      </c>
      <c r="N155" s="12">
        <v>-4.0999999999999996</v>
      </c>
      <c r="O155" s="12">
        <v>-4.3</v>
      </c>
      <c r="P155" s="12">
        <v>-4.3</v>
      </c>
      <c r="Q155" s="12">
        <v>-4.4000000000000004</v>
      </c>
      <c r="R155" s="12"/>
      <c r="S155" s="12"/>
      <c r="T155" s="12"/>
    </row>
    <row r="156" spans="2:20" ht="15" x14ac:dyDescent="0.2">
      <c r="B156" s="6"/>
      <c r="C156" s="146"/>
      <c r="D156" s="149"/>
      <c r="E156" s="8" t="s">
        <v>9</v>
      </c>
      <c r="F156" s="8">
        <v>0.78</v>
      </c>
      <c r="G156" s="8">
        <v>0.56999999999999995</v>
      </c>
      <c r="H156" s="13">
        <v>0.53</v>
      </c>
      <c r="I156" s="8">
        <v>0.55000000000000004</v>
      </c>
      <c r="J156" s="8">
        <v>0.55000000000000004</v>
      </c>
      <c r="K156" s="13">
        <v>0.6</v>
      </c>
      <c r="L156" s="8">
        <v>0.63</v>
      </c>
      <c r="M156" s="8">
        <v>0.65</v>
      </c>
      <c r="N156" s="13">
        <v>0.66</v>
      </c>
      <c r="O156" s="8">
        <v>0.69</v>
      </c>
      <c r="P156" s="8">
        <v>0.69</v>
      </c>
      <c r="Q156" s="13">
        <v>0.71</v>
      </c>
      <c r="R156" s="8"/>
      <c r="S156" s="8"/>
      <c r="T156" s="8"/>
    </row>
    <row r="157" spans="2:20" ht="15" x14ac:dyDescent="0.2">
      <c r="B157" s="7"/>
      <c r="C157" s="147"/>
      <c r="D157" s="150"/>
      <c r="E157" s="14" t="s">
        <v>10</v>
      </c>
      <c r="F157" s="14">
        <v>0.8</v>
      </c>
      <c r="G157" s="14">
        <v>0.9</v>
      </c>
      <c r="H157" s="15">
        <v>0.9</v>
      </c>
      <c r="I157" s="14">
        <v>1</v>
      </c>
      <c r="J157" s="14">
        <v>1</v>
      </c>
      <c r="K157" s="15">
        <v>1.6</v>
      </c>
      <c r="L157" s="14">
        <v>2.5</v>
      </c>
      <c r="M157" s="14">
        <v>3</v>
      </c>
      <c r="N157" s="15">
        <v>3.3</v>
      </c>
      <c r="O157" s="14">
        <v>3.6</v>
      </c>
      <c r="P157" s="14">
        <v>3.7</v>
      </c>
      <c r="Q157" s="15">
        <v>3.9</v>
      </c>
      <c r="R157" s="14"/>
      <c r="S157" s="14"/>
      <c r="T157" s="14"/>
    </row>
    <row r="158" spans="2:20" x14ac:dyDescent="0.2">
      <c r="B158" s="151"/>
      <c r="C158" s="152"/>
      <c r="D158" s="152"/>
      <c r="E158" s="152"/>
      <c r="F158" s="152"/>
      <c r="G158" s="152"/>
      <c r="H158" s="152"/>
      <c r="I158" s="152"/>
      <c r="J158" s="152"/>
      <c r="K158" s="152"/>
      <c r="L158" s="152"/>
      <c r="M158" s="152"/>
      <c r="N158" s="152"/>
      <c r="O158" s="152"/>
      <c r="P158" s="152"/>
      <c r="Q158" s="153"/>
    </row>
    <row r="159" spans="2:20" x14ac:dyDescent="0.2">
      <c r="B159" s="154"/>
      <c r="C159" s="155"/>
      <c r="D159" s="155"/>
      <c r="E159" s="155"/>
      <c r="F159" s="155"/>
      <c r="G159" s="155"/>
      <c r="H159" s="155"/>
      <c r="I159" s="155"/>
      <c r="J159" s="155"/>
      <c r="K159" s="155"/>
      <c r="L159" s="155"/>
      <c r="M159" s="155"/>
      <c r="N159" s="155"/>
      <c r="O159" s="155"/>
      <c r="P159" s="155"/>
      <c r="Q159" s="156"/>
    </row>
    <row r="160" spans="2:20" ht="15" customHeight="1" x14ac:dyDescent="0.2">
      <c r="B160" s="18">
        <v>1751</v>
      </c>
      <c r="C160" s="157"/>
      <c r="D160" s="160"/>
      <c r="E160" s="19" t="s">
        <v>4</v>
      </c>
      <c r="F160" s="163" t="s">
        <v>5</v>
      </c>
      <c r="G160" s="164"/>
      <c r="H160" s="164"/>
      <c r="I160" s="164"/>
      <c r="J160" s="164"/>
      <c r="K160" s="164"/>
      <c r="L160" s="164"/>
      <c r="M160" s="164"/>
      <c r="N160" s="164"/>
      <c r="O160" s="164"/>
      <c r="P160" s="164"/>
      <c r="Q160" s="165"/>
    </row>
    <row r="161" spans="2:20" ht="15" x14ac:dyDescent="0.2">
      <c r="B161" s="20" t="s">
        <v>3</v>
      </c>
      <c r="C161" s="158"/>
      <c r="D161" s="161"/>
      <c r="E161" s="21" t="s">
        <v>6</v>
      </c>
      <c r="F161" s="21">
        <v>6.6</v>
      </c>
      <c r="G161" s="21">
        <v>10.199999999999999</v>
      </c>
      <c r="H161" s="21">
        <v>14.6</v>
      </c>
      <c r="I161" s="21">
        <v>18.399999999999999</v>
      </c>
      <c r="J161" s="21">
        <v>22.2</v>
      </c>
      <c r="K161" s="21">
        <v>32.6</v>
      </c>
      <c r="L161" s="21">
        <v>46.8</v>
      </c>
      <c r="M161" s="21">
        <v>59.2</v>
      </c>
      <c r="N161" s="21">
        <v>71.2</v>
      </c>
      <c r="O161" s="21">
        <v>83.4</v>
      </c>
      <c r="P161" s="21">
        <v>95.4</v>
      </c>
      <c r="Q161" s="21">
        <v>106.6</v>
      </c>
    </row>
    <row r="162" spans="2:20" ht="15" x14ac:dyDescent="0.2">
      <c r="B162" s="22">
        <v>41834</v>
      </c>
      <c r="C162" s="158"/>
      <c r="D162" s="161"/>
      <c r="E162" s="21" t="s">
        <v>7</v>
      </c>
      <c r="F162" s="21">
        <v>-4.4000000000000004</v>
      </c>
      <c r="G162" s="21">
        <v>-6.6</v>
      </c>
      <c r="H162" s="21">
        <v>-9.6</v>
      </c>
      <c r="I162" s="21">
        <v>-13.2</v>
      </c>
      <c r="J162" s="21">
        <v>-16.8</v>
      </c>
      <c r="K162" s="21">
        <v>-36.6</v>
      </c>
      <c r="L162" s="21">
        <v>-77.599999999999994</v>
      </c>
      <c r="M162" s="21">
        <v>-119.8</v>
      </c>
      <c r="N162" s="21">
        <v>-164</v>
      </c>
      <c r="O162" s="21">
        <v>-212.2</v>
      </c>
      <c r="P162" s="21">
        <v>-257.60000000000002</v>
      </c>
      <c r="Q162" s="21">
        <v>-306.8</v>
      </c>
    </row>
    <row r="163" spans="2:20" ht="15" x14ac:dyDescent="0.2">
      <c r="B163" s="23"/>
      <c r="C163" s="158"/>
      <c r="D163" s="161"/>
      <c r="E163" s="24" t="s">
        <v>8</v>
      </c>
      <c r="F163" s="25">
        <v>-4.4000000000000004</v>
      </c>
      <c r="G163" s="25">
        <v>-3.3</v>
      </c>
      <c r="H163" s="25">
        <v>-3.2</v>
      </c>
      <c r="I163" s="25">
        <v>-3.3</v>
      </c>
      <c r="J163" s="25">
        <v>-3.4</v>
      </c>
      <c r="K163" s="25">
        <v>-3.7</v>
      </c>
      <c r="L163" s="25">
        <v>-3.9</v>
      </c>
      <c r="M163" s="25">
        <v>-4</v>
      </c>
      <c r="N163" s="25">
        <v>-4.0999999999999996</v>
      </c>
      <c r="O163" s="25">
        <v>-4.2</v>
      </c>
      <c r="P163" s="25">
        <v>-4.3</v>
      </c>
      <c r="Q163" s="25">
        <v>-4.4000000000000004</v>
      </c>
    </row>
    <row r="164" spans="2:20" ht="15" x14ac:dyDescent="0.2">
      <c r="B164" s="23"/>
      <c r="C164" s="158"/>
      <c r="D164" s="161"/>
      <c r="E164" s="19" t="s">
        <v>9</v>
      </c>
      <c r="F164" s="19">
        <v>0.71</v>
      </c>
      <c r="G164" s="19">
        <v>0.53</v>
      </c>
      <c r="H164" s="19">
        <v>0.52</v>
      </c>
      <c r="I164" s="19">
        <v>0.53</v>
      </c>
      <c r="J164" s="19">
        <v>0.55000000000000004</v>
      </c>
      <c r="K164" s="19">
        <v>0.6</v>
      </c>
      <c r="L164" s="19">
        <v>0.63</v>
      </c>
      <c r="M164" s="19">
        <v>0.65</v>
      </c>
      <c r="N164" s="19">
        <v>0.66</v>
      </c>
      <c r="O164" s="19">
        <v>0.68</v>
      </c>
      <c r="P164" s="19">
        <v>0.69</v>
      </c>
      <c r="Q164" s="19">
        <v>0.71</v>
      </c>
    </row>
    <row r="165" spans="2:20" ht="15" x14ac:dyDescent="0.2">
      <c r="B165" s="26"/>
      <c r="C165" s="159"/>
      <c r="D165" s="162"/>
      <c r="E165" s="27" t="s">
        <v>10</v>
      </c>
      <c r="F165" s="27">
        <v>0.7</v>
      </c>
      <c r="G165" s="27">
        <v>0.6</v>
      </c>
      <c r="H165" s="27">
        <v>0.7</v>
      </c>
      <c r="I165" s="27">
        <v>0.7</v>
      </c>
      <c r="J165" s="27">
        <v>0.8</v>
      </c>
      <c r="K165" s="27">
        <v>1.1000000000000001</v>
      </c>
      <c r="L165" s="27">
        <v>1.7</v>
      </c>
      <c r="M165" s="27">
        <v>2</v>
      </c>
      <c r="N165" s="27">
        <v>2.2999999999999998</v>
      </c>
      <c r="O165" s="27">
        <v>2.5</v>
      </c>
      <c r="P165" s="27">
        <v>2.7</v>
      </c>
      <c r="Q165" s="27">
        <v>2.9</v>
      </c>
      <c r="R165" s="38"/>
    </row>
    <row r="166" spans="2:20" x14ac:dyDescent="0.2">
      <c r="B166" s="151"/>
      <c r="C166" s="152"/>
      <c r="D166" s="152"/>
      <c r="E166" s="152"/>
      <c r="F166" s="152"/>
      <c r="G166" s="152"/>
      <c r="H166" s="152"/>
      <c r="I166" s="152"/>
      <c r="J166" s="152"/>
      <c r="K166" s="152"/>
      <c r="L166" s="152"/>
      <c r="M166" s="152"/>
      <c r="N166" s="152"/>
      <c r="O166" s="152"/>
      <c r="P166" s="152"/>
      <c r="Q166" s="153"/>
    </row>
    <row r="167" spans="2:20" x14ac:dyDescent="0.2">
      <c r="B167" s="154"/>
      <c r="C167" s="155"/>
      <c r="D167" s="155"/>
      <c r="E167" s="155"/>
      <c r="F167" s="155"/>
      <c r="G167" s="155"/>
      <c r="H167" s="155"/>
      <c r="I167" s="155"/>
      <c r="J167" s="155"/>
      <c r="K167" s="155"/>
      <c r="L167" s="155"/>
      <c r="M167" s="155"/>
      <c r="N167" s="155"/>
      <c r="O167" s="155"/>
      <c r="P167" s="155"/>
      <c r="Q167" s="156"/>
    </row>
    <row r="168" spans="2:20" ht="15" customHeight="1" x14ac:dyDescent="0.2">
      <c r="B168" s="18">
        <v>1752</v>
      </c>
      <c r="C168" s="157"/>
      <c r="D168" s="160"/>
      <c r="E168" s="19" t="s">
        <v>4</v>
      </c>
      <c r="F168" s="163" t="s">
        <v>5</v>
      </c>
      <c r="G168" s="164"/>
      <c r="H168" s="164"/>
      <c r="I168" s="164"/>
      <c r="J168" s="164"/>
      <c r="K168" s="164"/>
      <c r="L168" s="164"/>
      <c r="M168" s="164"/>
      <c r="N168" s="164"/>
      <c r="O168" s="164"/>
      <c r="P168" s="164"/>
      <c r="Q168" s="165"/>
    </row>
    <row r="169" spans="2:20" ht="15" x14ac:dyDescent="0.2">
      <c r="B169" s="20" t="s">
        <v>3</v>
      </c>
      <c r="C169" s="158"/>
      <c r="D169" s="161"/>
      <c r="E169" s="21" t="s">
        <v>6</v>
      </c>
      <c r="F169" s="21">
        <v>6.2</v>
      </c>
      <c r="G169" s="21">
        <v>9.6</v>
      </c>
      <c r="H169" s="21">
        <v>14</v>
      </c>
      <c r="I169" s="21">
        <v>18.2</v>
      </c>
      <c r="J169" s="21">
        <v>21.2</v>
      </c>
      <c r="K169" s="21">
        <v>30</v>
      </c>
      <c r="L169" s="21">
        <v>42.6</v>
      </c>
      <c r="M169" s="21">
        <v>53.8</v>
      </c>
      <c r="N169" s="21">
        <v>65.400000000000006</v>
      </c>
      <c r="O169" s="21">
        <v>77</v>
      </c>
      <c r="P169" s="21">
        <v>86.8</v>
      </c>
      <c r="Q169" s="21">
        <v>96.8</v>
      </c>
    </row>
    <row r="170" spans="2:20" ht="15" x14ac:dyDescent="0.2">
      <c r="B170" s="22">
        <v>41834</v>
      </c>
      <c r="C170" s="158"/>
      <c r="D170" s="161"/>
      <c r="E170" s="21" t="s">
        <v>7</v>
      </c>
      <c r="F170" s="21">
        <v>-4.5999999999999996</v>
      </c>
      <c r="G170" s="21">
        <v>-6.8</v>
      </c>
      <c r="H170" s="21">
        <v>-9.6</v>
      </c>
      <c r="I170" s="21">
        <v>-12.8</v>
      </c>
      <c r="J170" s="21">
        <v>-16.2</v>
      </c>
      <c r="K170" s="21">
        <v>-34.200000000000003</v>
      </c>
      <c r="L170" s="21">
        <v>-72.8</v>
      </c>
      <c r="M170" s="21">
        <v>-112.8</v>
      </c>
      <c r="N170" s="21">
        <v>-155.4</v>
      </c>
      <c r="O170" s="21">
        <v>-201</v>
      </c>
      <c r="P170" s="21">
        <v>-248</v>
      </c>
      <c r="Q170" s="21">
        <v>-294.8</v>
      </c>
    </row>
    <row r="171" spans="2:20" ht="15" x14ac:dyDescent="0.2">
      <c r="B171" s="23"/>
      <c r="C171" s="158"/>
      <c r="D171" s="161"/>
      <c r="E171" s="24" t="s">
        <v>8</v>
      </c>
      <c r="F171" s="25">
        <v>-4.5999999999999996</v>
      </c>
      <c r="G171" s="25">
        <v>-3.4</v>
      </c>
      <c r="H171" s="25">
        <v>-3.2</v>
      </c>
      <c r="I171" s="25">
        <v>-3.2</v>
      </c>
      <c r="J171" s="25">
        <v>-3.2</v>
      </c>
      <c r="K171" s="25">
        <v>-3.4</v>
      </c>
      <c r="L171" s="25">
        <v>-3.6</v>
      </c>
      <c r="M171" s="25">
        <v>-3.8</v>
      </c>
      <c r="N171" s="25">
        <v>-3.9</v>
      </c>
      <c r="O171" s="25">
        <v>-4</v>
      </c>
      <c r="P171" s="25">
        <v>-4.0999999999999996</v>
      </c>
      <c r="Q171" s="25">
        <v>-4.2</v>
      </c>
    </row>
    <row r="172" spans="2:20" ht="15" x14ac:dyDescent="0.2">
      <c r="B172" s="23"/>
      <c r="C172" s="158"/>
      <c r="D172" s="161"/>
      <c r="E172" s="19" t="s">
        <v>9</v>
      </c>
      <c r="F172" s="19">
        <v>0.74</v>
      </c>
      <c r="G172" s="19">
        <v>0.55000000000000004</v>
      </c>
      <c r="H172" s="19">
        <v>0.52</v>
      </c>
      <c r="I172" s="19">
        <v>0.52</v>
      </c>
      <c r="J172" s="19">
        <v>0.52</v>
      </c>
      <c r="K172" s="19">
        <v>0.55000000000000004</v>
      </c>
      <c r="L172" s="19">
        <v>0.57999999999999996</v>
      </c>
      <c r="M172" s="19">
        <v>0.61</v>
      </c>
      <c r="N172" s="19">
        <v>0.63</v>
      </c>
      <c r="O172" s="19">
        <v>0.65</v>
      </c>
      <c r="P172" s="19">
        <v>0.66</v>
      </c>
      <c r="Q172" s="19">
        <v>0.68</v>
      </c>
    </row>
    <row r="173" spans="2:20" ht="15" x14ac:dyDescent="0.2">
      <c r="B173" s="26"/>
      <c r="C173" s="159"/>
      <c r="D173" s="162"/>
      <c r="E173" s="27" t="s">
        <v>10</v>
      </c>
      <c r="F173" s="27">
        <v>0.7</v>
      </c>
      <c r="G173" s="27">
        <v>0.7</v>
      </c>
      <c r="H173" s="27">
        <v>0.7</v>
      </c>
      <c r="I173" s="27">
        <v>0.7</v>
      </c>
      <c r="J173" s="27">
        <v>0.8</v>
      </c>
      <c r="K173" s="27">
        <v>1.1000000000000001</v>
      </c>
      <c r="L173" s="27">
        <v>1.7</v>
      </c>
      <c r="M173" s="27">
        <v>2.1</v>
      </c>
      <c r="N173" s="27">
        <v>2.4</v>
      </c>
      <c r="O173" s="27">
        <v>2.6</v>
      </c>
      <c r="P173" s="27">
        <v>2.9</v>
      </c>
      <c r="Q173" s="27">
        <v>3</v>
      </c>
      <c r="R173" s="38"/>
    </row>
    <row r="174" spans="2:20" x14ac:dyDescent="0.2">
      <c r="B174" s="151"/>
      <c r="C174" s="152"/>
      <c r="D174" s="152"/>
      <c r="E174" s="152"/>
      <c r="F174" s="152"/>
      <c r="G174" s="152"/>
      <c r="H174" s="152"/>
      <c r="I174" s="152"/>
      <c r="J174" s="152"/>
      <c r="K174" s="152"/>
      <c r="L174" s="152"/>
      <c r="M174" s="152"/>
      <c r="N174" s="152"/>
      <c r="O174" s="152"/>
      <c r="P174" s="152"/>
      <c r="Q174" s="153"/>
    </row>
    <row r="175" spans="2:20" ht="15" x14ac:dyDescent="0.2">
      <c r="B175" s="154"/>
      <c r="C175" s="155"/>
      <c r="D175" s="155"/>
      <c r="E175" s="155"/>
      <c r="F175" s="155"/>
      <c r="G175" s="155"/>
      <c r="H175" s="155"/>
      <c r="I175" s="155"/>
      <c r="J175" s="155"/>
      <c r="K175" s="155"/>
      <c r="L175" s="155"/>
      <c r="M175" s="155"/>
      <c r="N175" s="155"/>
      <c r="O175" s="155"/>
      <c r="P175" s="155"/>
      <c r="Q175" s="156"/>
      <c r="R175" s="1">
        <v>80</v>
      </c>
      <c r="S175" s="1">
        <v>90</v>
      </c>
      <c r="T175" s="1">
        <v>100</v>
      </c>
    </row>
    <row r="176" spans="2:20" ht="15" customHeight="1" x14ac:dyDescent="0.2">
      <c r="B176" s="3">
        <v>2052</v>
      </c>
      <c r="C176" s="145"/>
      <c r="D176" s="148"/>
      <c r="E176" s="8" t="s">
        <v>4</v>
      </c>
      <c r="F176" s="142" t="s">
        <v>5</v>
      </c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4"/>
      <c r="R176" s="85">
        <v>45.7</v>
      </c>
      <c r="S176" s="85">
        <v>51.9</v>
      </c>
      <c r="T176" s="85">
        <v>57.9</v>
      </c>
    </row>
    <row r="177" spans="2:20" ht="15" x14ac:dyDescent="0.2">
      <c r="B177" s="4" t="s">
        <v>3</v>
      </c>
      <c r="C177" s="146"/>
      <c r="D177" s="149"/>
      <c r="E177" s="9" t="s">
        <v>6</v>
      </c>
      <c r="F177" s="9">
        <v>6</v>
      </c>
      <c r="G177" s="9">
        <v>7.8</v>
      </c>
      <c r="H177" s="10">
        <v>9.8000000000000007</v>
      </c>
      <c r="I177" s="9">
        <v>11.8</v>
      </c>
      <c r="J177" s="9">
        <v>14</v>
      </c>
      <c r="K177" s="10">
        <v>21.2</v>
      </c>
      <c r="L177" s="9">
        <v>30</v>
      </c>
      <c r="M177" s="9">
        <v>38.4</v>
      </c>
      <c r="N177" s="10">
        <v>47.8</v>
      </c>
      <c r="O177" s="9">
        <v>58</v>
      </c>
      <c r="P177" s="9">
        <v>68.8</v>
      </c>
      <c r="Q177" s="10">
        <v>80.2</v>
      </c>
      <c r="R177" s="9">
        <f>R176*2</f>
        <v>91.4</v>
      </c>
      <c r="S177" s="9">
        <f>S176*2</f>
        <v>103.8</v>
      </c>
      <c r="T177" s="10">
        <f>T176*2</f>
        <v>115.8</v>
      </c>
    </row>
    <row r="178" spans="2:20" ht="15" x14ac:dyDescent="0.2">
      <c r="B178" s="5">
        <v>42256</v>
      </c>
      <c r="C178" s="146"/>
      <c r="D178" s="149"/>
      <c r="E178" s="9" t="s">
        <v>7</v>
      </c>
      <c r="F178" s="9">
        <v>-5.4</v>
      </c>
      <c r="G178" s="9">
        <v>-7</v>
      </c>
      <c r="H178" s="10">
        <v>-9.6</v>
      </c>
      <c r="I178" s="9">
        <v>-12.2</v>
      </c>
      <c r="J178" s="9">
        <v>-15.4</v>
      </c>
      <c r="K178" s="10">
        <v>-33.200000000000003</v>
      </c>
      <c r="L178" s="9">
        <v>-68.2</v>
      </c>
      <c r="M178" s="9">
        <v>-102.4</v>
      </c>
      <c r="N178" s="10">
        <v>-137.19999999999999</v>
      </c>
      <c r="O178" s="9">
        <v>-173.8</v>
      </c>
      <c r="P178" s="9">
        <v>-209.4</v>
      </c>
      <c r="Q178" s="10">
        <v>-245.8</v>
      </c>
      <c r="R178" s="9"/>
      <c r="S178" s="9"/>
      <c r="T178" s="9"/>
    </row>
    <row r="179" spans="2:20" ht="15" x14ac:dyDescent="0.2">
      <c r="B179" s="6"/>
      <c r="C179" s="146"/>
      <c r="D179" s="149"/>
      <c r="E179" s="11" t="s">
        <v>8</v>
      </c>
      <c r="F179" s="12">
        <v>-5.4</v>
      </c>
      <c r="G179" s="12">
        <v>-3.5</v>
      </c>
      <c r="H179" s="12">
        <v>-3.2</v>
      </c>
      <c r="I179" s="12">
        <v>-3.1</v>
      </c>
      <c r="J179" s="12">
        <v>-3.1</v>
      </c>
      <c r="K179" s="12">
        <v>-3.3</v>
      </c>
      <c r="L179" s="12">
        <v>-3.4</v>
      </c>
      <c r="M179" s="12">
        <v>-3.4</v>
      </c>
      <c r="N179" s="12">
        <v>-3.4</v>
      </c>
      <c r="O179" s="12">
        <v>-3.5</v>
      </c>
      <c r="P179" s="12">
        <v>-3.5</v>
      </c>
      <c r="Q179" s="12">
        <v>-3.5</v>
      </c>
      <c r="R179" s="12"/>
      <c r="S179" s="12"/>
      <c r="T179" s="12"/>
    </row>
    <row r="180" spans="2:20" ht="15" x14ac:dyDescent="0.2">
      <c r="B180" s="6"/>
      <c r="C180" s="146"/>
      <c r="D180" s="149"/>
      <c r="E180" s="8" t="s">
        <v>9</v>
      </c>
      <c r="F180" s="8">
        <v>0.87</v>
      </c>
      <c r="G180" s="8">
        <v>0.56999999999999995</v>
      </c>
      <c r="H180" s="13">
        <v>0.52</v>
      </c>
      <c r="I180" s="8">
        <v>0.5</v>
      </c>
      <c r="J180" s="8">
        <v>0.5</v>
      </c>
      <c r="K180" s="13">
        <v>0.53</v>
      </c>
      <c r="L180" s="8">
        <v>0.55000000000000004</v>
      </c>
      <c r="M180" s="8">
        <v>0.55000000000000004</v>
      </c>
      <c r="N180" s="13">
        <v>0.55000000000000004</v>
      </c>
      <c r="O180" s="8">
        <v>0.56999999999999995</v>
      </c>
      <c r="P180" s="8">
        <v>0.56999999999999995</v>
      </c>
      <c r="Q180" s="13">
        <v>0.56999999999999995</v>
      </c>
      <c r="R180" s="8"/>
      <c r="S180" s="8"/>
      <c r="T180" s="8"/>
    </row>
    <row r="181" spans="2:20" ht="15" x14ac:dyDescent="0.2">
      <c r="B181" s="7"/>
      <c r="C181" s="147"/>
      <c r="D181" s="150"/>
      <c r="E181" s="14" t="s">
        <v>10</v>
      </c>
      <c r="F181" s="14">
        <v>0.9</v>
      </c>
      <c r="G181" s="14">
        <v>0.9</v>
      </c>
      <c r="H181" s="15">
        <v>1</v>
      </c>
      <c r="I181" s="14">
        <v>1</v>
      </c>
      <c r="J181" s="14">
        <v>1.1000000000000001</v>
      </c>
      <c r="K181" s="15">
        <v>1.6</v>
      </c>
      <c r="L181" s="14">
        <v>2.2999999999999998</v>
      </c>
      <c r="M181" s="14">
        <v>2.7</v>
      </c>
      <c r="N181" s="15">
        <v>2.9</v>
      </c>
      <c r="O181" s="14">
        <v>3</v>
      </c>
      <c r="P181" s="14">
        <v>3</v>
      </c>
      <c r="Q181" s="15">
        <v>3.1</v>
      </c>
      <c r="R181" s="14"/>
      <c r="S181" s="14"/>
      <c r="T181" s="14"/>
    </row>
    <row r="182" spans="2:20" x14ac:dyDescent="0.2">
      <c r="B182" s="151"/>
      <c r="C182" s="152"/>
      <c r="D182" s="152"/>
      <c r="E182" s="152"/>
      <c r="F182" s="152"/>
      <c r="G182" s="152"/>
      <c r="H182" s="152"/>
      <c r="I182" s="152"/>
      <c r="J182" s="152"/>
      <c r="K182" s="152"/>
      <c r="L182" s="152"/>
      <c r="M182" s="152"/>
      <c r="N182" s="152"/>
      <c r="O182" s="152"/>
      <c r="P182" s="152"/>
      <c r="Q182" s="153"/>
    </row>
    <row r="183" spans="2:20" x14ac:dyDescent="0.2">
      <c r="B183" s="154"/>
      <c r="C183" s="155"/>
      <c r="D183" s="155"/>
      <c r="E183" s="155"/>
      <c r="F183" s="155"/>
      <c r="G183" s="155"/>
      <c r="H183" s="155"/>
      <c r="I183" s="155"/>
      <c r="J183" s="155"/>
      <c r="K183" s="155"/>
      <c r="L183" s="155"/>
      <c r="M183" s="155"/>
      <c r="N183" s="155"/>
      <c r="O183" s="155"/>
      <c r="P183" s="155"/>
      <c r="Q183" s="156"/>
    </row>
    <row r="184" spans="2:20" ht="15" customHeight="1" x14ac:dyDescent="0.2">
      <c r="B184" s="18">
        <v>2136</v>
      </c>
      <c r="C184" s="157"/>
      <c r="D184" s="160"/>
      <c r="E184" s="19" t="s">
        <v>4</v>
      </c>
      <c r="F184" s="163" t="s">
        <v>5</v>
      </c>
      <c r="G184" s="164"/>
      <c r="H184" s="164"/>
      <c r="I184" s="164"/>
      <c r="J184" s="164"/>
      <c r="K184" s="164"/>
      <c r="L184" s="164"/>
      <c r="M184" s="164"/>
      <c r="N184" s="164"/>
      <c r="O184" s="164"/>
      <c r="P184" s="164"/>
      <c r="Q184" s="165"/>
    </row>
    <row r="185" spans="2:20" ht="15" x14ac:dyDescent="0.2">
      <c r="B185" s="20" t="s">
        <v>3</v>
      </c>
      <c r="C185" s="158"/>
      <c r="D185" s="161"/>
      <c r="E185" s="21" t="s">
        <v>6</v>
      </c>
      <c r="F185" s="21">
        <v>4.4000000000000004</v>
      </c>
      <c r="G185" s="21">
        <v>6.6</v>
      </c>
      <c r="H185" s="21">
        <v>9.1999999999999993</v>
      </c>
      <c r="I185" s="21">
        <v>11</v>
      </c>
      <c r="J185" s="21">
        <v>11.8</v>
      </c>
      <c r="K185" s="21">
        <v>15</v>
      </c>
      <c r="L185" s="21">
        <v>20.6</v>
      </c>
      <c r="M185" s="21">
        <v>26.4</v>
      </c>
      <c r="N185" s="21">
        <v>32.799999999999997</v>
      </c>
      <c r="O185" s="21">
        <v>40.200000000000003</v>
      </c>
      <c r="P185" s="21">
        <v>48</v>
      </c>
      <c r="Q185" s="21">
        <v>56.4</v>
      </c>
    </row>
    <row r="186" spans="2:20" ht="15" x14ac:dyDescent="0.2">
      <c r="B186" s="22">
        <v>42319</v>
      </c>
      <c r="C186" s="158"/>
      <c r="D186" s="161"/>
      <c r="E186" s="21" t="s">
        <v>7</v>
      </c>
      <c r="F186" s="21">
        <v>-4.2</v>
      </c>
      <c r="G186" s="21">
        <v>-6.6</v>
      </c>
      <c r="H186" s="21">
        <v>-9.6</v>
      </c>
      <c r="I186" s="21">
        <v>-12.4</v>
      </c>
      <c r="J186" s="21">
        <v>-16.399999999999999</v>
      </c>
      <c r="K186" s="21">
        <v>-36.200000000000003</v>
      </c>
      <c r="L186" s="21">
        <v>-71</v>
      </c>
      <c r="M186" s="21">
        <v>-105.6</v>
      </c>
      <c r="N186" s="21">
        <v>-140.80000000000001</v>
      </c>
      <c r="O186" s="21">
        <v>-177</v>
      </c>
      <c r="P186" s="21">
        <v>-214</v>
      </c>
      <c r="Q186" s="21">
        <v>-250.2</v>
      </c>
    </row>
    <row r="187" spans="2:20" ht="15" x14ac:dyDescent="0.2">
      <c r="B187" s="23"/>
      <c r="C187" s="158"/>
      <c r="D187" s="161"/>
      <c r="E187" s="24" t="s">
        <v>8</v>
      </c>
      <c r="F187" s="25">
        <v>-4.2</v>
      </c>
      <c r="G187" s="25">
        <v>-3.3</v>
      </c>
      <c r="H187" s="25">
        <v>-3.2</v>
      </c>
      <c r="I187" s="25">
        <v>-3.1</v>
      </c>
      <c r="J187" s="25">
        <v>-3.3</v>
      </c>
      <c r="K187" s="25">
        <v>-3.6</v>
      </c>
      <c r="L187" s="25">
        <v>-3.6</v>
      </c>
      <c r="M187" s="25">
        <v>-3.5</v>
      </c>
      <c r="N187" s="25">
        <v>-3.5</v>
      </c>
      <c r="O187" s="25">
        <v>-3.5</v>
      </c>
      <c r="P187" s="25">
        <v>-3.6</v>
      </c>
      <c r="Q187" s="25">
        <v>-3.6</v>
      </c>
    </row>
    <row r="188" spans="2:20" ht="15" x14ac:dyDescent="0.2">
      <c r="B188" s="23"/>
      <c r="C188" s="158"/>
      <c r="D188" s="161"/>
      <c r="E188" s="19" t="s">
        <v>9</v>
      </c>
      <c r="F188" s="19">
        <v>0.68</v>
      </c>
      <c r="G188" s="19">
        <v>0.53</v>
      </c>
      <c r="H188" s="19">
        <v>0.52</v>
      </c>
      <c r="I188" s="19">
        <v>0.5</v>
      </c>
      <c r="J188" s="19">
        <v>0.53</v>
      </c>
      <c r="K188" s="19">
        <v>0.57999999999999996</v>
      </c>
      <c r="L188" s="19">
        <v>0.57999999999999996</v>
      </c>
      <c r="M188" s="19">
        <v>0.56999999999999995</v>
      </c>
      <c r="N188" s="19">
        <v>0.56999999999999995</v>
      </c>
      <c r="O188" s="19">
        <v>0.56999999999999995</v>
      </c>
      <c r="P188" s="19">
        <v>0.57999999999999996</v>
      </c>
      <c r="Q188" s="19">
        <v>0.57999999999999996</v>
      </c>
    </row>
    <row r="189" spans="2:20" ht="15" x14ac:dyDescent="0.2">
      <c r="B189" s="26"/>
      <c r="C189" s="159"/>
      <c r="D189" s="162"/>
      <c r="E189" s="27" t="s">
        <v>10</v>
      </c>
      <c r="F189" s="27">
        <v>1</v>
      </c>
      <c r="G189" s="27">
        <v>1</v>
      </c>
      <c r="H189" s="27">
        <v>1</v>
      </c>
      <c r="I189" s="27">
        <v>1.1000000000000001</v>
      </c>
      <c r="J189" s="27">
        <v>1.4</v>
      </c>
      <c r="K189" s="27">
        <v>2.4</v>
      </c>
      <c r="L189" s="27">
        <v>3.4</v>
      </c>
      <c r="M189" s="27">
        <v>4</v>
      </c>
      <c r="N189" s="27">
        <v>4.3</v>
      </c>
      <c r="O189" s="27">
        <v>4.4000000000000004</v>
      </c>
      <c r="P189" s="27">
        <v>4.5</v>
      </c>
      <c r="Q189" s="27">
        <v>4.4000000000000004</v>
      </c>
      <c r="R189" s="38"/>
    </row>
    <row r="190" spans="2:20" x14ac:dyDescent="0.2">
      <c r="B190" s="151"/>
      <c r="C190" s="152"/>
      <c r="D190" s="152"/>
      <c r="E190" s="152"/>
      <c r="F190" s="152"/>
      <c r="G190" s="152"/>
      <c r="H190" s="152"/>
      <c r="I190" s="152"/>
      <c r="J190" s="152"/>
      <c r="K190" s="152"/>
      <c r="L190" s="152"/>
      <c r="M190" s="152"/>
      <c r="N190" s="152"/>
      <c r="O190" s="152"/>
      <c r="P190" s="152"/>
      <c r="Q190" s="153"/>
    </row>
    <row r="191" spans="2:20" x14ac:dyDescent="0.2">
      <c r="B191" s="154"/>
      <c r="C191" s="155"/>
      <c r="D191" s="155"/>
      <c r="E191" s="155"/>
      <c r="F191" s="155"/>
      <c r="G191" s="155"/>
      <c r="H191" s="155"/>
      <c r="I191" s="155"/>
      <c r="J191" s="155"/>
      <c r="K191" s="155"/>
      <c r="L191" s="155"/>
      <c r="M191" s="155"/>
      <c r="N191" s="155"/>
      <c r="O191" s="155"/>
      <c r="P191" s="155"/>
      <c r="Q191" s="156"/>
    </row>
    <row r="192" spans="2:20" ht="15" customHeight="1" x14ac:dyDescent="0.2">
      <c r="B192" s="18">
        <v>2137</v>
      </c>
      <c r="C192" s="157"/>
      <c r="D192" s="160"/>
      <c r="E192" s="19" t="s">
        <v>4</v>
      </c>
      <c r="F192" s="163" t="s">
        <v>5</v>
      </c>
      <c r="G192" s="164"/>
      <c r="H192" s="164"/>
      <c r="I192" s="164"/>
      <c r="J192" s="164"/>
      <c r="K192" s="164"/>
      <c r="L192" s="164"/>
      <c r="M192" s="164"/>
      <c r="N192" s="164"/>
      <c r="O192" s="164"/>
      <c r="P192" s="164"/>
      <c r="Q192" s="165"/>
    </row>
    <row r="193" spans="2:20" ht="15" x14ac:dyDescent="0.2">
      <c r="B193" s="20" t="s">
        <v>3</v>
      </c>
      <c r="C193" s="158"/>
      <c r="D193" s="161"/>
      <c r="E193" s="21" t="s">
        <v>6</v>
      </c>
      <c r="F193" s="21">
        <v>5.4</v>
      </c>
      <c r="G193" s="21">
        <v>7.6</v>
      </c>
      <c r="H193" s="21">
        <v>10.4</v>
      </c>
      <c r="I193" s="21">
        <v>12.2</v>
      </c>
      <c r="J193" s="21">
        <v>13.8</v>
      </c>
      <c r="K193" s="21">
        <v>17.600000000000001</v>
      </c>
      <c r="L193" s="21">
        <v>24</v>
      </c>
      <c r="M193" s="21">
        <v>30.6</v>
      </c>
      <c r="N193" s="21">
        <v>38</v>
      </c>
      <c r="O193" s="21">
        <v>47</v>
      </c>
      <c r="P193" s="21">
        <v>55.6</v>
      </c>
      <c r="Q193" s="21">
        <v>64.8</v>
      </c>
    </row>
    <row r="194" spans="2:20" ht="15" x14ac:dyDescent="0.2">
      <c r="B194" s="22">
        <v>42320</v>
      </c>
      <c r="C194" s="158"/>
      <c r="D194" s="161"/>
      <c r="E194" s="21" t="s">
        <v>7</v>
      </c>
      <c r="F194" s="21">
        <v>-4.4000000000000004</v>
      </c>
      <c r="G194" s="21">
        <v>-6.8</v>
      </c>
      <c r="H194" s="21">
        <v>-9.8000000000000007</v>
      </c>
      <c r="I194" s="21">
        <v>-13.4</v>
      </c>
      <c r="J194" s="21">
        <v>-17</v>
      </c>
      <c r="K194" s="21">
        <v>-38</v>
      </c>
      <c r="L194" s="21">
        <v>-75.400000000000006</v>
      </c>
      <c r="M194" s="21">
        <v>-111.8</v>
      </c>
      <c r="N194" s="21">
        <v>-147.4</v>
      </c>
      <c r="O194" s="21">
        <v>-186.4</v>
      </c>
      <c r="P194" s="21">
        <v>-223.4</v>
      </c>
      <c r="Q194" s="21">
        <v>-260.2</v>
      </c>
    </row>
    <row r="195" spans="2:20" ht="15" x14ac:dyDescent="0.2">
      <c r="B195" s="23"/>
      <c r="C195" s="158"/>
      <c r="D195" s="161"/>
      <c r="E195" s="24" t="s">
        <v>8</v>
      </c>
      <c r="F195" s="25">
        <v>-4.4000000000000004</v>
      </c>
      <c r="G195" s="25">
        <v>-3.4</v>
      </c>
      <c r="H195" s="25">
        <v>-3.3</v>
      </c>
      <c r="I195" s="25">
        <v>-3.4</v>
      </c>
      <c r="J195" s="25">
        <v>-3.4</v>
      </c>
      <c r="K195" s="25">
        <v>-3.8</v>
      </c>
      <c r="L195" s="25">
        <v>-3.8</v>
      </c>
      <c r="M195" s="25">
        <v>-3.7</v>
      </c>
      <c r="N195" s="25">
        <v>-3.7</v>
      </c>
      <c r="O195" s="25">
        <v>-3.7</v>
      </c>
      <c r="P195" s="25">
        <v>-3.7</v>
      </c>
      <c r="Q195" s="25">
        <v>-3.7</v>
      </c>
    </row>
    <row r="196" spans="2:20" ht="15" x14ac:dyDescent="0.2">
      <c r="B196" s="23"/>
      <c r="C196" s="158"/>
      <c r="D196" s="161"/>
      <c r="E196" s="19" t="s">
        <v>9</v>
      </c>
      <c r="F196" s="19">
        <v>0.71</v>
      </c>
      <c r="G196" s="19">
        <v>0.55000000000000004</v>
      </c>
      <c r="H196" s="19">
        <v>0.53</v>
      </c>
      <c r="I196" s="19">
        <v>0.55000000000000004</v>
      </c>
      <c r="J196" s="19">
        <v>0.55000000000000004</v>
      </c>
      <c r="K196" s="19">
        <v>0.61</v>
      </c>
      <c r="L196" s="19">
        <v>0.61</v>
      </c>
      <c r="M196" s="19">
        <v>0.6</v>
      </c>
      <c r="N196" s="19">
        <v>0.6</v>
      </c>
      <c r="O196" s="19">
        <v>0.6</v>
      </c>
      <c r="P196" s="19">
        <v>0.6</v>
      </c>
      <c r="Q196" s="19">
        <v>0.6</v>
      </c>
    </row>
    <row r="197" spans="2:20" ht="15" x14ac:dyDescent="0.2">
      <c r="B197" s="26"/>
      <c r="C197" s="159"/>
      <c r="D197" s="162"/>
      <c r="E197" s="27" t="s">
        <v>10</v>
      </c>
      <c r="F197" s="27">
        <v>0.8</v>
      </c>
      <c r="G197" s="27">
        <v>0.9</v>
      </c>
      <c r="H197" s="27">
        <v>0.9</v>
      </c>
      <c r="I197" s="27">
        <v>1.1000000000000001</v>
      </c>
      <c r="J197" s="27">
        <v>1.2</v>
      </c>
      <c r="K197" s="27">
        <v>2.2000000000000002</v>
      </c>
      <c r="L197" s="27">
        <v>3.1</v>
      </c>
      <c r="M197" s="27">
        <v>3.7</v>
      </c>
      <c r="N197" s="27">
        <v>3.9</v>
      </c>
      <c r="O197" s="27">
        <v>4</v>
      </c>
      <c r="P197" s="27">
        <v>4</v>
      </c>
      <c r="Q197" s="27">
        <v>4</v>
      </c>
      <c r="R197" s="38"/>
    </row>
    <row r="198" spans="2:20" x14ac:dyDescent="0.2">
      <c r="B198" s="151"/>
      <c r="C198" s="152"/>
      <c r="D198" s="152"/>
      <c r="E198" s="152"/>
      <c r="F198" s="152"/>
      <c r="G198" s="152"/>
      <c r="H198" s="152"/>
      <c r="I198" s="152"/>
      <c r="J198" s="152"/>
      <c r="K198" s="152"/>
      <c r="L198" s="152"/>
      <c r="M198" s="152"/>
      <c r="N198" s="152"/>
      <c r="O198" s="152"/>
      <c r="P198" s="152"/>
      <c r="Q198" s="153"/>
    </row>
    <row r="199" spans="2:20" ht="15" x14ac:dyDescent="0.2">
      <c r="B199" s="154"/>
      <c r="C199" s="155"/>
      <c r="D199" s="155"/>
      <c r="E199" s="155"/>
      <c r="F199" s="155"/>
      <c r="G199" s="155"/>
      <c r="H199" s="155"/>
      <c r="I199" s="155"/>
      <c r="J199" s="155"/>
      <c r="K199" s="155"/>
      <c r="L199" s="155"/>
      <c r="M199" s="155"/>
      <c r="N199" s="155"/>
      <c r="O199" s="155"/>
      <c r="P199" s="155"/>
      <c r="Q199" s="156"/>
      <c r="R199" s="1">
        <v>80</v>
      </c>
      <c r="S199" s="1">
        <v>90</v>
      </c>
      <c r="T199" s="1">
        <v>100</v>
      </c>
    </row>
    <row r="200" spans="2:20" ht="15" customHeight="1" x14ac:dyDescent="0.2">
      <c r="B200" s="3">
        <v>2138</v>
      </c>
      <c r="C200" s="145"/>
      <c r="D200" s="148"/>
      <c r="E200" s="8" t="s">
        <v>4</v>
      </c>
      <c r="F200" s="142" t="s">
        <v>5</v>
      </c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4"/>
      <c r="R200" s="85">
        <v>41.7</v>
      </c>
      <c r="S200" s="85">
        <v>46.5</v>
      </c>
      <c r="T200" s="85">
        <v>52</v>
      </c>
    </row>
    <row r="201" spans="2:20" ht="15" x14ac:dyDescent="0.2">
      <c r="B201" s="4" t="s">
        <v>3</v>
      </c>
      <c r="C201" s="146"/>
      <c r="D201" s="149"/>
      <c r="E201" s="9" t="s">
        <v>6</v>
      </c>
      <c r="F201" s="9">
        <v>4.8</v>
      </c>
      <c r="G201" s="9">
        <v>6.8</v>
      </c>
      <c r="H201" s="10">
        <v>9.8000000000000007</v>
      </c>
      <c r="I201" s="9">
        <v>12.8</v>
      </c>
      <c r="J201" s="9">
        <v>14.8</v>
      </c>
      <c r="K201" s="10">
        <v>19.8</v>
      </c>
      <c r="L201" s="9">
        <v>27.4</v>
      </c>
      <c r="M201" s="9">
        <v>34.799999999999997</v>
      </c>
      <c r="N201" s="10">
        <v>43.2</v>
      </c>
      <c r="O201" s="9">
        <v>52.4</v>
      </c>
      <c r="P201" s="9">
        <v>62.2</v>
      </c>
      <c r="Q201" s="10">
        <v>72.400000000000006</v>
      </c>
      <c r="R201" s="9">
        <f>R200*2</f>
        <v>83.4</v>
      </c>
      <c r="S201" s="9">
        <f>S200*2</f>
        <v>93</v>
      </c>
      <c r="T201" s="10">
        <f>T200*2</f>
        <v>104</v>
      </c>
    </row>
    <row r="202" spans="2:20" ht="15" x14ac:dyDescent="0.2">
      <c r="B202" s="5">
        <v>42320</v>
      </c>
      <c r="C202" s="146"/>
      <c r="D202" s="149"/>
      <c r="E202" s="9" t="s">
        <v>7</v>
      </c>
      <c r="F202" s="9">
        <v>-4</v>
      </c>
      <c r="G202" s="9">
        <v>-6.4</v>
      </c>
      <c r="H202" s="10">
        <v>-9.4</v>
      </c>
      <c r="I202" s="9">
        <v>-12.4</v>
      </c>
      <c r="J202" s="9">
        <v>-16.2</v>
      </c>
      <c r="K202" s="10">
        <v>-36.200000000000003</v>
      </c>
      <c r="L202" s="9">
        <v>-72</v>
      </c>
      <c r="M202" s="9">
        <v>-107</v>
      </c>
      <c r="N202" s="10">
        <v>-142.6</v>
      </c>
      <c r="O202" s="9">
        <v>-180.2</v>
      </c>
      <c r="P202" s="9">
        <v>-217.2</v>
      </c>
      <c r="Q202" s="10">
        <v>-254.4</v>
      </c>
      <c r="R202" s="9"/>
      <c r="S202" s="9"/>
      <c r="T202" s="9"/>
    </row>
    <row r="203" spans="2:20" ht="15" x14ac:dyDescent="0.2">
      <c r="B203" s="6"/>
      <c r="C203" s="146"/>
      <c r="D203" s="149"/>
      <c r="E203" s="11" t="s">
        <v>8</v>
      </c>
      <c r="F203" s="12">
        <v>-4</v>
      </c>
      <c r="G203" s="12">
        <v>-3.2</v>
      </c>
      <c r="H203" s="12">
        <v>-3.1</v>
      </c>
      <c r="I203" s="12">
        <v>-3.1</v>
      </c>
      <c r="J203" s="12">
        <v>-3.2</v>
      </c>
      <c r="K203" s="12">
        <v>-3.6</v>
      </c>
      <c r="L203" s="12">
        <v>-3.6</v>
      </c>
      <c r="M203" s="12">
        <v>-3.6</v>
      </c>
      <c r="N203" s="12">
        <v>-3.6</v>
      </c>
      <c r="O203" s="12">
        <v>-3.6</v>
      </c>
      <c r="P203" s="12">
        <v>-3.6</v>
      </c>
      <c r="Q203" s="12">
        <v>-3.6</v>
      </c>
      <c r="R203" s="12"/>
      <c r="S203" s="12"/>
      <c r="T203" s="12"/>
    </row>
    <row r="204" spans="2:20" ht="15" x14ac:dyDescent="0.2">
      <c r="B204" s="6"/>
      <c r="C204" s="146"/>
      <c r="D204" s="149"/>
      <c r="E204" s="8" t="s">
        <v>9</v>
      </c>
      <c r="F204" s="8">
        <v>0.65</v>
      </c>
      <c r="G204" s="8">
        <v>0.52</v>
      </c>
      <c r="H204" s="13">
        <v>0.5</v>
      </c>
      <c r="I204" s="8">
        <v>0.5</v>
      </c>
      <c r="J204" s="8">
        <v>0.52</v>
      </c>
      <c r="K204" s="13">
        <v>0.57999999999999996</v>
      </c>
      <c r="L204" s="8">
        <v>0.57999999999999996</v>
      </c>
      <c r="M204" s="8">
        <v>0.57999999999999996</v>
      </c>
      <c r="N204" s="13">
        <v>0.57999999999999996</v>
      </c>
      <c r="O204" s="8">
        <v>0.57999999999999996</v>
      </c>
      <c r="P204" s="8">
        <v>0.57999999999999996</v>
      </c>
      <c r="Q204" s="13">
        <v>0.57999999999999996</v>
      </c>
      <c r="R204" s="8"/>
      <c r="S204" s="8"/>
      <c r="T204" s="8"/>
    </row>
    <row r="205" spans="2:20" ht="15" x14ac:dyDescent="0.2">
      <c r="B205" s="7"/>
      <c r="C205" s="147"/>
      <c r="D205" s="150"/>
      <c r="E205" s="14" t="s">
        <v>10</v>
      </c>
      <c r="F205" s="14">
        <v>0.8</v>
      </c>
      <c r="G205" s="14">
        <v>0.9</v>
      </c>
      <c r="H205" s="15">
        <v>1</v>
      </c>
      <c r="I205" s="14">
        <v>1</v>
      </c>
      <c r="J205" s="14">
        <v>1.1000000000000001</v>
      </c>
      <c r="K205" s="15">
        <v>1.8</v>
      </c>
      <c r="L205" s="14">
        <v>2.6</v>
      </c>
      <c r="M205" s="14">
        <v>3.1</v>
      </c>
      <c r="N205" s="15">
        <v>3.3</v>
      </c>
      <c r="O205" s="14">
        <v>3.4</v>
      </c>
      <c r="P205" s="14">
        <v>3.5</v>
      </c>
      <c r="Q205" s="15">
        <v>3.5</v>
      </c>
      <c r="R205" s="14"/>
      <c r="S205" s="14"/>
      <c r="T205" s="14"/>
    </row>
    <row r="206" spans="2:20" x14ac:dyDescent="0.2">
      <c r="B206" s="151"/>
      <c r="C206" s="152"/>
      <c r="D206" s="152"/>
      <c r="E206" s="152"/>
      <c r="F206" s="152"/>
      <c r="G206" s="152"/>
      <c r="H206" s="152"/>
      <c r="I206" s="152"/>
      <c r="J206" s="152"/>
      <c r="K206" s="152"/>
      <c r="L206" s="152"/>
      <c r="M206" s="152"/>
      <c r="N206" s="152"/>
      <c r="O206" s="152"/>
      <c r="P206" s="152"/>
      <c r="Q206" s="153"/>
    </row>
    <row r="207" spans="2:20" ht="15" x14ac:dyDescent="0.2">
      <c r="B207" s="154"/>
      <c r="C207" s="155"/>
      <c r="D207" s="155"/>
      <c r="E207" s="155"/>
      <c r="F207" s="155"/>
      <c r="G207" s="155"/>
      <c r="H207" s="155"/>
      <c r="I207" s="155"/>
      <c r="J207" s="155"/>
      <c r="K207" s="155"/>
      <c r="L207" s="155"/>
      <c r="M207" s="155"/>
      <c r="N207" s="155"/>
      <c r="O207" s="155"/>
      <c r="P207" s="155"/>
      <c r="Q207" s="156"/>
      <c r="R207" s="1">
        <v>80</v>
      </c>
      <c r="S207" s="1">
        <v>90</v>
      </c>
      <c r="T207" s="1">
        <v>100</v>
      </c>
    </row>
    <row r="208" spans="2:20" ht="15" customHeight="1" x14ac:dyDescent="0.2">
      <c r="B208" s="3">
        <v>2139</v>
      </c>
      <c r="C208" s="145"/>
      <c r="D208" s="148"/>
      <c r="E208" s="8" t="s">
        <v>4</v>
      </c>
      <c r="F208" s="142" t="s">
        <v>5</v>
      </c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4"/>
      <c r="R208" s="85">
        <v>46.7</v>
      </c>
      <c r="S208" s="85">
        <v>53.3</v>
      </c>
      <c r="T208" s="85">
        <v>59</v>
      </c>
    </row>
    <row r="209" spans="2:20" ht="15" x14ac:dyDescent="0.2">
      <c r="B209" s="4" t="s">
        <v>3</v>
      </c>
      <c r="C209" s="146"/>
      <c r="D209" s="149"/>
      <c r="E209" s="9" t="s">
        <v>6</v>
      </c>
      <c r="F209" s="9">
        <v>4.5999999999999996</v>
      </c>
      <c r="G209" s="9">
        <v>6.6</v>
      </c>
      <c r="H209" s="10">
        <v>9.6</v>
      </c>
      <c r="I209" s="9">
        <v>12.6</v>
      </c>
      <c r="J209" s="9">
        <v>15</v>
      </c>
      <c r="K209" s="10">
        <v>21.2</v>
      </c>
      <c r="L209" s="9">
        <v>30.4</v>
      </c>
      <c r="M209" s="9">
        <v>39.200000000000003</v>
      </c>
      <c r="N209" s="10">
        <v>49</v>
      </c>
      <c r="O209" s="9">
        <v>59.6</v>
      </c>
      <c r="P209" s="9">
        <v>71.2</v>
      </c>
      <c r="Q209" s="10">
        <v>82.2</v>
      </c>
      <c r="R209" s="9">
        <f>R208*2</f>
        <v>93.4</v>
      </c>
      <c r="S209" s="9">
        <f>S208*2</f>
        <v>106.6</v>
      </c>
      <c r="T209" s="10">
        <f>T208*2</f>
        <v>118</v>
      </c>
    </row>
    <row r="210" spans="2:20" ht="15" x14ac:dyDescent="0.2">
      <c r="B210" s="5">
        <v>42321</v>
      </c>
      <c r="C210" s="146"/>
      <c r="D210" s="149"/>
      <c r="E210" s="9" t="s">
        <v>7</v>
      </c>
      <c r="F210" s="9">
        <v>-4.2</v>
      </c>
      <c r="G210" s="9">
        <v>-6.4</v>
      </c>
      <c r="H210" s="10">
        <v>-9.4</v>
      </c>
      <c r="I210" s="9">
        <v>-12.4</v>
      </c>
      <c r="J210" s="9">
        <v>-16.2</v>
      </c>
      <c r="K210" s="10">
        <v>-35.200000000000003</v>
      </c>
      <c r="L210" s="9">
        <v>-71.400000000000006</v>
      </c>
      <c r="M210" s="9">
        <v>-106.8</v>
      </c>
      <c r="N210" s="10">
        <v>-142.6</v>
      </c>
      <c r="O210" s="9">
        <v>-179.4</v>
      </c>
      <c r="P210" s="9">
        <v>-217.4</v>
      </c>
      <c r="Q210" s="10">
        <v>-254.8</v>
      </c>
      <c r="R210" s="9"/>
      <c r="S210" s="9"/>
      <c r="T210" s="9"/>
    </row>
    <row r="211" spans="2:20" ht="15" x14ac:dyDescent="0.2">
      <c r="B211" s="6"/>
      <c r="C211" s="146"/>
      <c r="D211" s="149"/>
      <c r="E211" s="11" t="s">
        <v>8</v>
      </c>
      <c r="F211" s="12">
        <v>-4.2</v>
      </c>
      <c r="G211" s="12">
        <v>-3.2</v>
      </c>
      <c r="H211" s="12">
        <v>-3.1</v>
      </c>
      <c r="I211" s="12">
        <v>-3.1</v>
      </c>
      <c r="J211" s="12">
        <v>-3.2</v>
      </c>
      <c r="K211" s="12">
        <v>-3.5</v>
      </c>
      <c r="L211" s="12">
        <v>-3.6</v>
      </c>
      <c r="M211" s="12">
        <v>-3.6</v>
      </c>
      <c r="N211" s="12">
        <v>-3.6</v>
      </c>
      <c r="O211" s="12">
        <v>-3.6</v>
      </c>
      <c r="P211" s="12">
        <v>-3.6</v>
      </c>
      <c r="Q211" s="12">
        <v>-3.6</v>
      </c>
      <c r="R211" s="12"/>
      <c r="S211" s="12"/>
      <c r="T211" s="12"/>
    </row>
    <row r="212" spans="2:20" ht="15" x14ac:dyDescent="0.2">
      <c r="B212" s="6"/>
      <c r="C212" s="146"/>
      <c r="D212" s="149"/>
      <c r="E212" s="8" t="s">
        <v>9</v>
      </c>
      <c r="F212" s="8">
        <v>0.68</v>
      </c>
      <c r="G212" s="8">
        <v>0.52</v>
      </c>
      <c r="H212" s="13">
        <v>0.5</v>
      </c>
      <c r="I212" s="8">
        <v>0.5</v>
      </c>
      <c r="J212" s="8">
        <v>0.52</v>
      </c>
      <c r="K212" s="13">
        <v>0.56999999999999995</v>
      </c>
      <c r="L212" s="8">
        <v>0.57999999999999996</v>
      </c>
      <c r="M212" s="8">
        <v>0.57999999999999996</v>
      </c>
      <c r="N212" s="13">
        <v>0.57999999999999996</v>
      </c>
      <c r="O212" s="8">
        <v>0.57999999999999996</v>
      </c>
      <c r="P212" s="8">
        <v>0.57999999999999996</v>
      </c>
      <c r="Q212" s="13">
        <v>0.57999999999999996</v>
      </c>
      <c r="R212" s="8"/>
      <c r="S212" s="8"/>
      <c r="T212" s="8"/>
    </row>
    <row r="213" spans="2:20" ht="15" x14ac:dyDescent="0.2">
      <c r="B213" s="7"/>
      <c r="C213" s="147"/>
      <c r="D213" s="150"/>
      <c r="E213" s="14" t="s">
        <v>10</v>
      </c>
      <c r="F213" s="14">
        <v>0.9</v>
      </c>
      <c r="G213" s="14">
        <v>1</v>
      </c>
      <c r="H213" s="15">
        <v>1</v>
      </c>
      <c r="I213" s="14">
        <v>1</v>
      </c>
      <c r="J213" s="14">
        <v>1.1000000000000001</v>
      </c>
      <c r="K213" s="15">
        <v>1.7</v>
      </c>
      <c r="L213" s="14">
        <v>2.2999999999999998</v>
      </c>
      <c r="M213" s="14">
        <v>2.7</v>
      </c>
      <c r="N213" s="15">
        <v>2.9</v>
      </c>
      <c r="O213" s="14">
        <v>3</v>
      </c>
      <c r="P213" s="14">
        <v>3.1</v>
      </c>
      <c r="Q213" s="15">
        <v>3.1</v>
      </c>
      <c r="R213" s="14"/>
      <c r="S213" s="14"/>
      <c r="T213" s="14"/>
    </row>
    <row r="214" spans="2:20" x14ac:dyDescent="0.2">
      <c r="B214" s="151"/>
      <c r="C214" s="152"/>
      <c r="D214" s="152"/>
      <c r="E214" s="152"/>
      <c r="F214" s="152"/>
      <c r="G214" s="152"/>
      <c r="H214" s="152"/>
      <c r="I214" s="152"/>
      <c r="J214" s="152"/>
      <c r="K214" s="152"/>
      <c r="L214" s="152"/>
      <c r="M214" s="152"/>
      <c r="N214" s="152"/>
      <c r="O214" s="152"/>
      <c r="P214" s="152"/>
      <c r="Q214" s="153"/>
    </row>
    <row r="215" spans="2:20" x14ac:dyDescent="0.2">
      <c r="B215" s="154"/>
      <c r="C215" s="155"/>
      <c r="D215" s="155"/>
      <c r="E215" s="155"/>
      <c r="F215" s="155"/>
      <c r="G215" s="155"/>
      <c r="H215" s="155"/>
      <c r="I215" s="155"/>
      <c r="J215" s="155"/>
      <c r="K215" s="155"/>
      <c r="L215" s="155"/>
      <c r="M215" s="155"/>
      <c r="N215" s="155"/>
      <c r="O215" s="155"/>
      <c r="P215" s="155"/>
      <c r="Q215" s="156"/>
    </row>
    <row r="216" spans="2:20" ht="15" customHeight="1" x14ac:dyDescent="0.2">
      <c r="B216" s="18">
        <v>2140</v>
      </c>
      <c r="C216" s="157"/>
      <c r="D216" s="160"/>
      <c r="E216" s="19" t="s">
        <v>4</v>
      </c>
      <c r="F216" s="163" t="s">
        <v>5</v>
      </c>
      <c r="G216" s="164"/>
      <c r="H216" s="164"/>
      <c r="I216" s="164"/>
      <c r="J216" s="164"/>
      <c r="K216" s="164"/>
      <c r="L216" s="164"/>
      <c r="M216" s="164"/>
      <c r="N216" s="164"/>
      <c r="O216" s="164"/>
      <c r="P216" s="164"/>
      <c r="Q216" s="165"/>
    </row>
    <row r="217" spans="2:20" ht="15" x14ac:dyDescent="0.2">
      <c r="B217" s="20" t="s">
        <v>3</v>
      </c>
      <c r="C217" s="158"/>
      <c r="D217" s="161"/>
      <c r="E217" s="21" t="s">
        <v>6</v>
      </c>
      <c r="F217" s="21">
        <v>4.5999999999999996</v>
      </c>
      <c r="G217" s="21">
        <v>7</v>
      </c>
      <c r="H217" s="21">
        <v>10</v>
      </c>
      <c r="I217" s="21">
        <v>13.4</v>
      </c>
      <c r="J217" s="21">
        <v>16.600000000000001</v>
      </c>
      <c r="K217" s="21">
        <v>24.2</v>
      </c>
      <c r="L217" s="21">
        <v>34.799999999999997</v>
      </c>
      <c r="M217" s="21">
        <v>45.4</v>
      </c>
      <c r="N217" s="21">
        <v>56.4</v>
      </c>
      <c r="O217" s="21">
        <v>68.599999999999994</v>
      </c>
      <c r="P217" s="21">
        <v>81.2</v>
      </c>
      <c r="Q217" s="21">
        <v>93.4</v>
      </c>
    </row>
    <row r="218" spans="2:20" ht="15" x14ac:dyDescent="0.2">
      <c r="B218" s="22">
        <v>42321</v>
      </c>
      <c r="C218" s="158"/>
      <c r="D218" s="161"/>
      <c r="E218" s="21" t="s">
        <v>7</v>
      </c>
      <c r="F218" s="21">
        <v>-4.2</v>
      </c>
      <c r="G218" s="21">
        <v>-6.4</v>
      </c>
      <c r="H218" s="21">
        <v>-9.4</v>
      </c>
      <c r="I218" s="21">
        <v>-12.6</v>
      </c>
      <c r="J218" s="21">
        <v>-16.399999999999999</v>
      </c>
      <c r="K218" s="21">
        <v>-35.799999999999997</v>
      </c>
      <c r="L218" s="21">
        <v>-73</v>
      </c>
      <c r="M218" s="21">
        <v>-110.6</v>
      </c>
      <c r="N218" s="21">
        <v>-148</v>
      </c>
      <c r="O218" s="21">
        <v>-188</v>
      </c>
      <c r="P218" s="21">
        <v>-227.8</v>
      </c>
      <c r="Q218" s="21">
        <v>-268.60000000000002</v>
      </c>
    </row>
    <row r="219" spans="2:20" ht="15" x14ac:dyDescent="0.2">
      <c r="B219" s="23"/>
      <c r="C219" s="158"/>
      <c r="D219" s="161"/>
      <c r="E219" s="24" t="s">
        <v>8</v>
      </c>
      <c r="F219" s="25">
        <v>-4.2</v>
      </c>
      <c r="G219" s="25">
        <v>-3.2</v>
      </c>
      <c r="H219" s="25">
        <v>-3.1</v>
      </c>
      <c r="I219" s="25">
        <v>-3.2</v>
      </c>
      <c r="J219" s="25">
        <v>-3.3</v>
      </c>
      <c r="K219" s="25">
        <v>-3.6</v>
      </c>
      <c r="L219" s="25">
        <v>-3.7</v>
      </c>
      <c r="M219" s="25">
        <v>-3.7</v>
      </c>
      <c r="N219" s="25">
        <v>-3.7</v>
      </c>
      <c r="O219" s="25">
        <v>-3.8</v>
      </c>
      <c r="P219" s="25">
        <v>-3.8</v>
      </c>
      <c r="Q219" s="25">
        <v>-3.8</v>
      </c>
    </row>
    <row r="220" spans="2:20" ht="15" x14ac:dyDescent="0.2">
      <c r="B220" s="23"/>
      <c r="C220" s="158"/>
      <c r="D220" s="161"/>
      <c r="E220" s="19" t="s">
        <v>9</v>
      </c>
      <c r="F220" s="19">
        <v>0.68</v>
      </c>
      <c r="G220" s="19">
        <v>0.52</v>
      </c>
      <c r="H220" s="19">
        <v>0.5</v>
      </c>
      <c r="I220" s="19">
        <v>0.52</v>
      </c>
      <c r="J220" s="19">
        <v>0.53</v>
      </c>
      <c r="K220" s="19">
        <v>0.57999999999999996</v>
      </c>
      <c r="L220" s="19">
        <v>0.6</v>
      </c>
      <c r="M220" s="19">
        <v>0.6</v>
      </c>
      <c r="N220" s="19">
        <v>0.6</v>
      </c>
      <c r="O220" s="19">
        <v>0.61</v>
      </c>
      <c r="P220" s="19">
        <v>0.61</v>
      </c>
      <c r="Q220" s="19">
        <v>0.61</v>
      </c>
    </row>
    <row r="221" spans="2:20" ht="15" x14ac:dyDescent="0.2">
      <c r="B221" s="26"/>
      <c r="C221" s="159"/>
      <c r="D221" s="162"/>
      <c r="E221" s="27" t="s">
        <v>10</v>
      </c>
      <c r="F221" s="27">
        <v>0.9</v>
      </c>
      <c r="G221" s="27">
        <v>0.9</v>
      </c>
      <c r="H221" s="27">
        <v>0.9</v>
      </c>
      <c r="I221" s="27">
        <v>0.9</v>
      </c>
      <c r="J221" s="27">
        <v>1</v>
      </c>
      <c r="K221" s="27">
        <v>1.5</v>
      </c>
      <c r="L221" s="27">
        <v>2.1</v>
      </c>
      <c r="M221" s="27">
        <v>2.4</v>
      </c>
      <c r="N221" s="27">
        <v>2.6</v>
      </c>
      <c r="O221" s="27">
        <v>2.7</v>
      </c>
      <c r="P221" s="27">
        <v>2.8</v>
      </c>
      <c r="Q221" s="27">
        <v>2.9</v>
      </c>
      <c r="R221" s="38"/>
    </row>
    <row r="222" spans="2:20" x14ac:dyDescent="0.2">
      <c r="B222" s="151"/>
      <c r="C222" s="152"/>
      <c r="D222" s="152"/>
      <c r="E222" s="152"/>
      <c r="F222" s="152"/>
      <c r="G222" s="152"/>
      <c r="H222" s="152"/>
      <c r="I222" s="152"/>
      <c r="J222" s="152"/>
      <c r="K222" s="152"/>
      <c r="L222" s="152"/>
      <c r="M222" s="152"/>
      <c r="N222" s="152"/>
      <c r="O222" s="152"/>
      <c r="P222" s="152"/>
      <c r="Q222" s="153"/>
    </row>
    <row r="223" spans="2:20" x14ac:dyDescent="0.2">
      <c r="B223" s="154"/>
      <c r="C223" s="155"/>
      <c r="D223" s="155"/>
      <c r="E223" s="155"/>
      <c r="F223" s="155"/>
      <c r="G223" s="155"/>
      <c r="H223" s="155"/>
      <c r="I223" s="155"/>
      <c r="J223" s="155"/>
      <c r="K223" s="155"/>
      <c r="L223" s="155"/>
      <c r="M223" s="155"/>
      <c r="N223" s="155"/>
      <c r="O223" s="155"/>
      <c r="P223" s="155"/>
      <c r="Q223" s="156"/>
    </row>
    <row r="224" spans="2:20" ht="15" customHeight="1" x14ac:dyDescent="0.2">
      <c r="B224" s="18">
        <v>2141</v>
      </c>
      <c r="C224" s="157"/>
      <c r="D224" s="160"/>
      <c r="E224" s="19" t="s">
        <v>4</v>
      </c>
      <c r="F224" s="163" t="s">
        <v>5</v>
      </c>
      <c r="G224" s="164"/>
      <c r="H224" s="164"/>
      <c r="I224" s="164"/>
      <c r="J224" s="164"/>
      <c r="K224" s="164"/>
      <c r="L224" s="164"/>
      <c r="M224" s="164"/>
      <c r="N224" s="164"/>
      <c r="O224" s="164"/>
      <c r="P224" s="164"/>
      <c r="Q224" s="165"/>
    </row>
    <row r="225" spans="2:18" ht="15" x14ac:dyDescent="0.2">
      <c r="B225" s="20" t="s">
        <v>3</v>
      </c>
      <c r="C225" s="158"/>
      <c r="D225" s="161"/>
      <c r="E225" s="21" t="s">
        <v>6</v>
      </c>
      <c r="F225" s="21">
        <v>4.8</v>
      </c>
      <c r="G225" s="21">
        <v>7.4</v>
      </c>
      <c r="H225" s="21">
        <v>10.6</v>
      </c>
      <c r="I225" s="21">
        <v>14.6</v>
      </c>
      <c r="J225" s="21">
        <v>18</v>
      </c>
      <c r="K225" s="21">
        <v>27.4</v>
      </c>
      <c r="L225" s="21">
        <v>40.200000000000003</v>
      </c>
      <c r="M225" s="21">
        <v>52</v>
      </c>
      <c r="N225" s="21">
        <v>64.400000000000006</v>
      </c>
      <c r="O225" s="21">
        <v>78.599999999999994</v>
      </c>
      <c r="P225" s="21">
        <v>92</v>
      </c>
      <c r="Q225" s="21">
        <v>106.4</v>
      </c>
    </row>
    <row r="226" spans="2:18" ht="15" x14ac:dyDescent="0.2">
      <c r="B226" s="22">
        <v>42321</v>
      </c>
      <c r="C226" s="158"/>
      <c r="D226" s="161"/>
      <c r="E226" s="21" t="s">
        <v>7</v>
      </c>
      <c r="F226" s="21">
        <v>-4.2</v>
      </c>
      <c r="G226" s="21">
        <v>-6.4</v>
      </c>
      <c r="H226" s="21">
        <v>-9.4</v>
      </c>
      <c r="I226" s="21">
        <v>-12.2</v>
      </c>
      <c r="J226" s="21">
        <v>-15.8</v>
      </c>
      <c r="K226" s="21">
        <v>-36.4</v>
      </c>
      <c r="L226" s="21">
        <v>-77.400000000000006</v>
      </c>
      <c r="M226" s="21">
        <v>-118.8</v>
      </c>
      <c r="N226" s="21">
        <v>-163</v>
      </c>
      <c r="O226" s="21">
        <v>-206.4</v>
      </c>
      <c r="P226" s="21">
        <v>-251.4</v>
      </c>
      <c r="Q226" s="21">
        <v>-298.2</v>
      </c>
    </row>
    <row r="227" spans="2:18" ht="15" x14ac:dyDescent="0.2">
      <c r="B227" s="23"/>
      <c r="C227" s="158"/>
      <c r="D227" s="161"/>
      <c r="E227" s="24" t="s">
        <v>8</v>
      </c>
      <c r="F227" s="25">
        <v>-4.2</v>
      </c>
      <c r="G227" s="25">
        <v>-3.2</v>
      </c>
      <c r="H227" s="25">
        <v>-3.1</v>
      </c>
      <c r="I227" s="25">
        <v>-3.1</v>
      </c>
      <c r="J227" s="25">
        <v>-3.2</v>
      </c>
      <c r="K227" s="25">
        <v>-3.6</v>
      </c>
      <c r="L227" s="25">
        <v>-3.9</v>
      </c>
      <c r="M227" s="25">
        <v>-4</v>
      </c>
      <c r="N227" s="25">
        <v>-4.0999999999999996</v>
      </c>
      <c r="O227" s="25">
        <v>-4.0999999999999996</v>
      </c>
      <c r="P227" s="25">
        <v>-4.2</v>
      </c>
      <c r="Q227" s="25">
        <v>-4.3</v>
      </c>
    </row>
    <row r="228" spans="2:18" ht="15" x14ac:dyDescent="0.2">
      <c r="B228" s="23"/>
      <c r="C228" s="158"/>
      <c r="D228" s="161"/>
      <c r="E228" s="19" t="s">
        <v>9</v>
      </c>
      <c r="F228" s="19">
        <v>0.68</v>
      </c>
      <c r="G228" s="19">
        <v>0.52</v>
      </c>
      <c r="H228" s="19">
        <v>0.5</v>
      </c>
      <c r="I228" s="19">
        <v>0.5</v>
      </c>
      <c r="J228" s="19">
        <v>0.52</v>
      </c>
      <c r="K228" s="19">
        <v>0.57999999999999996</v>
      </c>
      <c r="L228" s="19">
        <v>0.63</v>
      </c>
      <c r="M228" s="19">
        <v>0.65</v>
      </c>
      <c r="N228" s="19">
        <v>0.66</v>
      </c>
      <c r="O228" s="19">
        <v>0.66</v>
      </c>
      <c r="P228" s="19">
        <v>0.68</v>
      </c>
      <c r="Q228" s="19">
        <v>0.69</v>
      </c>
    </row>
    <row r="229" spans="2:18" ht="15" x14ac:dyDescent="0.2">
      <c r="B229" s="26"/>
      <c r="C229" s="159"/>
      <c r="D229" s="162"/>
      <c r="E229" s="27" t="s">
        <v>10</v>
      </c>
      <c r="F229" s="27">
        <v>0.9</v>
      </c>
      <c r="G229" s="27">
        <v>0.9</v>
      </c>
      <c r="H229" s="27">
        <v>0.9</v>
      </c>
      <c r="I229" s="27">
        <v>0.8</v>
      </c>
      <c r="J229" s="27">
        <v>0.9</v>
      </c>
      <c r="K229" s="27">
        <v>1.3</v>
      </c>
      <c r="L229" s="27">
        <v>1.9</v>
      </c>
      <c r="M229" s="27">
        <v>2.2999999999999998</v>
      </c>
      <c r="N229" s="27">
        <v>2.5</v>
      </c>
      <c r="O229" s="27">
        <v>2.6</v>
      </c>
      <c r="P229" s="27">
        <v>2.7</v>
      </c>
      <c r="Q229" s="27">
        <v>2.8</v>
      </c>
      <c r="R229" s="38"/>
    </row>
    <row r="230" spans="2:18" x14ac:dyDescent="0.2">
      <c r="B230" s="151"/>
      <c r="C230" s="152"/>
      <c r="D230" s="152"/>
      <c r="E230" s="152"/>
      <c r="F230" s="152"/>
      <c r="G230" s="152"/>
      <c r="H230" s="152"/>
      <c r="I230" s="152"/>
      <c r="J230" s="152"/>
      <c r="K230" s="152"/>
      <c r="L230" s="152"/>
      <c r="M230" s="152"/>
      <c r="N230" s="152"/>
      <c r="O230" s="152"/>
      <c r="P230" s="152"/>
      <c r="Q230" s="153"/>
    </row>
    <row r="231" spans="2:18" x14ac:dyDescent="0.2">
      <c r="B231" s="154"/>
      <c r="C231" s="155"/>
      <c r="D231" s="155"/>
      <c r="E231" s="155"/>
      <c r="F231" s="155"/>
      <c r="G231" s="155"/>
      <c r="H231" s="155"/>
      <c r="I231" s="155"/>
      <c r="J231" s="155"/>
      <c r="K231" s="155"/>
      <c r="L231" s="155"/>
      <c r="M231" s="155"/>
      <c r="N231" s="155"/>
      <c r="O231" s="155"/>
      <c r="P231" s="155"/>
      <c r="Q231" s="156"/>
    </row>
    <row r="232" spans="2:18" ht="15" customHeight="1" x14ac:dyDescent="0.2">
      <c r="B232" s="18">
        <v>2142</v>
      </c>
      <c r="C232" s="157"/>
      <c r="D232" s="160"/>
      <c r="E232" s="19" t="s">
        <v>4</v>
      </c>
      <c r="F232" s="163" t="s">
        <v>5</v>
      </c>
      <c r="G232" s="164"/>
      <c r="H232" s="164"/>
      <c r="I232" s="164"/>
      <c r="J232" s="164"/>
      <c r="K232" s="164"/>
      <c r="L232" s="164"/>
      <c r="M232" s="164"/>
      <c r="N232" s="164"/>
      <c r="O232" s="164"/>
      <c r="P232" s="164"/>
      <c r="Q232" s="165"/>
    </row>
    <row r="233" spans="2:18" ht="15" x14ac:dyDescent="0.2">
      <c r="B233" s="20" t="s">
        <v>3</v>
      </c>
      <c r="C233" s="158"/>
      <c r="D233" s="161"/>
      <c r="E233" s="21" t="s">
        <v>6</v>
      </c>
      <c r="F233" s="21">
        <v>4.8</v>
      </c>
      <c r="G233" s="21">
        <v>7.6</v>
      </c>
      <c r="H233" s="21">
        <v>11.2</v>
      </c>
      <c r="I233" s="21">
        <v>15.8</v>
      </c>
      <c r="J233" s="21">
        <v>20.399999999999999</v>
      </c>
      <c r="K233" s="21">
        <v>33.4</v>
      </c>
      <c r="L233" s="21">
        <v>50.2</v>
      </c>
      <c r="M233" s="21">
        <v>65</v>
      </c>
      <c r="N233" s="21">
        <v>80</v>
      </c>
      <c r="O233" s="21">
        <v>96</v>
      </c>
      <c r="P233" s="21">
        <v>112</v>
      </c>
      <c r="Q233" s="21">
        <v>127.8</v>
      </c>
    </row>
    <row r="234" spans="2:18" ht="15" x14ac:dyDescent="0.2">
      <c r="B234" s="22">
        <v>42321</v>
      </c>
      <c r="C234" s="158"/>
      <c r="D234" s="161"/>
      <c r="E234" s="21" t="s">
        <v>7</v>
      </c>
      <c r="F234" s="21">
        <v>-4.5999999999999996</v>
      </c>
      <c r="G234" s="21">
        <v>-6.6</v>
      </c>
      <c r="H234" s="21">
        <v>-9.6</v>
      </c>
      <c r="I234" s="21">
        <v>-12.4</v>
      </c>
      <c r="J234" s="21">
        <v>-17</v>
      </c>
      <c r="K234" s="21">
        <v>-40.799999999999997</v>
      </c>
      <c r="L234" s="21">
        <v>-85.6</v>
      </c>
      <c r="M234" s="21">
        <v>-130.4</v>
      </c>
      <c r="N234" s="21">
        <v>-178.2</v>
      </c>
      <c r="O234" s="21">
        <v>-227.4</v>
      </c>
      <c r="P234" s="21">
        <v>-276.2</v>
      </c>
      <c r="Q234" s="21">
        <v>-325.2</v>
      </c>
    </row>
    <row r="235" spans="2:18" ht="15" x14ac:dyDescent="0.2">
      <c r="B235" s="23"/>
      <c r="C235" s="158"/>
      <c r="D235" s="161"/>
      <c r="E235" s="24" t="s">
        <v>8</v>
      </c>
      <c r="F235" s="25">
        <v>-4.5999999999999996</v>
      </c>
      <c r="G235" s="25">
        <v>-3.3</v>
      </c>
      <c r="H235" s="25">
        <v>-3.2</v>
      </c>
      <c r="I235" s="25">
        <v>-3.1</v>
      </c>
      <c r="J235" s="25">
        <v>-3.4</v>
      </c>
      <c r="K235" s="25">
        <v>-4.0999999999999996</v>
      </c>
      <c r="L235" s="25">
        <v>-4.3</v>
      </c>
      <c r="M235" s="25">
        <v>-4.3</v>
      </c>
      <c r="N235" s="25">
        <v>-4.5</v>
      </c>
      <c r="O235" s="25">
        <v>-4.5</v>
      </c>
      <c r="P235" s="25">
        <v>-4.5999999999999996</v>
      </c>
      <c r="Q235" s="25">
        <v>-4.5999999999999996</v>
      </c>
    </row>
    <row r="236" spans="2:18" ht="15" x14ac:dyDescent="0.2">
      <c r="B236" s="23"/>
      <c r="C236" s="158"/>
      <c r="D236" s="161"/>
      <c r="E236" s="19" t="s">
        <v>9</v>
      </c>
      <c r="F236" s="19">
        <v>0.74</v>
      </c>
      <c r="G236" s="19">
        <v>0.53</v>
      </c>
      <c r="H236" s="19">
        <v>0.52</v>
      </c>
      <c r="I236" s="19">
        <v>0.5</v>
      </c>
      <c r="J236" s="19">
        <v>0.55000000000000004</v>
      </c>
      <c r="K236" s="19">
        <v>0.66</v>
      </c>
      <c r="L236" s="19">
        <v>0.69</v>
      </c>
      <c r="M236" s="19">
        <v>0.69</v>
      </c>
      <c r="N236" s="19">
        <v>0.73</v>
      </c>
      <c r="O236" s="19">
        <v>0.73</v>
      </c>
      <c r="P236" s="19">
        <v>0.74</v>
      </c>
      <c r="Q236" s="19">
        <v>0.74</v>
      </c>
    </row>
    <row r="237" spans="2:18" ht="15" x14ac:dyDescent="0.2">
      <c r="B237" s="26"/>
      <c r="C237" s="159"/>
      <c r="D237" s="162"/>
      <c r="E237" s="27" t="s">
        <v>10</v>
      </c>
      <c r="F237" s="27">
        <v>1</v>
      </c>
      <c r="G237" s="27">
        <v>0.9</v>
      </c>
      <c r="H237" s="27">
        <v>0.9</v>
      </c>
      <c r="I237" s="27">
        <v>0.8</v>
      </c>
      <c r="J237" s="27">
        <v>0.8</v>
      </c>
      <c r="K237" s="27">
        <v>1.2</v>
      </c>
      <c r="L237" s="27">
        <v>1.7</v>
      </c>
      <c r="M237" s="27">
        <v>2</v>
      </c>
      <c r="N237" s="27">
        <v>2.2000000000000002</v>
      </c>
      <c r="O237" s="27">
        <v>2.4</v>
      </c>
      <c r="P237" s="27">
        <v>2.5</v>
      </c>
      <c r="Q237" s="27">
        <v>2.5</v>
      </c>
      <c r="R237" s="38"/>
    </row>
    <row r="238" spans="2:18" x14ac:dyDescent="0.2">
      <c r="B238" s="151"/>
      <c r="C238" s="152"/>
      <c r="D238" s="152"/>
      <c r="E238" s="152"/>
      <c r="F238" s="152"/>
      <c r="G238" s="152"/>
      <c r="H238" s="152"/>
      <c r="I238" s="152"/>
      <c r="J238" s="152"/>
      <c r="K238" s="152"/>
      <c r="L238" s="152"/>
      <c r="M238" s="152"/>
      <c r="N238" s="152"/>
      <c r="O238" s="152"/>
      <c r="P238" s="152"/>
      <c r="Q238" s="153"/>
    </row>
    <row r="239" spans="2:18" x14ac:dyDescent="0.2">
      <c r="B239" s="154"/>
      <c r="C239" s="155"/>
      <c r="D239" s="155"/>
      <c r="E239" s="155"/>
      <c r="F239" s="155"/>
      <c r="G239" s="155"/>
      <c r="H239" s="155"/>
      <c r="I239" s="155"/>
      <c r="J239" s="155"/>
      <c r="K239" s="155"/>
      <c r="L239" s="155"/>
      <c r="M239" s="155"/>
      <c r="N239" s="155"/>
      <c r="O239" s="155"/>
      <c r="P239" s="155"/>
      <c r="Q239" s="156"/>
    </row>
    <row r="240" spans="2:18" ht="15" customHeight="1" x14ac:dyDescent="0.2">
      <c r="B240" s="18">
        <v>2143</v>
      </c>
      <c r="C240" s="157"/>
      <c r="D240" s="160"/>
      <c r="E240" s="19" t="s">
        <v>4</v>
      </c>
      <c r="F240" s="163" t="s">
        <v>5</v>
      </c>
      <c r="G240" s="164"/>
      <c r="H240" s="164"/>
      <c r="I240" s="164"/>
      <c r="J240" s="164"/>
      <c r="K240" s="164"/>
      <c r="L240" s="164"/>
      <c r="M240" s="164"/>
      <c r="N240" s="164"/>
      <c r="O240" s="164"/>
      <c r="P240" s="164"/>
      <c r="Q240" s="165"/>
    </row>
    <row r="241" spans="2:18" ht="15" x14ac:dyDescent="0.2">
      <c r="B241" s="20" t="s">
        <v>3</v>
      </c>
      <c r="C241" s="158"/>
      <c r="D241" s="161"/>
      <c r="E241" s="21" t="s">
        <v>6</v>
      </c>
      <c r="F241" s="21">
        <v>5.2</v>
      </c>
      <c r="G241" s="21">
        <v>8.8000000000000007</v>
      </c>
      <c r="H241" s="21">
        <v>13.2</v>
      </c>
      <c r="I241" s="21">
        <v>18.399999999999999</v>
      </c>
      <c r="J241" s="21">
        <v>23.2</v>
      </c>
      <c r="K241" s="21">
        <v>39</v>
      </c>
      <c r="L241" s="21">
        <v>58.4</v>
      </c>
      <c r="M241" s="21">
        <v>75.2</v>
      </c>
      <c r="N241" s="21">
        <v>92.2</v>
      </c>
      <c r="O241" s="21">
        <v>109.8</v>
      </c>
      <c r="P241" s="21">
        <v>126.4</v>
      </c>
      <c r="Q241" s="21">
        <v>143.4</v>
      </c>
    </row>
    <row r="242" spans="2:18" ht="15" x14ac:dyDescent="0.2">
      <c r="B242" s="22">
        <v>42321</v>
      </c>
      <c r="C242" s="158"/>
      <c r="D242" s="161"/>
      <c r="E242" s="21" t="s">
        <v>7</v>
      </c>
      <c r="F242" s="21">
        <v>-3.6</v>
      </c>
      <c r="G242" s="21">
        <v>-6</v>
      </c>
      <c r="H242" s="21">
        <v>-9</v>
      </c>
      <c r="I242" s="21">
        <v>-12.2</v>
      </c>
      <c r="J242" s="21">
        <v>-16.399999999999999</v>
      </c>
      <c r="K242" s="21">
        <v>-38.799999999999997</v>
      </c>
      <c r="L242" s="21">
        <v>-81.599999999999994</v>
      </c>
      <c r="M242" s="21">
        <v>-123.4</v>
      </c>
      <c r="N242" s="21">
        <v>-167.8</v>
      </c>
      <c r="O242" s="21">
        <v>-216</v>
      </c>
      <c r="P242" s="21">
        <v>-263.8</v>
      </c>
      <c r="Q242" s="21">
        <v>-309.60000000000002</v>
      </c>
    </row>
    <row r="243" spans="2:18" ht="15" x14ac:dyDescent="0.2">
      <c r="B243" s="23"/>
      <c r="C243" s="158"/>
      <c r="D243" s="161"/>
      <c r="E243" s="24" t="s">
        <v>8</v>
      </c>
      <c r="F243" s="25">
        <v>-3.6</v>
      </c>
      <c r="G243" s="25">
        <v>-3</v>
      </c>
      <c r="H243" s="25">
        <v>-3</v>
      </c>
      <c r="I243" s="25">
        <v>-3.1</v>
      </c>
      <c r="J243" s="25">
        <v>-3.3</v>
      </c>
      <c r="K243" s="25">
        <v>-3.9</v>
      </c>
      <c r="L243" s="25">
        <v>-4.0999999999999996</v>
      </c>
      <c r="M243" s="25">
        <v>-4.0999999999999996</v>
      </c>
      <c r="N243" s="25">
        <v>-4.2</v>
      </c>
      <c r="O243" s="25">
        <v>-4.3</v>
      </c>
      <c r="P243" s="25">
        <v>-4.4000000000000004</v>
      </c>
      <c r="Q243" s="25">
        <v>-4.4000000000000004</v>
      </c>
    </row>
    <row r="244" spans="2:18" ht="15" x14ac:dyDescent="0.2">
      <c r="B244" s="23"/>
      <c r="C244" s="158"/>
      <c r="D244" s="161"/>
      <c r="E244" s="19" t="s">
        <v>9</v>
      </c>
      <c r="F244" s="19">
        <v>0.57999999999999996</v>
      </c>
      <c r="G244" s="19">
        <v>0.48</v>
      </c>
      <c r="H244" s="19">
        <v>0.48</v>
      </c>
      <c r="I244" s="19">
        <v>0.5</v>
      </c>
      <c r="J244" s="19">
        <v>0.53</v>
      </c>
      <c r="K244" s="19">
        <v>0.63</v>
      </c>
      <c r="L244" s="19">
        <v>0.66</v>
      </c>
      <c r="M244" s="19">
        <v>0.66</v>
      </c>
      <c r="N244" s="19">
        <v>0.68</v>
      </c>
      <c r="O244" s="19">
        <v>0.69</v>
      </c>
      <c r="P244" s="19">
        <v>0.71</v>
      </c>
      <c r="Q244" s="19">
        <v>0.71</v>
      </c>
    </row>
    <row r="245" spans="2:18" ht="15" x14ac:dyDescent="0.2">
      <c r="B245" s="26"/>
      <c r="C245" s="159"/>
      <c r="D245" s="162"/>
      <c r="E245" s="27" t="s">
        <v>10</v>
      </c>
      <c r="F245" s="27">
        <v>0.7</v>
      </c>
      <c r="G245" s="27">
        <v>0.7</v>
      </c>
      <c r="H245" s="27">
        <v>0.7</v>
      </c>
      <c r="I245" s="27">
        <v>0.7</v>
      </c>
      <c r="J245" s="27">
        <v>0.7</v>
      </c>
      <c r="K245" s="27">
        <v>1</v>
      </c>
      <c r="L245" s="27">
        <v>1.4</v>
      </c>
      <c r="M245" s="27">
        <v>1.6</v>
      </c>
      <c r="N245" s="27">
        <v>1.8</v>
      </c>
      <c r="O245" s="27">
        <v>2</v>
      </c>
      <c r="P245" s="27">
        <v>2.1</v>
      </c>
      <c r="Q245" s="27">
        <v>2.2000000000000002</v>
      </c>
      <c r="R245" s="38"/>
    </row>
    <row r="246" spans="2:18" x14ac:dyDescent="0.2">
      <c r="B246" s="151"/>
      <c r="C246" s="152"/>
      <c r="D246" s="152"/>
      <c r="E246" s="152"/>
      <c r="F246" s="152"/>
      <c r="G246" s="152"/>
      <c r="H246" s="152"/>
      <c r="I246" s="152"/>
      <c r="J246" s="152"/>
      <c r="K246" s="152"/>
      <c r="L246" s="152"/>
      <c r="M246" s="152"/>
      <c r="N246" s="152"/>
      <c r="O246" s="152"/>
      <c r="P246" s="152"/>
      <c r="Q246" s="153"/>
    </row>
    <row r="247" spans="2:18" x14ac:dyDescent="0.2">
      <c r="B247" s="154"/>
      <c r="C247" s="155"/>
      <c r="D247" s="155"/>
      <c r="E247" s="155"/>
      <c r="F247" s="155"/>
      <c r="G247" s="155"/>
      <c r="H247" s="155"/>
      <c r="I247" s="155"/>
      <c r="J247" s="155"/>
      <c r="K247" s="155"/>
      <c r="L247" s="155"/>
      <c r="M247" s="155"/>
      <c r="N247" s="155"/>
      <c r="O247" s="155"/>
      <c r="P247" s="155"/>
      <c r="Q247" s="156"/>
    </row>
    <row r="248" spans="2:18" ht="15" customHeight="1" x14ac:dyDescent="0.2">
      <c r="B248" s="18">
        <v>2144</v>
      </c>
      <c r="C248" s="157"/>
      <c r="D248" s="160"/>
      <c r="E248" s="19" t="s">
        <v>4</v>
      </c>
      <c r="F248" s="163" t="s">
        <v>5</v>
      </c>
      <c r="G248" s="164"/>
      <c r="H248" s="164"/>
      <c r="I248" s="164"/>
      <c r="J248" s="164"/>
      <c r="K248" s="164"/>
      <c r="L248" s="164"/>
      <c r="M248" s="164"/>
      <c r="N248" s="164"/>
      <c r="O248" s="164"/>
      <c r="P248" s="164"/>
      <c r="Q248" s="165"/>
    </row>
    <row r="249" spans="2:18" ht="15" x14ac:dyDescent="0.2">
      <c r="B249" s="20" t="s">
        <v>3</v>
      </c>
      <c r="C249" s="158"/>
      <c r="D249" s="161"/>
      <c r="E249" s="21" t="s">
        <v>6</v>
      </c>
      <c r="F249" s="21">
        <v>4.4000000000000004</v>
      </c>
      <c r="G249" s="21">
        <v>8</v>
      </c>
      <c r="H249" s="21">
        <v>12.2</v>
      </c>
      <c r="I249" s="21">
        <v>17.399999999999999</v>
      </c>
      <c r="J249" s="21">
        <v>22</v>
      </c>
      <c r="K249" s="21">
        <v>37</v>
      </c>
      <c r="L249" s="21">
        <v>56.2</v>
      </c>
      <c r="M249" s="21">
        <v>73.400000000000006</v>
      </c>
      <c r="N249" s="21">
        <v>90.8</v>
      </c>
      <c r="O249" s="21">
        <v>109</v>
      </c>
      <c r="P249" s="21">
        <v>127.6</v>
      </c>
      <c r="Q249" s="21">
        <v>144.80000000000001</v>
      </c>
    </row>
    <row r="250" spans="2:18" ht="15" x14ac:dyDescent="0.2">
      <c r="B250" s="22">
        <v>42322</v>
      </c>
      <c r="C250" s="158"/>
      <c r="D250" s="161"/>
      <c r="E250" s="21" t="s">
        <v>7</v>
      </c>
      <c r="F250" s="21">
        <v>-4.4000000000000004</v>
      </c>
      <c r="G250" s="21">
        <v>-6.6</v>
      </c>
      <c r="H250" s="21">
        <v>-9.4</v>
      </c>
      <c r="I250" s="21">
        <v>-12.4</v>
      </c>
      <c r="J250" s="21">
        <v>-16.600000000000001</v>
      </c>
      <c r="K250" s="21">
        <v>-36.6</v>
      </c>
      <c r="L250" s="21">
        <v>-75.599999999999994</v>
      </c>
      <c r="M250" s="21">
        <v>-116.2</v>
      </c>
      <c r="N250" s="21">
        <v>-160.19999999999999</v>
      </c>
      <c r="O250" s="21">
        <v>-210.6</v>
      </c>
      <c r="P250" s="21">
        <v>-259.2</v>
      </c>
      <c r="Q250" s="21">
        <v>-308.39999999999998</v>
      </c>
    </row>
    <row r="251" spans="2:18" ht="15" x14ac:dyDescent="0.2">
      <c r="B251" s="23"/>
      <c r="C251" s="158"/>
      <c r="D251" s="161"/>
      <c r="E251" s="24" t="s">
        <v>8</v>
      </c>
      <c r="F251" s="25">
        <v>-4.4000000000000004</v>
      </c>
      <c r="G251" s="25">
        <v>-3.3</v>
      </c>
      <c r="H251" s="25">
        <v>-3.1</v>
      </c>
      <c r="I251" s="25">
        <v>-3.1</v>
      </c>
      <c r="J251" s="25">
        <v>-3.3</v>
      </c>
      <c r="K251" s="25">
        <v>-3.7</v>
      </c>
      <c r="L251" s="25">
        <v>-3.8</v>
      </c>
      <c r="M251" s="25">
        <v>-3.9</v>
      </c>
      <c r="N251" s="25">
        <v>-4</v>
      </c>
      <c r="O251" s="25">
        <v>-4.2</v>
      </c>
      <c r="P251" s="25">
        <v>-4.3</v>
      </c>
      <c r="Q251" s="25">
        <v>-4.4000000000000004</v>
      </c>
    </row>
    <row r="252" spans="2:18" ht="15" x14ac:dyDescent="0.2">
      <c r="B252" s="23"/>
      <c r="C252" s="158"/>
      <c r="D252" s="161"/>
      <c r="E252" s="19" t="s">
        <v>9</v>
      </c>
      <c r="F252" s="19">
        <v>0.71</v>
      </c>
      <c r="G252" s="19">
        <v>0.53</v>
      </c>
      <c r="H252" s="19">
        <v>0.5</v>
      </c>
      <c r="I252" s="19">
        <v>0.5</v>
      </c>
      <c r="J252" s="19">
        <v>0.53</v>
      </c>
      <c r="K252" s="19">
        <v>0.6</v>
      </c>
      <c r="L252" s="19">
        <v>0.61</v>
      </c>
      <c r="M252" s="19">
        <v>0.63</v>
      </c>
      <c r="N252" s="19">
        <v>0.65</v>
      </c>
      <c r="O252" s="19">
        <v>0.68</v>
      </c>
      <c r="P252" s="19">
        <v>0.69</v>
      </c>
      <c r="Q252" s="19">
        <v>0.71</v>
      </c>
    </row>
    <row r="253" spans="2:18" ht="15" x14ac:dyDescent="0.2">
      <c r="B253" s="26"/>
      <c r="C253" s="159"/>
      <c r="D253" s="162"/>
      <c r="E253" s="27" t="s">
        <v>10</v>
      </c>
      <c r="F253" s="27">
        <v>1</v>
      </c>
      <c r="G253" s="27">
        <v>0.8</v>
      </c>
      <c r="H253" s="27">
        <v>0.8</v>
      </c>
      <c r="I253" s="27">
        <v>0.7</v>
      </c>
      <c r="J253" s="27">
        <v>0.8</v>
      </c>
      <c r="K253" s="27">
        <v>1</v>
      </c>
      <c r="L253" s="27">
        <v>1.3</v>
      </c>
      <c r="M253" s="27">
        <v>1.6</v>
      </c>
      <c r="N253" s="27">
        <v>1.8</v>
      </c>
      <c r="O253" s="27">
        <v>1.9</v>
      </c>
      <c r="P253" s="27">
        <v>2</v>
      </c>
      <c r="Q253" s="27">
        <v>2.1</v>
      </c>
      <c r="R253" s="38"/>
    </row>
    <row r="254" spans="2:18" x14ac:dyDescent="0.2">
      <c r="B254" s="151"/>
      <c r="C254" s="152"/>
      <c r="D254" s="152"/>
      <c r="E254" s="152"/>
      <c r="F254" s="152"/>
      <c r="G254" s="152"/>
      <c r="H254" s="152"/>
      <c r="I254" s="152"/>
      <c r="J254" s="152"/>
      <c r="K254" s="152"/>
      <c r="L254" s="152"/>
      <c r="M254" s="152"/>
      <c r="N254" s="152"/>
      <c r="O254" s="152"/>
      <c r="P254" s="152"/>
      <c r="Q254" s="153"/>
    </row>
    <row r="255" spans="2:18" x14ac:dyDescent="0.2">
      <c r="B255" s="154"/>
      <c r="C255" s="155"/>
      <c r="D255" s="155"/>
      <c r="E255" s="155"/>
      <c r="F255" s="155"/>
      <c r="G255" s="155"/>
      <c r="H255" s="155"/>
      <c r="I255" s="155"/>
      <c r="J255" s="155"/>
      <c r="K255" s="155"/>
      <c r="L255" s="155"/>
      <c r="M255" s="155"/>
      <c r="N255" s="155"/>
      <c r="O255" s="155"/>
      <c r="P255" s="155"/>
      <c r="Q255" s="156"/>
    </row>
    <row r="256" spans="2:18" ht="15" customHeight="1" x14ac:dyDescent="0.2">
      <c r="B256" s="18">
        <v>2145</v>
      </c>
      <c r="C256" s="157"/>
      <c r="D256" s="160"/>
      <c r="E256" s="19" t="s">
        <v>4</v>
      </c>
      <c r="F256" s="163" t="s">
        <v>5</v>
      </c>
      <c r="G256" s="164"/>
      <c r="H256" s="164"/>
      <c r="I256" s="164"/>
      <c r="J256" s="164"/>
      <c r="K256" s="164"/>
      <c r="L256" s="164"/>
      <c r="M256" s="164"/>
      <c r="N256" s="164"/>
      <c r="O256" s="164"/>
      <c r="P256" s="164"/>
      <c r="Q256" s="165"/>
    </row>
    <row r="257" spans="2:20" ht="15" x14ac:dyDescent="0.2">
      <c r="B257" s="20" t="s">
        <v>3</v>
      </c>
      <c r="C257" s="158"/>
      <c r="D257" s="161"/>
      <c r="E257" s="21" t="s">
        <v>6</v>
      </c>
      <c r="F257" s="21">
        <v>4.4000000000000004</v>
      </c>
      <c r="G257" s="21">
        <v>7.8</v>
      </c>
      <c r="H257" s="21">
        <v>12.4</v>
      </c>
      <c r="I257" s="21">
        <v>17</v>
      </c>
      <c r="J257" s="21">
        <v>22.2</v>
      </c>
      <c r="K257" s="21">
        <v>37.200000000000003</v>
      </c>
      <c r="L257" s="21">
        <v>56.4</v>
      </c>
      <c r="M257" s="21">
        <v>74</v>
      </c>
      <c r="N257" s="21">
        <v>91.4</v>
      </c>
      <c r="O257" s="21">
        <v>109.8</v>
      </c>
      <c r="P257" s="21">
        <v>128.80000000000001</v>
      </c>
      <c r="Q257" s="21">
        <v>146.4</v>
      </c>
    </row>
    <row r="258" spans="2:20" ht="15" x14ac:dyDescent="0.2">
      <c r="B258" s="22">
        <v>42322</v>
      </c>
      <c r="C258" s="158"/>
      <c r="D258" s="161"/>
      <c r="E258" s="21" t="s">
        <v>7</v>
      </c>
      <c r="F258" s="21">
        <v>-4.2</v>
      </c>
      <c r="G258" s="21">
        <v>-6.2</v>
      </c>
      <c r="H258" s="21">
        <v>-9</v>
      </c>
      <c r="I258" s="21">
        <v>-12.4</v>
      </c>
      <c r="J258" s="21">
        <v>-16.2</v>
      </c>
      <c r="K258" s="21">
        <v>-40.4</v>
      </c>
      <c r="L258" s="21">
        <v>-85.4</v>
      </c>
      <c r="M258" s="21">
        <v>-130.19999999999999</v>
      </c>
      <c r="N258" s="21">
        <v>-176.6</v>
      </c>
      <c r="O258" s="21">
        <v>-229.2</v>
      </c>
      <c r="P258" s="21">
        <v>-282.8</v>
      </c>
      <c r="Q258" s="21">
        <v>-334.2</v>
      </c>
    </row>
    <row r="259" spans="2:20" ht="15" x14ac:dyDescent="0.2">
      <c r="B259" s="23"/>
      <c r="C259" s="158"/>
      <c r="D259" s="161"/>
      <c r="E259" s="24" t="s">
        <v>8</v>
      </c>
      <c r="F259" s="25">
        <v>-4.2</v>
      </c>
      <c r="G259" s="25">
        <v>-3.1</v>
      </c>
      <c r="H259" s="25">
        <v>-3</v>
      </c>
      <c r="I259" s="25">
        <v>-3.1</v>
      </c>
      <c r="J259" s="25">
        <v>-3.2</v>
      </c>
      <c r="K259" s="25">
        <v>-4</v>
      </c>
      <c r="L259" s="25">
        <v>-4.3</v>
      </c>
      <c r="M259" s="25">
        <v>-4.3</v>
      </c>
      <c r="N259" s="25">
        <v>-4.4000000000000004</v>
      </c>
      <c r="O259" s="25">
        <v>-4.5999999999999996</v>
      </c>
      <c r="P259" s="25">
        <v>-4.7</v>
      </c>
      <c r="Q259" s="25">
        <v>-4.8</v>
      </c>
    </row>
    <row r="260" spans="2:20" ht="15" x14ac:dyDescent="0.2">
      <c r="B260" s="23"/>
      <c r="C260" s="158"/>
      <c r="D260" s="161"/>
      <c r="E260" s="19" t="s">
        <v>9</v>
      </c>
      <c r="F260" s="19">
        <v>0.68</v>
      </c>
      <c r="G260" s="19">
        <v>0.5</v>
      </c>
      <c r="H260" s="19">
        <v>0.48</v>
      </c>
      <c r="I260" s="19">
        <v>0.5</v>
      </c>
      <c r="J260" s="19">
        <v>0.52</v>
      </c>
      <c r="K260" s="19">
        <v>0.65</v>
      </c>
      <c r="L260" s="19">
        <v>0.69</v>
      </c>
      <c r="M260" s="19">
        <v>0.69</v>
      </c>
      <c r="N260" s="19">
        <v>0.71</v>
      </c>
      <c r="O260" s="19">
        <v>0.74</v>
      </c>
      <c r="P260" s="19">
        <v>0.76</v>
      </c>
      <c r="Q260" s="19">
        <v>0.78</v>
      </c>
    </row>
    <row r="261" spans="2:20" ht="15" x14ac:dyDescent="0.2">
      <c r="B261" s="26"/>
      <c r="C261" s="159"/>
      <c r="D261" s="162"/>
      <c r="E261" s="27" t="s">
        <v>10</v>
      </c>
      <c r="F261" s="27">
        <v>1</v>
      </c>
      <c r="G261" s="27">
        <v>0.8</v>
      </c>
      <c r="H261" s="27">
        <v>0.7</v>
      </c>
      <c r="I261" s="27">
        <v>0.7</v>
      </c>
      <c r="J261" s="27">
        <v>0.7</v>
      </c>
      <c r="K261" s="27">
        <v>1.1000000000000001</v>
      </c>
      <c r="L261" s="27">
        <v>1.5</v>
      </c>
      <c r="M261" s="27">
        <v>1.8</v>
      </c>
      <c r="N261" s="27">
        <v>1.9</v>
      </c>
      <c r="O261" s="27">
        <v>2.1</v>
      </c>
      <c r="P261" s="27">
        <v>2.2000000000000002</v>
      </c>
      <c r="Q261" s="27">
        <v>2.2999999999999998</v>
      </c>
      <c r="R261" s="38"/>
    </row>
    <row r="262" spans="2:20" x14ac:dyDescent="0.2">
      <c r="B262" s="151"/>
      <c r="C262" s="152"/>
      <c r="D262" s="152"/>
      <c r="E262" s="152"/>
      <c r="F262" s="152"/>
      <c r="G262" s="152"/>
      <c r="H262" s="152"/>
      <c r="I262" s="152"/>
      <c r="J262" s="152"/>
      <c r="K262" s="152"/>
      <c r="L262" s="152"/>
      <c r="M262" s="152"/>
      <c r="N262" s="152"/>
      <c r="O262" s="152"/>
      <c r="P262" s="152"/>
      <c r="Q262" s="153"/>
    </row>
    <row r="263" spans="2:20" ht="15" x14ac:dyDescent="0.2">
      <c r="B263" s="154"/>
      <c r="C263" s="155"/>
      <c r="D263" s="155"/>
      <c r="E263" s="155"/>
      <c r="F263" s="155"/>
      <c r="G263" s="155"/>
      <c r="H263" s="155"/>
      <c r="I263" s="155"/>
      <c r="J263" s="155"/>
      <c r="K263" s="155"/>
      <c r="L263" s="155"/>
      <c r="M263" s="155"/>
      <c r="N263" s="155"/>
      <c r="O263" s="155"/>
      <c r="P263" s="155"/>
      <c r="Q263" s="156"/>
      <c r="R263" s="1">
        <v>80</v>
      </c>
      <c r="S263" s="1">
        <v>90</v>
      </c>
      <c r="T263" s="1">
        <v>100</v>
      </c>
    </row>
    <row r="264" spans="2:20" ht="15" customHeight="1" x14ac:dyDescent="0.2">
      <c r="B264" s="3">
        <v>2150</v>
      </c>
      <c r="C264" s="145"/>
      <c r="D264" s="148"/>
      <c r="E264" s="8" t="s">
        <v>4</v>
      </c>
      <c r="F264" s="142" t="s">
        <v>5</v>
      </c>
      <c r="G264" s="143"/>
      <c r="H264" s="143"/>
      <c r="I264" s="143"/>
      <c r="J264" s="143"/>
      <c r="K264" s="143"/>
      <c r="L264" s="143"/>
      <c r="M264" s="143"/>
      <c r="N264" s="143"/>
      <c r="O264" s="143"/>
      <c r="P264" s="143"/>
      <c r="Q264" s="144"/>
      <c r="R264" s="85">
        <v>45.7</v>
      </c>
      <c r="S264" s="85">
        <v>51.4</v>
      </c>
      <c r="T264" s="85">
        <v>57.3</v>
      </c>
    </row>
    <row r="265" spans="2:20" ht="15" x14ac:dyDescent="0.2">
      <c r="B265" s="4" t="s">
        <v>3</v>
      </c>
      <c r="C265" s="146"/>
      <c r="D265" s="149"/>
      <c r="E265" s="9" t="s">
        <v>6</v>
      </c>
      <c r="F265" s="9">
        <v>4.5999999999999996</v>
      </c>
      <c r="G265" s="9">
        <v>6.8</v>
      </c>
      <c r="H265" s="10">
        <v>9.8000000000000007</v>
      </c>
      <c r="I265" s="9">
        <v>13</v>
      </c>
      <c r="J265" s="9">
        <v>15.4</v>
      </c>
      <c r="K265" s="10">
        <v>21.2</v>
      </c>
      <c r="L265" s="9">
        <v>30</v>
      </c>
      <c r="M265" s="9">
        <v>38.6</v>
      </c>
      <c r="N265" s="10">
        <v>47.8</v>
      </c>
      <c r="O265" s="9">
        <v>58.2</v>
      </c>
      <c r="P265" s="9">
        <v>69</v>
      </c>
      <c r="Q265" s="10">
        <v>80</v>
      </c>
      <c r="R265" s="9">
        <f>R264*2</f>
        <v>91.4</v>
      </c>
      <c r="S265" s="9">
        <f>S264*2</f>
        <v>102.8</v>
      </c>
      <c r="T265" s="10">
        <f>T264*2</f>
        <v>114.6</v>
      </c>
    </row>
    <row r="266" spans="2:20" ht="15" x14ac:dyDescent="0.2">
      <c r="B266" s="5">
        <v>42323</v>
      </c>
      <c r="C266" s="146"/>
      <c r="D266" s="149"/>
      <c r="E266" s="9" t="s">
        <v>7</v>
      </c>
      <c r="F266" s="9">
        <v>-4</v>
      </c>
      <c r="G266" s="9">
        <v>-6.2</v>
      </c>
      <c r="H266" s="10">
        <v>-9.1999999999999993</v>
      </c>
      <c r="I266" s="9">
        <v>-12.4</v>
      </c>
      <c r="J266" s="9">
        <v>-16</v>
      </c>
      <c r="K266" s="10">
        <v>-34.200000000000003</v>
      </c>
      <c r="L266" s="9">
        <v>-72.8</v>
      </c>
      <c r="M266" s="9">
        <v>-114</v>
      </c>
      <c r="N266" s="10">
        <v>-157.19999999999999</v>
      </c>
      <c r="O266" s="9">
        <v>-206.4</v>
      </c>
      <c r="P266" s="9">
        <v>-255.6</v>
      </c>
      <c r="Q266" s="10">
        <v>-304.2</v>
      </c>
      <c r="R266" s="9"/>
      <c r="S266" s="9"/>
      <c r="T266" s="9"/>
    </row>
    <row r="267" spans="2:20" ht="15" x14ac:dyDescent="0.2">
      <c r="B267" s="6"/>
      <c r="C267" s="146"/>
      <c r="D267" s="149"/>
      <c r="E267" s="11" t="s">
        <v>8</v>
      </c>
      <c r="F267" s="12">
        <v>-4</v>
      </c>
      <c r="G267" s="12">
        <v>-3.1</v>
      </c>
      <c r="H267" s="12">
        <v>-3.1</v>
      </c>
      <c r="I267" s="12">
        <v>-3.1</v>
      </c>
      <c r="J267" s="12">
        <v>-3.2</v>
      </c>
      <c r="K267" s="12">
        <v>-3.4</v>
      </c>
      <c r="L267" s="12">
        <v>-3.6</v>
      </c>
      <c r="M267" s="12">
        <v>-3.8</v>
      </c>
      <c r="N267" s="12">
        <v>-3.9</v>
      </c>
      <c r="O267" s="12">
        <v>-4.0999999999999996</v>
      </c>
      <c r="P267" s="12">
        <v>-4.3</v>
      </c>
      <c r="Q267" s="12">
        <v>-4.3</v>
      </c>
      <c r="R267" s="12"/>
      <c r="S267" s="12"/>
      <c r="T267" s="12"/>
    </row>
    <row r="268" spans="2:20" ht="15" x14ac:dyDescent="0.2">
      <c r="B268" s="6"/>
      <c r="C268" s="146"/>
      <c r="D268" s="149"/>
      <c r="E268" s="8" t="s">
        <v>9</v>
      </c>
      <c r="F268" s="8">
        <v>0.65</v>
      </c>
      <c r="G268" s="8">
        <v>0.5</v>
      </c>
      <c r="H268" s="13">
        <v>0.5</v>
      </c>
      <c r="I268" s="8">
        <v>0.5</v>
      </c>
      <c r="J268" s="8">
        <v>0.52</v>
      </c>
      <c r="K268" s="13">
        <v>0.55000000000000004</v>
      </c>
      <c r="L268" s="8">
        <v>0.57999999999999996</v>
      </c>
      <c r="M268" s="8">
        <v>0.61</v>
      </c>
      <c r="N268" s="13">
        <v>0.63</v>
      </c>
      <c r="O268" s="8">
        <v>0.66</v>
      </c>
      <c r="P268" s="8">
        <v>0.69</v>
      </c>
      <c r="Q268" s="13">
        <v>0.69</v>
      </c>
      <c r="R268" s="8"/>
      <c r="S268" s="8"/>
      <c r="T268" s="8"/>
    </row>
    <row r="269" spans="2:20" ht="15" x14ac:dyDescent="0.2">
      <c r="B269" s="7"/>
      <c r="C269" s="147"/>
      <c r="D269" s="150"/>
      <c r="E269" s="14" t="s">
        <v>10</v>
      </c>
      <c r="F269" s="14">
        <v>0.9</v>
      </c>
      <c r="G269" s="14">
        <v>0.9</v>
      </c>
      <c r="H269" s="15">
        <v>0.9</v>
      </c>
      <c r="I269" s="14">
        <v>1</v>
      </c>
      <c r="J269" s="14">
        <v>1</v>
      </c>
      <c r="K269" s="15">
        <v>1.6</v>
      </c>
      <c r="L269" s="14">
        <v>2.4</v>
      </c>
      <c r="M269" s="14">
        <v>3</v>
      </c>
      <c r="N269" s="15">
        <v>3.3</v>
      </c>
      <c r="O269" s="14">
        <v>3.5</v>
      </c>
      <c r="P269" s="14">
        <v>3.7</v>
      </c>
      <c r="Q269" s="15">
        <v>3.8</v>
      </c>
      <c r="R269" s="14"/>
      <c r="S269" s="14"/>
      <c r="T269" s="14"/>
    </row>
    <row r="270" spans="2:20" x14ac:dyDescent="0.2">
      <c r="B270" s="151"/>
      <c r="C270" s="152"/>
      <c r="D270" s="152"/>
      <c r="E270" s="152"/>
      <c r="F270" s="152"/>
      <c r="G270" s="152"/>
      <c r="H270" s="152"/>
      <c r="I270" s="152"/>
      <c r="J270" s="152"/>
      <c r="K270" s="152"/>
      <c r="L270" s="152"/>
      <c r="M270" s="152"/>
      <c r="N270" s="152"/>
      <c r="O270" s="152"/>
      <c r="P270" s="152"/>
      <c r="Q270" s="153"/>
    </row>
    <row r="271" spans="2:20" ht="15" x14ac:dyDescent="0.2">
      <c r="B271" s="154"/>
      <c r="C271" s="155"/>
      <c r="D271" s="155"/>
      <c r="E271" s="155"/>
      <c r="F271" s="155"/>
      <c r="G271" s="155"/>
      <c r="H271" s="155"/>
      <c r="I271" s="155"/>
      <c r="J271" s="155"/>
      <c r="K271" s="155"/>
      <c r="L271" s="155"/>
      <c r="M271" s="155"/>
      <c r="N271" s="155"/>
      <c r="O271" s="155"/>
      <c r="P271" s="155"/>
      <c r="Q271" s="156"/>
      <c r="R271" s="1">
        <v>80</v>
      </c>
      <c r="S271" s="1">
        <v>90</v>
      </c>
      <c r="T271" s="1">
        <v>100</v>
      </c>
    </row>
    <row r="272" spans="2:20" ht="15" customHeight="1" x14ac:dyDescent="0.2">
      <c r="B272" s="3">
        <v>2151</v>
      </c>
      <c r="C272" s="145"/>
      <c r="D272" s="148"/>
      <c r="E272" s="8" t="s">
        <v>4</v>
      </c>
      <c r="F272" s="142" t="s">
        <v>5</v>
      </c>
      <c r="G272" s="143"/>
      <c r="H272" s="143"/>
      <c r="I272" s="143"/>
      <c r="J272" s="143"/>
      <c r="K272" s="143"/>
      <c r="L272" s="143"/>
      <c r="M272" s="143"/>
      <c r="N272" s="143"/>
      <c r="O272" s="143"/>
      <c r="P272" s="143"/>
      <c r="Q272" s="144"/>
      <c r="R272" s="85">
        <v>45.2</v>
      </c>
      <c r="S272" s="85">
        <v>51.3</v>
      </c>
      <c r="T272" s="85">
        <v>59.9</v>
      </c>
    </row>
    <row r="273" spans="2:20" ht="15" x14ac:dyDescent="0.2">
      <c r="B273" s="4" t="s">
        <v>3</v>
      </c>
      <c r="C273" s="146"/>
      <c r="D273" s="149"/>
      <c r="E273" s="9" t="s">
        <v>6</v>
      </c>
      <c r="F273" s="9">
        <v>4.4000000000000004</v>
      </c>
      <c r="G273" s="9">
        <v>6.8</v>
      </c>
      <c r="H273" s="10">
        <v>9.6</v>
      </c>
      <c r="I273" s="9">
        <v>12.8</v>
      </c>
      <c r="J273" s="9">
        <v>15</v>
      </c>
      <c r="K273" s="10">
        <v>20.8</v>
      </c>
      <c r="L273" s="9">
        <v>29.6</v>
      </c>
      <c r="M273" s="9">
        <v>38.200000000000003</v>
      </c>
      <c r="N273" s="10">
        <v>47.2</v>
      </c>
      <c r="O273" s="9">
        <v>57.6</v>
      </c>
      <c r="P273" s="9">
        <v>68.2</v>
      </c>
      <c r="Q273" s="10">
        <v>78.8</v>
      </c>
      <c r="R273" s="9">
        <f>R272*2</f>
        <v>90.4</v>
      </c>
      <c r="S273" s="9">
        <f>S272*2</f>
        <v>102.6</v>
      </c>
      <c r="T273" s="10">
        <f>T272*2</f>
        <v>119.8</v>
      </c>
    </row>
    <row r="274" spans="2:20" ht="15" x14ac:dyDescent="0.2">
      <c r="B274" s="5">
        <v>42323</v>
      </c>
      <c r="C274" s="146"/>
      <c r="D274" s="149"/>
      <c r="E274" s="9" t="s">
        <v>7</v>
      </c>
      <c r="F274" s="9">
        <v>-4</v>
      </c>
      <c r="G274" s="9">
        <v>-6.2</v>
      </c>
      <c r="H274" s="10">
        <v>-9.1999999999999993</v>
      </c>
      <c r="I274" s="9">
        <v>-12</v>
      </c>
      <c r="J274" s="9">
        <v>-15.6</v>
      </c>
      <c r="K274" s="10">
        <v>-33.4</v>
      </c>
      <c r="L274" s="9">
        <v>-72.8</v>
      </c>
      <c r="M274" s="9">
        <v>-114.4</v>
      </c>
      <c r="N274" s="10">
        <v>-159.4</v>
      </c>
      <c r="O274" s="9">
        <v>-211</v>
      </c>
      <c r="P274" s="9">
        <v>-263.8</v>
      </c>
      <c r="Q274" s="10">
        <v>-314.2</v>
      </c>
      <c r="R274" s="9"/>
      <c r="S274" s="9"/>
      <c r="T274" s="9"/>
    </row>
    <row r="275" spans="2:20" ht="15" x14ac:dyDescent="0.2">
      <c r="B275" s="6"/>
      <c r="C275" s="146"/>
      <c r="D275" s="149"/>
      <c r="E275" s="11" t="s">
        <v>8</v>
      </c>
      <c r="F275" s="12">
        <v>-4</v>
      </c>
      <c r="G275" s="12">
        <v>-3.1</v>
      </c>
      <c r="H275" s="12">
        <v>-3.1</v>
      </c>
      <c r="I275" s="12">
        <v>-3</v>
      </c>
      <c r="J275" s="12">
        <v>-3.1</v>
      </c>
      <c r="K275" s="12">
        <v>-3.3</v>
      </c>
      <c r="L275" s="12">
        <v>-3.6</v>
      </c>
      <c r="M275" s="12">
        <v>-3.8</v>
      </c>
      <c r="N275" s="12">
        <v>-4</v>
      </c>
      <c r="O275" s="12">
        <v>-4.2</v>
      </c>
      <c r="P275" s="12">
        <v>-4.4000000000000004</v>
      </c>
      <c r="Q275" s="12">
        <v>-4.5</v>
      </c>
      <c r="R275" s="12"/>
      <c r="S275" s="12"/>
      <c r="T275" s="12"/>
    </row>
    <row r="276" spans="2:20" ht="15" x14ac:dyDescent="0.2">
      <c r="B276" s="6"/>
      <c r="C276" s="146"/>
      <c r="D276" s="149"/>
      <c r="E276" s="8" t="s">
        <v>9</v>
      </c>
      <c r="F276" s="8">
        <v>0.65</v>
      </c>
      <c r="G276" s="8">
        <v>0.5</v>
      </c>
      <c r="H276" s="13">
        <v>0.5</v>
      </c>
      <c r="I276" s="8">
        <v>0.48</v>
      </c>
      <c r="J276" s="8">
        <v>0.5</v>
      </c>
      <c r="K276" s="13">
        <v>0.53</v>
      </c>
      <c r="L276" s="8">
        <v>0.57999999999999996</v>
      </c>
      <c r="M276" s="8">
        <v>0.61</v>
      </c>
      <c r="N276" s="13">
        <v>0.65</v>
      </c>
      <c r="O276" s="8">
        <v>0.68</v>
      </c>
      <c r="P276" s="8">
        <v>0.71</v>
      </c>
      <c r="Q276" s="13">
        <v>0.73</v>
      </c>
      <c r="R276" s="8"/>
      <c r="S276" s="8"/>
      <c r="T276" s="8"/>
    </row>
    <row r="277" spans="2:20" ht="15" x14ac:dyDescent="0.2">
      <c r="B277" s="7"/>
      <c r="C277" s="147"/>
      <c r="D277" s="150"/>
      <c r="E277" s="14" t="s">
        <v>10</v>
      </c>
      <c r="F277" s="14">
        <v>0.9</v>
      </c>
      <c r="G277" s="14">
        <v>0.9</v>
      </c>
      <c r="H277" s="15">
        <v>1</v>
      </c>
      <c r="I277" s="14">
        <v>0.9</v>
      </c>
      <c r="J277" s="14">
        <v>1</v>
      </c>
      <c r="K277" s="15">
        <v>1.6</v>
      </c>
      <c r="L277" s="14">
        <v>2.5</v>
      </c>
      <c r="M277" s="14">
        <v>3</v>
      </c>
      <c r="N277" s="15">
        <v>3.4</v>
      </c>
      <c r="O277" s="14">
        <v>3.7</v>
      </c>
      <c r="P277" s="14">
        <v>3.9</v>
      </c>
      <c r="Q277" s="15">
        <v>4</v>
      </c>
      <c r="R277" s="14"/>
      <c r="S277" s="14"/>
      <c r="T277" s="14"/>
    </row>
    <row r="280" spans="2:20" x14ac:dyDescent="0.2">
      <c r="B280" s="56" t="s">
        <v>18</v>
      </c>
      <c r="C280" s="57">
        <v>0.96</v>
      </c>
      <c r="E280" s="123" t="s">
        <v>103</v>
      </c>
    </row>
    <row r="281" spans="2:20" x14ac:dyDescent="0.2">
      <c r="B281" s="58" t="s">
        <v>19</v>
      </c>
      <c r="C281" s="59">
        <v>85</v>
      </c>
    </row>
    <row r="282" spans="2:20" x14ac:dyDescent="0.2">
      <c r="B282" s="58" t="s">
        <v>20</v>
      </c>
      <c r="C282" s="59">
        <v>0.9</v>
      </c>
    </row>
    <row r="284" spans="2:20" x14ac:dyDescent="0.2">
      <c r="B284" s="82" t="s">
        <v>89</v>
      </c>
    </row>
    <row r="285" spans="2:20" ht="15" x14ac:dyDescent="0.2">
      <c r="E285" s="1"/>
      <c r="F285" s="1">
        <v>1</v>
      </c>
      <c r="G285" s="1">
        <v>2</v>
      </c>
      <c r="H285" s="1">
        <v>3</v>
      </c>
      <c r="I285" s="1">
        <v>4</v>
      </c>
      <c r="J285" s="1">
        <v>5</v>
      </c>
      <c r="K285" s="1">
        <v>10</v>
      </c>
      <c r="L285" s="1">
        <v>20</v>
      </c>
      <c r="M285" s="1">
        <v>30</v>
      </c>
      <c r="N285" s="1">
        <v>40</v>
      </c>
      <c r="O285" s="1">
        <v>50</v>
      </c>
      <c r="P285" s="1">
        <v>60</v>
      </c>
      <c r="Q285" s="1">
        <v>70</v>
      </c>
      <c r="R285" s="1">
        <v>80</v>
      </c>
      <c r="S285" s="1">
        <v>90</v>
      </c>
      <c r="T285" s="1">
        <v>100</v>
      </c>
    </row>
    <row r="286" spans="2:20" ht="15" x14ac:dyDescent="0.2">
      <c r="D286" s="17" t="s">
        <v>94</v>
      </c>
      <c r="E286" s="11"/>
      <c r="F286" s="71">
        <v>6</v>
      </c>
      <c r="G286" s="71">
        <v>8</v>
      </c>
      <c r="H286" s="71">
        <v>10</v>
      </c>
      <c r="I286" s="71">
        <v>12</v>
      </c>
      <c r="J286" s="71">
        <v>14</v>
      </c>
      <c r="K286" s="71">
        <v>20</v>
      </c>
      <c r="L286" s="71">
        <v>30</v>
      </c>
      <c r="M286" s="71">
        <v>40</v>
      </c>
      <c r="N286" s="71">
        <v>50</v>
      </c>
      <c r="O286" s="71">
        <v>60</v>
      </c>
      <c r="P286" s="71">
        <v>70</v>
      </c>
      <c r="Q286" s="71">
        <v>81</v>
      </c>
      <c r="R286" s="71">
        <v>92</v>
      </c>
      <c r="S286" s="71">
        <v>102</v>
      </c>
      <c r="T286" s="71">
        <v>113</v>
      </c>
    </row>
    <row r="287" spans="2:20" ht="15" customHeight="1" x14ac:dyDescent="0.2">
      <c r="B287" s="3" t="s">
        <v>87</v>
      </c>
      <c r="C287" s="87"/>
      <c r="D287" s="87"/>
      <c r="E287" s="8" t="s">
        <v>4</v>
      </c>
      <c r="F287" s="142" t="s">
        <v>5</v>
      </c>
      <c r="G287" s="143"/>
      <c r="H287" s="143"/>
      <c r="I287" s="143"/>
      <c r="J287" s="143"/>
      <c r="K287" s="143"/>
      <c r="L287" s="143"/>
      <c r="M287" s="143"/>
      <c r="N287" s="143"/>
      <c r="O287" s="143"/>
      <c r="P287" s="143"/>
      <c r="Q287" s="144"/>
      <c r="R287" s="85"/>
      <c r="S287" s="85"/>
      <c r="T287" s="85"/>
    </row>
    <row r="288" spans="2:20" ht="15" x14ac:dyDescent="0.2">
      <c r="B288" s="4" t="s">
        <v>88</v>
      </c>
      <c r="C288" s="86"/>
      <c r="D288" s="86"/>
      <c r="E288" s="9" t="s">
        <v>6</v>
      </c>
      <c r="F288" s="41">
        <f>(F17+F49+F57+F89+F105+F121+F137+F153+F177+F201+F209+F265+F273)/13</f>
        <v>5.6923076923076925</v>
      </c>
      <c r="G288" s="41">
        <f t="shared" ref="G288:Q288" si="0">(G17+G49+G57+G89+G105+G121+G137+G153+G177+G201+G209+G265+G273)/13</f>
        <v>7.9230769230769216</v>
      </c>
      <c r="H288" s="42">
        <f t="shared" si="0"/>
        <v>10.692307692307692</v>
      </c>
      <c r="I288" s="41">
        <f t="shared" si="0"/>
        <v>13.400000000000002</v>
      </c>
      <c r="J288" s="41">
        <f t="shared" si="0"/>
        <v>15.461538461538462</v>
      </c>
      <c r="K288" s="42">
        <f t="shared" si="0"/>
        <v>21.307692307692307</v>
      </c>
      <c r="L288" s="41">
        <f t="shared" si="0"/>
        <v>30</v>
      </c>
      <c r="M288" s="41">
        <f t="shared" si="0"/>
        <v>38.569230769230771</v>
      </c>
      <c r="N288" s="89">
        <f t="shared" si="0"/>
        <v>47.830769230769228</v>
      </c>
      <c r="O288" s="41">
        <f t="shared" si="0"/>
        <v>58.030769230769231</v>
      </c>
      <c r="P288" s="41">
        <f t="shared" si="0"/>
        <v>68.646153846153851</v>
      </c>
      <c r="Q288" s="42">
        <f t="shared" si="0"/>
        <v>79.384615384615387</v>
      </c>
      <c r="R288" s="41">
        <f t="shared" ref="R288:T288" si="1">(R17+R49+R57+R89+R105+R121+R137+R153+R177+R201+R209+R265+R273)/13</f>
        <v>90.353846153846163</v>
      </c>
      <c r="S288" s="41">
        <f t="shared" si="1"/>
        <v>101.55384615384614</v>
      </c>
      <c r="T288" s="42">
        <f t="shared" si="1"/>
        <v>112.83076923076922</v>
      </c>
    </row>
    <row r="289" spans="2:20" ht="15" x14ac:dyDescent="0.2">
      <c r="B289" s="5"/>
      <c r="C289" s="86"/>
      <c r="D289" s="86"/>
      <c r="E289" s="9" t="s">
        <v>7</v>
      </c>
      <c r="F289" s="41">
        <f t="shared" ref="F289:Q289" si="2">(F18+F50+F58+F90+F106+F122+F138+F154+F178+F202+F210+F266+F274)/13</f>
        <v>-4.8153846153846152</v>
      </c>
      <c r="G289" s="41">
        <f t="shared" si="2"/>
        <v>-7.0153846153846171</v>
      </c>
      <c r="H289" s="42">
        <f t="shared" si="2"/>
        <v>-9.8307692307692314</v>
      </c>
      <c r="I289" s="41">
        <f t="shared" si="2"/>
        <v>-12.861538461538462</v>
      </c>
      <c r="J289" s="41">
        <f t="shared" si="2"/>
        <v>-16.507692307692306</v>
      </c>
      <c r="K289" s="42">
        <f t="shared" si="2"/>
        <v>-35.430769230769222</v>
      </c>
      <c r="L289" s="41">
        <f t="shared" si="2"/>
        <v>-73.33846153846153</v>
      </c>
      <c r="M289" s="41">
        <f t="shared" si="2"/>
        <v>-112.03076923076924</v>
      </c>
      <c r="N289" s="89">
        <f t="shared" si="2"/>
        <v>-152.09230769230768</v>
      </c>
      <c r="O289" s="41">
        <f t="shared" si="2"/>
        <v>-194.6307692307692</v>
      </c>
      <c r="P289" s="41">
        <f t="shared" si="2"/>
        <v>-237.56923076923078</v>
      </c>
      <c r="Q289" s="42">
        <f t="shared" si="2"/>
        <v>-278.86153846153849</v>
      </c>
      <c r="R289" s="41"/>
      <c r="S289" s="41"/>
      <c r="T289" s="41"/>
    </row>
    <row r="290" spans="2:20" ht="15.75" thickBot="1" x14ac:dyDescent="0.25">
      <c r="B290" s="6"/>
      <c r="C290" s="86"/>
      <c r="D290" s="86" t="s">
        <v>93</v>
      </c>
      <c r="E290" s="110" t="s">
        <v>92</v>
      </c>
      <c r="F290" s="111">
        <f>F288/F285</f>
        <v>5.6923076923076925</v>
      </c>
      <c r="G290" s="111">
        <f>G288/G285</f>
        <v>3.9615384615384608</v>
      </c>
      <c r="H290" s="111">
        <f t="shared" ref="H290:T290" si="3">H288/H285</f>
        <v>3.5641025641025639</v>
      </c>
      <c r="I290" s="111">
        <f t="shared" si="3"/>
        <v>3.3500000000000005</v>
      </c>
      <c r="J290" s="111">
        <f t="shared" si="3"/>
        <v>3.0923076923076924</v>
      </c>
      <c r="K290" s="111">
        <f t="shared" si="3"/>
        <v>2.1307692307692307</v>
      </c>
      <c r="L290" s="111">
        <f t="shared" si="3"/>
        <v>1.5</v>
      </c>
      <c r="M290" s="111">
        <f t="shared" si="3"/>
        <v>1.2856410256410258</v>
      </c>
      <c r="N290" s="111">
        <f t="shared" si="3"/>
        <v>1.1957692307692307</v>
      </c>
      <c r="O290" s="111">
        <f t="shared" si="3"/>
        <v>1.1606153846153846</v>
      </c>
      <c r="P290" s="111">
        <f t="shared" si="3"/>
        <v>1.1441025641025642</v>
      </c>
      <c r="Q290" s="111">
        <f t="shared" si="3"/>
        <v>1.134065934065934</v>
      </c>
      <c r="R290" s="111">
        <f t="shared" si="3"/>
        <v>1.1294230769230771</v>
      </c>
      <c r="S290" s="111">
        <f t="shared" si="3"/>
        <v>1.1283760683760682</v>
      </c>
      <c r="T290" s="111">
        <f t="shared" si="3"/>
        <v>1.1283076923076922</v>
      </c>
    </row>
    <row r="291" spans="2:20" ht="15.75" thickBot="1" x14ac:dyDescent="0.25">
      <c r="B291" s="6"/>
      <c r="C291" s="109"/>
      <c r="D291" s="116" t="s">
        <v>93</v>
      </c>
      <c r="E291" s="117" t="s">
        <v>91</v>
      </c>
      <c r="F291" s="118">
        <f>SQRT(12*32.2*F290^2/(4*$C$281*($C$280*56)*$C$282^2))</f>
        <v>0.91959230458968333</v>
      </c>
      <c r="G291" s="118">
        <f>SQRT(12*32.2*G290^2/(4*$C$281*($C$280*56)*$C$282^2))</f>
        <v>0.63998653630227953</v>
      </c>
      <c r="H291" s="119">
        <f t="shared" ref="H291:T291" si="4">SQRT(12*32.2*H290^2/(4*$C$281*($C$280*56)*$C$282^2))</f>
        <v>0.57578076728813499</v>
      </c>
      <c r="I291" s="118">
        <f t="shared" si="4"/>
        <v>0.54119249817406367</v>
      </c>
      <c r="J291" s="118">
        <f t="shared" si="4"/>
        <v>0.49956230600682799</v>
      </c>
      <c r="K291" s="119">
        <f t="shared" si="4"/>
        <v>0.34422576806938143</v>
      </c>
      <c r="L291" s="118">
        <f t="shared" si="4"/>
        <v>0.24232499918241657</v>
      </c>
      <c r="M291" s="118">
        <f t="shared" si="4"/>
        <v>0.20769530699156183</v>
      </c>
      <c r="N291" s="120">
        <f t="shared" si="4"/>
        <v>0.19317651857900847</v>
      </c>
      <c r="O291" s="118">
        <f t="shared" si="4"/>
        <v>0.1874974147520154</v>
      </c>
      <c r="P291" s="118">
        <f t="shared" si="4"/>
        <v>0.18482976860716968</v>
      </c>
      <c r="Q291" s="119">
        <f t="shared" si="4"/>
        <v>0.18320835103022262</v>
      </c>
      <c r="R291" s="118">
        <f t="shared" si="4"/>
        <v>0.18245829746132469</v>
      </c>
      <c r="S291" s="118">
        <f t="shared" si="4"/>
        <v>0.18228915323112607</v>
      </c>
      <c r="T291" s="121">
        <f t="shared" si="4"/>
        <v>0.18227810707731723</v>
      </c>
    </row>
    <row r="292" spans="2:20" ht="15" x14ac:dyDescent="0.2">
      <c r="B292" s="7"/>
      <c r="C292" s="88"/>
      <c r="D292" s="88" t="s">
        <v>93</v>
      </c>
      <c r="E292" s="112" t="s">
        <v>10</v>
      </c>
      <c r="F292" s="113">
        <f>F289/F288*-1</f>
        <v>0.84594594594594585</v>
      </c>
      <c r="G292" s="113">
        <f t="shared" ref="G292:Q292" si="5">G289/G288*-1</f>
        <v>0.88543689320388386</v>
      </c>
      <c r="H292" s="114">
        <f t="shared" si="5"/>
        <v>0.91942446043165482</v>
      </c>
      <c r="I292" s="113">
        <f t="shared" si="5"/>
        <v>0.95981630309988508</v>
      </c>
      <c r="J292" s="113">
        <f t="shared" si="5"/>
        <v>1.0676616915422885</v>
      </c>
      <c r="K292" s="114">
        <f t="shared" si="5"/>
        <v>1.6628158844765339</v>
      </c>
      <c r="L292" s="113">
        <f t="shared" si="5"/>
        <v>2.4446153846153842</v>
      </c>
      <c r="M292" s="113">
        <f t="shared" si="5"/>
        <v>2.9046669325887517</v>
      </c>
      <c r="N292" s="115">
        <f t="shared" si="5"/>
        <v>3.1798005789642971</v>
      </c>
      <c r="O292" s="113">
        <f t="shared" si="5"/>
        <v>3.353923647932131</v>
      </c>
      <c r="P292" s="113">
        <f t="shared" si="5"/>
        <v>3.460779919318691</v>
      </c>
      <c r="Q292" s="114">
        <f t="shared" si="5"/>
        <v>3.512790697674419</v>
      </c>
      <c r="R292" s="112"/>
      <c r="S292" s="112"/>
      <c r="T292" s="112"/>
    </row>
    <row r="293" spans="2:20" ht="15" x14ac:dyDescent="0.2">
      <c r="B293" s="90"/>
      <c r="C293" s="91"/>
      <c r="D293" s="92"/>
      <c r="E293" s="98" t="s">
        <v>91</v>
      </c>
      <c r="F293" s="95"/>
      <c r="G293" s="96">
        <f>(F291-G291)</f>
        <v>0.2796057682874038</v>
      </c>
      <c r="H293" s="96">
        <f t="shared" ref="H293:J293" si="6">(G291-H291)</f>
        <v>6.4205769014144543E-2</v>
      </c>
      <c r="I293" s="96">
        <f t="shared" si="6"/>
        <v>3.4588269114071313E-2</v>
      </c>
      <c r="J293" s="96">
        <f t="shared" si="6"/>
        <v>4.163019216723568E-2</v>
      </c>
      <c r="K293" s="96">
        <f>(J291-K291)/5</f>
        <v>3.1067307587489313E-2</v>
      </c>
      <c r="L293" s="96">
        <f>(K291-L291)/10</f>
        <v>1.0190076888696487E-2</v>
      </c>
      <c r="M293" s="96">
        <f t="shared" ref="M293:T293" si="7">(L291-M291)/10</f>
        <v>3.4629692190854739E-3</v>
      </c>
      <c r="N293" s="96">
        <f t="shared" si="7"/>
        <v>1.4518788412553358E-3</v>
      </c>
      <c r="O293" s="96">
        <f t="shared" si="7"/>
        <v>5.679103826993076E-4</v>
      </c>
      <c r="P293" s="96">
        <f t="shared" si="7"/>
        <v>2.6676461448457147E-4</v>
      </c>
      <c r="Q293" s="96">
        <f t="shared" si="7"/>
        <v>1.6214175769470595E-4</v>
      </c>
      <c r="R293" s="96">
        <f t="shared" si="7"/>
        <v>7.5005356889792924E-5</v>
      </c>
      <c r="S293" s="96">
        <f t="shared" si="7"/>
        <v>1.6914423019862013E-5</v>
      </c>
      <c r="T293" s="96">
        <f t="shared" si="7"/>
        <v>1.1046153808841331E-6</v>
      </c>
    </row>
    <row r="294" spans="2:20" ht="15" x14ac:dyDescent="0.2">
      <c r="B294" s="90"/>
      <c r="C294" s="106" t="s">
        <v>96</v>
      </c>
      <c r="D294" s="92"/>
      <c r="E294" s="99" t="s">
        <v>95</v>
      </c>
      <c r="F294" s="100">
        <v>1.0900000000000001</v>
      </c>
      <c r="G294" s="100">
        <v>0.83</v>
      </c>
      <c r="H294" s="101">
        <v>0.72</v>
      </c>
      <c r="I294" s="101">
        <v>0.64</v>
      </c>
      <c r="J294" s="101">
        <v>0.59</v>
      </c>
      <c r="K294" s="101">
        <v>0.48</v>
      </c>
      <c r="L294" s="101">
        <v>0.4</v>
      </c>
      <c r="M294" s="101">
        <v>0.36</v>
      </c>
      <c r="N294" s="101">
        <v>0.33</v>
      </c>
      <c r="O294" s="102">
        <v>0.31</v>
      </c>
      <c r="P294" s="94"/>
      <c r="Q294" s="94"/>
      <c r="R294" s="93"/>
      <c r="S294" s="93"/>
      <c r="T294" s="93"/>
    </row>
    <row r="295" spans="2:20" ht="15" x14ac:dyDescent="0.2">
      <c r="D295" s="92"/>
      <c r="E295" s="103" t="s">
        <v>95</v>
      </c>
      <c r="F295" s="16"/>
      <c r="G295" s="104">
        <f>(F294-G294)</f>
        <v>0.26000000000000012</v>
      </c>
      <c r="H295" s="104">
        <f>(G294-H294)</f>
        <v>0.10999999999999999</v>
      </c>
      <c r="I295" s="104">
        <f>(H294-I294)</f>
        <v>7.999999999999996E-2</v>
      </c>
      <c r="J295" s="104">
        <f>(I294-J294)</f>
        <v>5.0000000000000044E-2</v>
      </c>
      <c r="K295" s="104">
        <f>(J294-K294)/5</f>
        <v>2.1999999999999999E-2</v>
      </c>
      <c r="L295" s="104">
        <f>(K294-L294)/10</f>
        <v>7.9999999999999967E-3</v>
      </c>
      <c r="M295" s="104">
        <f>(L294-M294)/10</f>
        <v>4.0000000000000036E-3</v>
      </c>
      <c r="N295" s="104">
        <f>(M294-N294)/10</f>
        <v>2.999999999999997E-3</v>
      </c>
      <c r="O295" s="105">
        <f>(N294-O294)/10</f>
        <v>2.0000000000000018E-3</v>
      </c>
      <c r="P295" s="94"/>
      <c r="Q295" s="94"/>
      <c r="R295" s="93"/>
      <c r="S295" s="93"/>
      <c r="T295" s="93"/>
    </row>
    <row r="296" spans="2:20" ht="15" x14ac:dyDescent="0.2">
      <c r="D296" s="92"/>
      <c r="E296" s="97"/>
      <c r="G296" s="96"/>
      <c r="H296" s="96"/>
      <c r="I296" s="96"/>
      <c r="J296" s="96"/>
      <c r="K296" s="96"/>
      <c r="L296" s="96"/>
      <c r="M296" s="96"/>
      <c r="N296" s="96"/>
      <c r="O296" s="96"/>
      <c r="P296" s="94"/>
      <c r="Q296" s="94"/>
      <c r="R296" s="93"/>
      <c r="S296" s="93"/>
      <c r="T296" s="93"/>
    </row>
    <row r="297" spans="2:20" ht="15" x14ac:dyDescent="0.2">
      <c r="B297" s="127" t="s">
        <v>104</v>
      </c>
      <c r="C297" s="125"/>
      <c r="D297" s="92"/>
      <c r="E297" s="93"/>
      <c r="F297" s="93"/>
      <c r="M297" s="125"/>
      <c r="P297" s="94"/>
      <c r="Q297" s="94"/>
      <c r="R297" s="93"/>
      <c r="S297" s="93"/>
      <c r="T297" s="93"/>
    </row>
    <row r="298" spans="2:20" ht="15" x14ac:dyDescent="0.2">
      <c r="B298" s="128" t="s">
        <v>105</v>
      </c>
      <c r="C298" s="125"/>
      <c r="D298" s="92"/>
      <c r="E298" s="93"/>
      <c r="F298" s="93"/>
      <c r="G298" s="93"/>
      <c r="H298" s="94"/>
      <c r="I298" s="94"/>
      <c r="J298" s="94"/>
      <c r="K298" s="94"/>
      <c r="L298" s="94"/>
      <c r="M298" s="125"/>
      <c r="N298" s="94"/>
      <c r="O298" s="94"/>
      <c r="P298" s="94"/>
      <c r="Q298" s="94"/>
      <c r="R298" s="93"/>
      <c r="S298" s="93"/>
      <c r="T298" s="93"/>
    </row>
    <row r="299" spans="2:20" ht="15" x14ac:dyDescent="0.2">
      <c r="B299" s="128" t="s">
        <v>106</v>
      </c>
      <c r="C299" s="91"/>
      <c r="D299" s="92"/>
      <c r="E299" s="93"/>
      <c r="F299" s="93"/>
      <c r="G299" s="93"/>
      <c r="H299" s="94"/>
      <c r="I299" s="94"/>
      <c r="J299" s="94"/>
      <c r="K299" s="94"/>
      <c r="L299" s="94"/>
      <c r="M299" s="124"/>
      <c r="N299" s="94"/>
      <c r="O299" s="94"/>
      <c r="P299" s="94"/>
      <c r="Q299" s="94"/>
      <c r="R299" s="93"/>
      <c r="S299" s="93"/>
      <c r="T299" s="93"/>
    </row>
    <row r="300" spans="2:20" ht="15" x14ac:dyDescent="0.2">
      <c r="B300" s="128" t="s">
        <v>110</v>
      </c>
      <c r="C300" s="126"/>
      <c r="D300" s="92"/>
      <c r="E300" s="93"/>
      <c r="F300" s="93"/>
      <c r="G300" s="93"/>
      <c r="H300" s="94"/>
      <c r="I300" s="94"/>
      <c r="J300" s="94"/>
      <c r="K300" s="94"/>
      <c r="L300" s="94"/>
      <c r="M300" s="94"/>
      <c r="N300" s="94"/>
      <c r="O300" s="94"/>
      <c r="P300" s="94"/>
      <c r="Q300" s="94"/>
      <c r="R300" s="93"/>
      <c r="S300" s="93"/>
      <c r="T300" s="93"/>
    </row>
    <row r="301" spans="2:20" ht="15" x14ac:dyDescent="0.2">
      <c r="B301" s="90"/>
      <c r="C301" s="91"/>
      <c r="D301" s="92"/>
      <c r="E301" s="93"/>
      <c r="F301" s="93"/>
      <c r="G301" s="93"/>
      <c r="H301" s="94"/>
      <c r="I301" s="94"/>
      <c r="J301" s="94"/>
      <c r="K301" s="94"/>
      <c r="L301" s="94"/>
      <c r="M301" s="125"/>
      <c r="N301" s="94"/>
      <c r="O301" s="94"/>
      <c r="P301" s="94"/>
      <c r="Q301" s="94"/>
      <c r="R301" s="93"/>
      <c r="S301" s="93"/>
      <c r="T301" s="93"/>
    </row>
    <row r="302" spans="2:20" ht="15" x14ac:dyDescent="0.2">
      <c r="B302" s="90"/>
      <c r="C302" s="91"/>
      <c r="D302" s="92"/>
      <c r="E302" s="93"/>
      <c r="F302" s="93"/>
      <c r="G302" s="93"/>
      <c r="H302" s="94"/>
      <c r="I302" s="94"/>
      <c r="J302" s="94"/>
      <c r="K302" s="94"/>
      <c r="L302" s="94"/>
      <c r="M302" s="125"/>
      <c r="N302" s="94"/>
      <c r="O302" s="94"/>
      <c r="P302" s="94"/>
      <c r="Q302" s="94"/>
      <c r="R302" s="93"/>
      <c r="S302" s="93"/>
      <c r="T302" s="93"/>
    </row>
    <row r="303" spans="2:20" ht="15" x14ac:dyDescent="0.2">
      <c r="B303" s="90"/>
      <c r="C303" s="91"/>
      <c r="D303" s="92"/>
      <c r="E303" s="93"/>
      <c r="F303" s="93"/>
      <c r="G303" s="93"/>
      <c r="H303" s="94"/>
      <c r="I303" s="94"/>
      <c r="J303" s="94"/>
      <c r="K303" s="94"/>
      <c r="L303" s="94"/>
      <c r="M303" s="124"/>
      <c r="N303" s="94"/>
      <c r="O303" s="94"/>
      <c r="P303" s="94"/>
      <c r="Q303" s="94"/>
      <c r="R303" s="93"/>
      <c r="S303" s="93"/>
      <c r="T303" s="93"/>
    </row>
    <row r="304" spans="2:20" ht="15" x14ac:dyDescent="0.2">
      <c r="B304" s="90"/>
      <c r="C304" s="91"/>
      <c r="D304" s="92"/>
      <c r="E304" s="93"/>
      <c r="F304" s="93"/>
      <c r="G304" s="93"/>
      <c r="H304" s="94"/>
      <c r="I304" s="94"/>
      <c r="J304" s="94"/>
      <c r="K304" s="94"/>
      <c r="L304" s="94"/>
      <c r="M304" s="94"/>
      <c r="N304" s="94"/>
      <c r="O304" s="94"/>
      <c r="P304" s="94"/>
      <c r="Q304" s="94"/>
      <c r="R304" s="93"/>
      <c r="S304" s="93"/>
      <c r="T304" s="93"/>
    </row>
    <row r="305" spans="1:20" ht="15" x14ac:dyDescent="0.2">
      <c r="B305" s="90"/>
      <c r="C305" s="91"/>
      <c r="D305" s="92"/>
      <c r="E305" s="93"/>
      <c r="F305" s="93"/>
      <c r="G305" s="93"/>
      <c r="H305" s="94"/>
      <c r="I305" s="94"/>
      <c r="J305" s="94"/>
      <c r="K305" s="94"/>
      <c r="L305" s="94"/>
      <c r="M305" s="94"/>
      <c r="N305" s="94"/>
      <c r="O305" s="94"/>
      <c r="P305" s="94"/>
      <c r="Q305" s="94"/>
      <c r="R305" s="93"/>
      <c r="S305" s="93"/>
      <c r="T305" s="93"/>
    </row>
    <row r="307" spans="1:20" ht="13.5" thickBot="1" x14ac:dyDescent="0.25">
      <c r="A307" s="79"/>
      <c r="B307" s="79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79"/>
    </row>
    <row r="309" spans="1:20" x14ac:dyDescent="0.2">
      <c r="B309" s="128" t="s">
        <v>107</v>
      </c>
    </row>
    <row r="310" spans="1:20" x14ac:dyDescent="0.2">
      <c r="B310" s="128" t="s">
        <v>111</v>
      </c>
    </row>
    <row r="311" spans="1:20" x14ac:dyDescent="0.2">
      <c r="B311" s="128" t="s">
        <v>113</v>
      </c>
    </row>
    <row r="312" spans="1:20" x14ac:dyDescent="0.2">
      <c r="B312" s="128"/>
      <c r="C312" s="129"/>
      <c r="D312" s="129" t="s">
        <v>109</v>
      </c>
      <c r="E312" s="129" t="s">
        <v>112</v>
      </c>
      <c r="F312" s="129" t="s">
        <v>114</v>
      </c>
      <c r="G312" s="129" t="s">
        <v>114</v>
      </c>
    </row>
    <row r="313" spans="1:20" x14ac:dyDescent="0.2">
      <c r="B313" s="128"/>
      <c r="C313" s="129" t="s">
        <v>108</v>
      </c>
      <c r="D313" s="129">
        <v>2524</v>
      </c>
      <c r="E313" s="129">
        <v>1386</v>
      </c>
      <c r="F313" s="129">
        <v>2524</v>
      </c>
      <c r="G313" s="129">
        <v>1386</v>
      </c>
    </row>
    <row r="314" spans="1:20" x14ac:dyDescent="0.2">
      <c r="B314" s="128"/>
      <c r="C314" s="129">
        <v>1</v>
      </c>
      <c r="D314" s="131">
        <v>3.7</v>
      </c>
      <c r="E314" s="131">
        <v>3.7</v>
      </c>
      <c r="F314" s="40">
        <f>D314*2</f>
        <v>7.4</v>
      </c>
      <c r="G314" s="40">
        <f>E314*2</f>
        <v>7.4</v>
      </c>
    </row>
    <row r="315" spans="1:20" x14ac:dyDescent="0.2">
      <c r="B315" s="128"/>
      <c r="C315" s="129">
        <v>2</v>
      </c>
      <c r="D315" s="131">
        <v>4.5999999999999996</v>
      </c>
      <c r="E315" s="131">
        <v>4.3</v>
      </c>
      <c r="F315" s="40">
        <f t="shared" ref="F315:F319" si="8">D315*2</f>
        <v>9.1999999999999993</v>
      </c>
      <c r="G315" s="40">
        <f t="shared" ref="G315:G319" si="9">E315*2</f>
        <v>8.6</v>
      </c>
    </row>
    <row r="316" spans="1:20" x14ac:dyDescent="0.2">
      <c r="B316" s="128"/>
      <c r="C316" s="129">
        <v>3</v>
      </c>
      <c r="D316" s="131">
        <v>5.2</v>
      </c>
      <c r="E316" s="131">
        <v>5</v>
      </c>
      <c r="F316" s="130">
        <f t="shared" si="8"/>
        <v>10.4</v>
      </c>
      <c r="G316" s="130">
        <f t="shared" si="9"/>
        <v>10</v>
      </c>
    </row>
    <row r="317" spans="1:20" x14ac:dyDescent="0.2">
      <c r="B317" s="128"/>
      <c r="C317" s="129">
        <v>4</v>
      </c>
      <c r="D317" s="131">
        <v>5.5</v>
      </c>
      <c r="E317" s="131">
        <v>8.4</v>
      </c>
      <c r="F317" s="40">
        <f t="shared" si="8"/>
        <v>11</v>
      </c>
      <c r="G317" s="40">
        <f t="shared" si="9"/>
        <v>16.8</v>
      </c>
    </row>
    <row r="318" spans="1:20" x14ac:dyDescent="0.2">
      <c r="B318" s="128"/>
      <c r="C318" s="129">
        <v>5</v>
      </c>
      <c r="D318" s="131">
        <v>5.7</v>
      </c>
      <c r="E318" s="131">
        <v>10.5</v>
      </c>
      <c r="F318" s="40">
        <f t="shared" si="8"/>
        <v>11.4</v>
      </c>
      <c r="G318" s="40">
        <f t="shared" si="9"/>
        <v>21</v>
      </c>
    </row>
    <row r="319" spans="1:20" x14ac:dyDescent="0.2">
      <c r="B319" s="128"/>
      <c r="C319" s="129">
        <v>10</v>
      </c>
      <c r="D319" s="131">
        <v>6.4</v>
      </c>
      <c r="E319" s="131">
        <v>19</v>
      </c>
      <c r="F319" s="130">
        <f t="shared" si="8"/>
        <v>12.8</v>
      </c>
      <c r="G319" s="130">
        <f t="shared" si="9"/>
        <v>38</v>
      </c>
    </row>
    <row r="320" spans="1:20" x14ac:dyDescent="0.2">
      <c r="B320" s="128"/>
      <c r="C320" s="129">
        <v>70</v>
      </c>
      <c r="D320" s="131">
        <v>19.8</v>
      </c>
      <c r="E320" s="131">
        <v>61.3</v>
      </c>
      <c r="F320" s="40">
        <f t="shared" ref="F320" si="10">D320*2</f>
        <v>39.6</v>
      </c>
      <c r="G320" s="40">
        <f t="shared" ref="G320" si="11">E320*2</f>
        <v>122.6</v>
      </c>
    </row>
    <row r="321" spans="1:20" x14ac:dyDescent="0.2">
      <c r="B321" s="128"/>
    </row>
    <row r="323" spans="1:20" x14ac:dyDescent="0.2">
      <c r="B323" s="82" t="s">
        <v>89</v>
      </c>
    </row>
    <row r="324" spans="1:20" ht="15" x14ac:dyDescent="0.2">
      <c r="E324" s="1"/>
      <c r="F324" s="1">
        <v>1</v>
      </c>
      <c r="G324" s="1">
        <v>2</v>
      </c>
      <c r="H324" s="1">
        <v>3</v>
      </c>
      <c r="I324" s="1">
        <v>4</v>
      </c>
      <c r="J324" s="1">
        <v>5</v>
      </c>
      <c r="K324" s="1">
        <v>10</v>
      </c>
      <c r="L324" s="1">
        <v>20</v>
      </c>
      <c r="M324" s="1">
        <v>30</v>
      </c>
      <c r="N324" s="1">
        <v>40</v>
      </c>
      <c r="O324" s="1">
        <v>50</v>
      </c>
      <c r="P324" s="1">
        <v>60</v>
      </c>
      <c r="Q324" s="1">
        <v>70</v>
      </c>
      <c r="R324" s="1">
        <v>80</v>
      </c>
      <c r="S324" s="1">
        <v>90</v>
      </c>
      <c r="T324" s="1">
        <v>100</v>
      </c>
    </row>
    <row r="325" spans="1:20" ht="15" x14ac:dyDescent="0.2">
      <c r="D325" s="17" t="s">
        <v>94</v>
      </c>
      <c r="E325" s="11"/>
      <c r="F325" s="71">
        <v>6</v>
      </c>
      <c r="G325" s="71">
        <v>8</v>
      </c>
      <c r="H325" s="71">
        <v>10</v>
      </c>
      <c r="I325" s="71">
        <v>12</v>
      </c>
      <c r="J325" s="71">
        <v>14</v>
      </c>
      <c r="K325" s="71">
        <v>20</v>
      </c>
      <c r="L325" s="71">
        <v>30</v>
      </c>
      <c r="M325" s="71">
        <v>40</v>
      </c>
      <c r="N325" s="71">
        <v>50</v>
      </c>
      <c r="O325" s="71">
        <v>60</v>
      </c>
      <c r="P325" s="71">
        <v>70</v>
      </c>
      <c r="Q325" s="71">
        <v>81</v>
      </c>
      <c r="R325" s="71">
        <v>92</v>
      </c>
      <c r="S325" s="71">
        <v>102</v>
      </c>
      <c r="T325" s="71">
        <v>113</v>
      </c>
    </row>
    <row r="326" spans="1:20" ht="15" x14ac:dyDescent="0.2">
      <c r="B326" s="3" t="s">
        <v>87</v>
      </c>
      <c r="C326" s="87"/>
      <c r="D326" s="87"/>
      <c r="E326" s="8" t="s">
        <v>4</v>
      </c>
      <c r="F326" s="142" t="s">
        <v>5</v>
      </c>
      <c r="G326" s="143"/>
      <c r="H326" s="143"/>
      <c r="I326" s="143"/>
      <c r="J326" s="143"/>
      <c r="K326" s="143"/>
      <c r="L326" s="143"/>
      <c r="M326" s="143"/>
      <c r="N326" s="143"/>
      <c r="O326" s="143"/>
      <c r="P326" s="143"/>
      <c r="Q326" s="144"/>
      <c r="R326" s="85"/>
      <c r="S326" s="85"/>
      <c r="T326" s="85"/>
    </row>
    <row r="327" spans="1:20" ht="15" x14ac:dyDescent="0.2">
      <c r="B327" s="4" t="s">
        <v>88</v>
      </c>
      <c r="C327" s="86"/>
      <c r="D327" s="86"/>
      <c r="E327" s="9" t="s">
        <v>6</v>
      </c>
      <c r="F327" s="41">
        <v>5.6923076923076925</v>
      </c>
      <c r="G327" s="41">
        <v>7.9230769230769216</v>
      </c>
      <c r="H327" s="42">
        <v>10.692307692307692</v>
      </c>
      <c r="I327" s="41">
        <v>13.400000000000002</v>
      </c>
      <c r="J327" s="41">
        <v>15.461538461538462</v>
      </c>
      <c r="K327" s="42">
        <v>21.307692307692307</v>
      </c>
      <c r="L327" s="41">
        <v>30</v>
      </c>
      <c r="M327" s="41">
        <v>38.569230769230771</v>
      </c>
      <c r="N327" s="89">
        <v>47.830769230769228</v>
      </c>
      <c r="O327" s="41">
        <v>58.030769230769231</v>
      </c>
      <c r="P327" s="41">
        <v>68.646153846153851</v>
      </c>
      <c r="Q327" s="42">
        <v>79.384615384615387</v>
      </c>
      <c r="R327" s="41">
        <v>90.353846153846163</v>
      </c>
      <c r="S327" s="41">
        <v>101.55384615384614</v>
      </c>
      <c r="T327" s="42">
        <v>112.83076923076922</v>
      </c>
    </row>
    <row r="328" spans="1:20" ht="15" x14ac:dyDescent="0.2">
      <c r="B328" s="5"/>
      <c r="C328" s="86"/>
      <c r="D328" s="86"/>
      <c r="E328" s="9" t="s">
        <v>7</v>
      </c>
      <c r="F328" s="41">
        <v>-4.8153846153846152</v>
      </c>
      <c r="G328" s="41">
        <v>-7.0153846153846171</v>
      </c>
      <c r="H328" s="42">
        <v>-9.8307692307692314</v>
      </c>
      <c r="I328" s="41">
        <v>-12.861538461538462</v>
      </c>
      <c r="J328" s="41">
        <v>-16.507692307692306</v>
      </c>
      <c r="K328" s="42">
        <v>-35.430769230769222</v>
      </c>
      <c r="L328" s="41">
        <v>-73.33846153846153</v>
      </c>
      <c r="M328" s="41">
        <v>-112.03076923076924</v>
      </c>
      <c r="N328" s="89">
        <v>-152.09230769230768</v>
      </c>
      <c r="O328" s="41">
        <v>-194.6307692307692</v>
      </c>
      <c r="P328" s="41">
        <v>-237.56923076923078</v>
      </c>
      <c r="Q328" s="42">
        <v>-278.86153846153849</v>
      </c>
      <c r="R328" s="41"/>
      <c r="S328" s="41"/>
      <c r="T328" s="41"/>
    </row>
    <row r="329" spans="1:20" ht="15.75" thickBot="1" x14ac:dyDescent="0.25">
      <c r="B329" s="6"/>
      <c r="C329" s="86"/>
      <c r="D329" s="86" t="s">
        <v>93</v>
      </c>
      <c r="E329" s="110" t="s">
        <v>92</v>
      </c>
      <c r="F329" s="111">
        <f>F327/F324</f>
        <v>5.6923076923076925</v>
      </c>
      <c r="G329" s="111">
        <f>G327/G324</f>
        <v>3.9615384615384608</v>
      </c>
      <c r="H329" s="111">
        <f t="shared" ref="H329:T329" si="12">H327/H324</f>
        <v>3.5641025641025639</v>
      </c>
      <c r="I329" s="111">
        <f t="shared" si="12"/>
        <v>3.3500000000000005</v>
      </c>
      <c r="J329" s="111">
        <f t="shared" si="12"/>
        <v>3.0923076923076924</v>
      </c>
      <c r="K329" s="111">
        <f t="shared" si="12"/>
        <v>2.1307692307692307</v>
      </c>
      <c r="L329" s="111">
        <f t="shared" si="12"/>
        <v>1.5</v>
      </c>
      <c r="M329" s="111">
        <f t="shared" si="12"/>
        <v>1.2856410256410258</v>
      </c>
      <c r="N329" s="111">
        <f t="shared" si="12"/>
        <v>1.1957692307692307</v>
      </c>
      <c r="O329" s="111">
        <f t="shared" si="12"/>
        <v>1.1606153846153846</v>
      </c>
      <c r="P329" s="111">
        <f t="shared" si="12"/>
        <v>1.1441025641025642</v>
      </c>
      <c r="Q329" s="111">
        <f t="shared" si="12"/>
        <v>1.134065934065934</v>
      </c>
      <c r="R329" s="111">
        <f t="shared" si="12"/>
        <v>1.1294230769230771</v>
      </c>
      <c r="S329" s="111">
        <f t="shared" si="12"/>
        <v>1.1283760683760682</v>
      </c>
      <c r="T329" s="111">
        <f t="shared" si="12"/>
        <v>1.1283076923076922</v>
      </c>
    </row>
    <row r="330" spans="1:20" ht="15.75" thickBot="1" x14ac:dyDescent="0.25">
      <c r="B330" s="6"/>
      <c r="C330" s="109"/>
      <c r="D330" s="116" t="s">
        <v>93</v>
      </c>
      <c r="E330" s="117" t="s">
        <v>91</v>
      </c>
      <c r="F330" s="118">
        <f>SQRT(12*32.2*F329^2/(4*$C$281*($C$280*56)*$C$282^2))</f>
        <v>0.91959230458968333</v>
      </c>
      <c r="G330" s="118">
        <f>SQRT(12*32.2*G329^2/(4*$C$281*($C$280*56)*$C$282^2))</f>
        <v>0.63998653630227953</v>
      </c>
      <c r="H330" s="119">
        <f t="shared" ref="H330:T330" si="13">SQRT(12*32.2*H329^2/(4*$C$281*($C$280*56)*$C$282^2))</f>
        <v>0.57578076728813499</v>
      </c>
      <c r="I330" s="118">
        <f t="shared" si="13"/>
        <v>0.54119249817406367</v>
      </c>
      <c r="J330" s="118">
        <f t="shared" si="13"/>
        <v>0.49956230600682799</v>
      </c>
      <c r="K330" s="119">
        <f t="shared" si="13"/>
        <v>0.34422576806938143</v>
      </c>
      <c r="L330" s="118">
        <f t="shared" si="13"/>
        <v>0.24232499918241657</v>
      </c>
      <c r="M330" s="118">
        <f t="shared" si="13"/>
        <v>0.20769530699156183</v>
      </c>
      <c r="N330" s="120">
        <f t="shared" si="13"/>
        <v>0.19317651857900847</v>
      </c>
      <c r="O330" s="118">
        <f t="shared" si="13"/>
        <v>0.1874974147520154</v>
      </c>
      <c r="P330" s="118">
        <f t="shared" si="13"/>
        <v>0.18482976860716968</v>
      </c>
      <c r="Q330" s="119">
        <f t="shared" si="13"/>
        <v>0.18320835103022262</v>
      </c>
      <c r="R330" s="118">
        <f t="shared" si="13"/>
        <v>0.18245829746132469</v>
      </c>
      <c r="S330" s="118">
        <f t="shared" si="13"/>
        <v>0.18228915323112607</v>
      </c>
      <c r="T330" s="121">
        <f t="shared" si="13"/>
        <v>0.18227810707731723</v>
      </c>
    </row>
    <row r="331" spans="1:20" ht="15" x14ac:dyDescent="0.2">
      <c r="B331" s="7"/>
      <c r="C331" s="88"/>
      <c r="D331" s="88" t="s">
        <v>93</v>
      </c>
      <c r="E331" s="112" t="s">
        <v>10</v>
      </c>
      <c r="F331" s="113">
        <f>F328/F327*-1</f>
        <v>0.84594594594594585</v>
      </c>
      <c r="G331" s="113">
        <f t="shared" ref="G331:Q331" si="14">G328/G327*-1</f>
        <v>0.88543689320388386</v>
      </c>
      <c r="H331" s="114">
        <f t="shared" si="14"/>
        <v>0.91942446043165482</v>
      </c>
      <c r="I331" s="113">
        <f t="shared" si="14"/>
        <v>0.95981630309988508</v>
      </c>
      <c r="J331" s="113">
        <f t="shared" si="14"/>
        <v>1.0676616915422885</v>
      </c>
      <c r="K331" s="114">
        <f t="shared" si="14"/>
        <v>1.6628158844765339</v>
      </c>
      <c r="L331" s="113">
        <f t="shared" si="14"/>
        <v>2.4446153846153842</v>
      </c>
      <c r="M331" s="113">
        <f t="shared" si="14"/>
        <v>2.9046669325887517</v>
      </c>
      <c r="N331" s="115">
        <f t="shared" si="14"/>
        <v>3.1798005789642971</v>
      </c>
      <c r="O331" s="113">
        <f t="shared" si="14"/>
        <v>3.353923647932131</v>
      </c>
      <c r="P331" s="113">
        <f t="shared" si="14"/>
        <v>3.460779919318691</v>
      </c>
      <c r="Q331" s="114">
        <f t="shared" si="14"/>
        <v>3.512790697674419</v>
      </c>
      <c r="R331" s="112"/>
      <c r="S331" s="112"/>
      <c r="T331" s="112"/>
    </row>
    <row r="332" spans="1:20" ht="15" x14ac:dyDescent="0.2">
      <c r="B332" s="90"/>
      <c r="C332" s="91"/>
      <c r="D332" s="92"/>
      <c r="E332" s="98" t="s">
        <v>91</v>
      </c>
      <c r="F332" s="95"/>
      <c r="G332" s="96">
        <f>(F330-G330)</f>
        <v>0.2796057682874038</v>
      </c>
      <c r="H332" s="96">
        <f t="shared" ref="H332" si="15">(G330-H330)</f>
        <v>6.4205769014144543E-2</v>
      </c>
      <c r="I332" s="96">
        <f t="shared" ref="I332" si="16">(H330-I330)</f>
        <v>3.4588269114071313E-2</v>
      </c>
      <c r="J332" s="96">
        <f t="shared" ref="J332" si="17">(I330-J330)</f>
        <v>4.163019216723568E-2</v>
      </c>
      <c r="K332" s="96">
        <f>(J330-K330)/5</f>
        <v>3.1067307587489313E-2</v>
      </c>
      <c r="L332" s="96">
        <f>(K330-L330)/10</f>
        <v>1.0190076888696487E-2</v>
      </c>
      <c r="M332" s="96">
        <f t="shared" ref="M332" si="18">(L330-M330)/10</f>
        <v>3.4629692190854739E-3</v>
      </c>
      <c r="N332" s="96">
        <f t="shared" ref="N332" si="19">(M330-N330)/10</f>
        <v>1.4518788412553358E-3</v>
      </c>
      <c r="O332" s="96">
        <f t="shared" ref="O332" si="20">(N330-O330)/10</f>
        <v>5.679103826993076E-4</v>
      </c>
      <c r="P332" s="96">
        <f t="shared" ref="P332" si="21">(O330-P330)/10</f>
        <v>2.6676461448457147E-4</v>
      </c>
      <c r="Q332" s="96">
        <f t="shared" ref="Q332" si="22">(P330-Q330)/10</f>
        <v>1.6214175769470595E-4</v>
      </c>
      <c r="R332" s="96">
        <f t="shared" ref="R332" si="23">(Q330-R330)/10</f>
        <v>7.5005356889792924E-5</v>
      </c>
      <c r="S332" s="96">
        <f t="shared" ref="S332" si="24">(R330-S330)/10</f>
        <v>1.6914423019862013E-5</v>
      </c>
      <c r="T332" s="96">
        <f t="shared" ref="T332" si="25">(S330-T330)/10</f>
        <v>1.1046153808841331E-6</v>
      </c>
    </row>
    <row r="333" spans="1:20" ht="15" x14ac:dyDescent="0.2">
      <c r="B333" s="90"/>
      <c r="C333" s="106" t="s">
        <v>96</v>
      </c>
      <c r="D333" s="92"/>
      <c r="E333" s="99" t="s">
        <v>95</v>
      </c>
      <c r="F333" s="100">
        <v>1.0900000000000001</v>
      </c>
      <c r="G333" s="100">
        <v>0.83</v>
      </c>
      <c r="H333" s="101">
        <v>0.72</v>
      </c>
      <c r="I333" s="101">
        <v>0.64</v>
      </c>
      <c r="J333" s="101">
        <v>0.59</v>
      </c>
      <c r="K333" s="101">
        <v>0.48</v>
      </c>
      <c r="L333" s="101">
        <v>0.4</v>
      </c>
      <c r="M333" s="101">
        <v>0.36</v>
      </c>
      <c r="N333" s="101">
        <v>0.33</v>
      </c>
      <c r="O333" s="102">
        <v>0.31</v>
      </c>
      <c r="P333" s="94"/>
      <c r="Q333" s="94"/>
      <c r="R333" s="93"/>
      <c r="S333" s="93"/>
      <c r="T333" s="93"/>
    </row>
    <row r="334" spans="1:20" ht="15" x14ac:dyDescent="0.2">
      <c r="D334" s="92"/>
      <c r="E334" s="103" t="s">
        <v>95</v>
      </c>
      <c r="F334" s="16"/>
      <c r="G334" s="104">
        <f>(F333-G333)</f>
        <v>0.26000000000000012</v>
      </c>
      <c r="H334" s="104">
        <f>(G333-H333)</f>
        <v>0.10999999999999999</v>
      </c>
      <c r="I334" s="104">
        <f>(H333-I333)</f>
        <v>7.999999999999996E-2</v>
      </c>
      <c r="J334" s="104">
        <f>(I333-J333)</f>
        <v>5.0000000000000044E-2</v>
      </c>
      <c r="K334" s="104">
        <f>(J333-K333)/5</f>
        <v>2.1999999999999999E-2</v>
      </c>
      <c r="L334" s="104">
        <f>(K333-L333)/10</f>
        <v>7.9999999999999967E-3</v>
      </c>
      <c r="M334" s="104">
        <f>(L333-M333)/10</f>
        <v>4.0000000000000036E-3</v>
      </c>
      <c r="N334" s="104">
        <f>(M333-N333)/10</f>
        <v>2.999999999999997E-3</v>
      </c>
      <c r="O334" s="105">
        <f>(N333-O333)/10</f>
        <v>2.0000000000000018E-3</v>
      </c>
      <c r="P334" s="94"/>
      <c r="Q334" s="94"/>
      <c r="R334" s="93"/>
      <c r="S334" s="93"/>
      <c r="T334" s="93"/>
    </row>
    <row r="336" spans="1:20" ht="13.5" thickBot="1" x14ac:dyDescent="0.25">
      <c r="A336" s="79"/>
      <c r="B336" s="79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79"/>
    </row>
    <row r="337" spans="1:20" x14ac:dyDescent="0.2">
      <c r="A337" s="140"/>
      <c r="B337" s="140"/>
      <c r="C337" s="140"/>
      <c r="D337" s="140"/>
      <c r="E337" s="140"/>
      <c r="F337" s="140"/>
      <c r="G337" s="140"/>
      <c r="H337" s="140"/>
      <c r="I337" s="140"/>
      <c r="J337" s="140"/>
      <c r="K337" s="140"/>
      <c r="L337" s="140"/>
      <c r="M337" s="140"/>
      <c r="N337" s="140"/>
      <c r="O337" s="140"/>
      <c r="P337" s="140"/>
      <c r="Q337" s="140"/>
      <c r="R337" s="140"/>
      <c r="S337" s="140"/>
      <c r="T337" s="140"/>
    </row>
    <row r="338" spans="1:20" x14ac:dyDescent="0.2">
      <c r="A338" s="141" t="s">
        <v>122</v>
      </c>
      <c r="B338" s="140"/>
      <c r="C338" s="140"/>
      <c r="D338" s="140"/>
      <c r="E338" s="140"/>
      <c r="F338" s="140"/>
      <c r="G338" s="140"/>
      <c r="H338" s="140"/>
      <c r="I338" s="140"/>
      <c r="J338" s="140"/>
      <c r="K338" s="140"/>
      <c r="L338" s="140"/>
      <c r="M338" s="140"/>
      <c r="N338" s="140"/>
      <c r="O338" s="140"/>
      <c r="P338" s="140"/>
      <c r="Q338" s="140"/>
      <c r="R338" s="140"/>
      <c r="S338" s="140"/>
      <c r="T338" s="140"/>
    </row>
    <row r="340" spans="1:20" x14ac:dyDescent="0.2">
      <c r="A340" s="65" t="s">
        <v>115</v>
      </c>
    </row>
    <row r="343" spans="1:20" x14ac:dyDescent="0.2">
      <c r="B343" s="82" t="s">
        <v>89</v>
      </c>
    </row>
    <row r="344" spans="1:20" ht="15" x14ac:dyDescent="0.2">
      <c r="E344" s="1"/>
      <c r="F344" s="1">
        <v>1</v>
      </c>
      <c r="G344" s="1">
        <v>2</v>
      </c>
      <c r="H344" s="1">
        <v>3</v>
      </c>
      <c r="I344" s="1">
        <v>4</v>
      </c>
      <c r="J344" s="1">
        <v>5</v>
      </c>
      <c r="K344" s="1">
        <v>10</v>
      </c>
      <c r="L344" s="1">
        <v>20</v>
      </c>
      <c r="M344" s="1">
        <v>30</v>
      </c>
      <c r="N344" s="1">
        <v>40</v>
      </c>
      <c r="O344" s="1">
        <v>50</v>
      </c>
      <c r="P344" s="1">
        <v>60</v>
      </c>
      <c r="Q344" s="1">
        <v>70</v>
      </c>
      <c r="R344" s="1">
        <v>80</v>
      </c>
      <c r="S344" s="1">
        <v>90</v>
      </c>
      <c r="T344" s="1">
        <v>100</v>
      </c>
    </row>
    <row r="345" spans="1:20" ht="15" x14ac:dyDescent="0.2">
      <c r="D345" s="17" t="s">
        <v>94</v>
      </c>
      <c r="E345" s="11"/>
      <c r="F345" s="71">
        <v>6</v>
      </c>
      <c r="G345" s="71">
        <v>8</v>
      </c>
      <c r="H345" s="71">
        <v>10</v>
      </c>
      <c r="I345" s="71">
        <v>12</v>
      </c>
      <c r="J345" s="71">
        <v>14</v>
      </c>
      <c r="K345" s="71">
        <v>20</v>
      </c>
      <c r="L345" s="71">
        <v>30</v>
      </c>
      <c r="M345" s="71">
        <v>40</v>
      </c>
      <c r="N345" s="71">
        <v>50</v>
      </c>
      <c r="O345" s="71">
        <v>60</v>
      </c>
      <c r="P345" s="71">
        <v>70</v>
      </c>
      <c r="Q345" s="71">
        <v>81</v>
      </c>
      <c r="R345" s="71">
        <v>92</v>
      </c>
      <c r="S345" s="71">
        <v>102</v>
      </c>
      <c r="T345" s="71">
        <v>113</v>
      </c>
    </row>
    <row r="346" spans="1:20" ht="15" x14ac:dyDescent="0.2">
      <c r="B346" s="3" t="s">
        <v>116</v>
      </c>
      <c r="C346" s="87"/>
      <c r="D346" s="87"/>
      <c r="E346" s="8" t="s">
        <v>4</v>
      </c>
      <c r="F346" s="142" t="s">
        <v>5</v>
      </c>
      <c r="G346" s="143"/>
      <c r="H346" s="143"/>
      <c r="I346" s="143"/>
      <c r="J346" s="143"/>
      <c r="K346" s="143"/>
      <c r="L346" s="143"/>
      <c r="M346" s="143"/>
      <c r="N346" s="143"/>
      <c r="O346" s="143"/>
      <c r="P346" s="143"/>
      <c r="Q346" s="144"/>
      <c r="R346" s="85"/>
      <c r="S346" s="85"/>
      <c r="T346" s="85"/>
    </row>
    <row r="347" spans="1:20" ht="15" x14ac:dyDescent="0.2">
      <c r="B347" s="4" t="s">
        <v>117</v>
      </c>
      <c r="C347" s="86"/>
      <c r="D347" s="86"/>
      <c r="E347" s="9" t="s">
        <v>6</v>
      </c>
      <c r="F347" s="41">
        <f>F357</f>
        <v>5.4</v>
      </c>
      <c r="G347" s="41">
        <f t="shared" ref="G347:T347" si="26">G357</f>
        <v>8.1999999999999993</v>
      </c>
      <c r="H347" s="41">
        <f t="shared" si="26"/>
        <v>10.4</v>
      </c>
      <c r="I347" s="41">
        <f t="shared" si="26"/>
        <v>12.6</v>
      </c>
      <c r="J347" s="41">
        <f t="shared" si="26"/>
        <v>14.4</v>
      </c>
      <c r="K347" s="41">
        <f t="shared" si="26"/>
        <v>20.399999999999999</v>
      </c>
      <c r="L347" s="41">
        <f t="shared" si="26"/>
        <v>30.2</v>
      </c>
      <c r="M347" s="41">
        <f t="shared" si="26"/>
        <v>40.200000000000003</v>
      </c>
      <c r="N347" s="41">
        <f t="shared" si="26"/>
        <v>50.2</v>
      </c>
      <c r="O347" s="41">
        <f t="shared" si="26"/>
        <v>60.4</v>
      </c>
      <c r="P347" s="41">
        <f t="shared" si="26"/>
        <v>70.400000000000006</v>
      </c>
      <c r="Q347" s="41">
        <f t="shared" si="26"/>
        <v>80.599999999999994</v>
      </c>
      <c r="R347" s="41">
        <f t="shared" si="26"/>
        <v>91.2</v>
      </c>
      <c r="S347" s="41">
        <f t="shared" si="26"/>
        <v>101.6</v>
      </c>
      <c r="T347" s="41">
        <f t="shared" si="26"/>
        <v>111.8</v>
      </c>
    </row>
    <row r="348" spans="1:20" ht="15" x14ac:dyDescent="0.2">
      <c r="B348" s="5"/>
      <c r="C348" s="86"/>
      <c r="D348" s="86"/>
      <c r="E348" s="9" t="s">
        <v>7</v>
      </c>
      <c r="F348" s="41">
        <v>-4.8153846153846152</v>
      </c>
      <c r="G348" s="41">
        <v>-7.0153846153846171</v>
      </c>
      <c r="H348" s="42">
        <v>-9.8307692307692314</v>
      </c>
      <c r="I348" s="41">
        <v>-12.861538461538462</v>
      </c>
      <c r="J348" s="41">
        <v>-16.507692307692306</v>
      </c>
      <c r="K348" s="42">
        <v>-35.430769230769222</v>
      </c>
      <c r="L348" s="41">
        <v>-73.33846153846153</v>
      </c>
      <c r="M348" s="41">
        <v>-112.03076923076924</v>
      </c>
      <c r="N348" s="89">
        <v>-152.09230769230768</v>
      </c>
      <c r="O348" s="41">
        <v>-194.6307692307692</v>
      </c>
      <c r="P348" s="41">
        <v>-237.56923076923078</v>
      </c>
      <c r="Q348" s="42">
        <v>-278.86153846153849</v>
      </c>
      <c r="R348" s="41"/>
      <c r="S348" s="41"/>
      <c r="T348" s="41"/>
    </row>
    <row r="349" spans="1:20" ht="15.75" thickBot="1" x14ac:dyDescent="0.25">
      <c r="B349" s="6"/>
      <c r="C349" s="86"/>
      <c r="D349" s="86" t="s">
        <v>93</v>
      </c>
      <c r="E349" s="110" t="s">
        <v>92</v>
      </c>
      <c r="F349" s="111">
        <f>F347/F344</f>
        <v>5.4</v>
      </c>
      <c r="G349" s="111">
        <f>G347/G344</f>
        <v>4.0999999999999996</v>
      </c>
      <c r="H349" s="111">
        <f t="shared" ref="H349:T349" si="27">H347/H344</f>
        <v>3.4666666666666668</v>
      </c>
      <c r="I349" s="111">
        <f t="shared" si="27"/>
        <v>3.15</v>
      </c>
      <c r="J349" s="111">
        <f t="shared" si="27"/>
        <v>2.88</v>
      </c>
      <c r="K349" s="111">
        <f t="shared" si="27"/>
        <v>2.04</v>
      </c>
      <c r="L349" s="111">
        <f t="shared" si="27"/>
        <v>1.51</v>
      </c>
      <c r="M349" s="111">
        <f t="shared" si="27"/>
        <v>1.34</v>
      </c>
      <c r="N349" s="111">
        <f t="shared" si="27"/>
        <v>1.2550000000000001</v>
      </c>
      <c r="O349" s="111">
        <f t="shared" si="27"/>
        <v>1.208</v>
      </c>
      <c r="P349" s="111">
        <f t="shared" si="27"/>
        <v>1.1733333333333333</v>
      </c>
      <c r="Q349" s="111">
        <f t="shared" si="27"/>
        <v>1.1514285714285712</v>
      </c>
      <c r="R349" s="111">
        <f t="shared" si="27"/>
        <v>1.1400000000000001</v>
      </c>
      <c r="S349" s="111">
        <f t="shared" si="27"/>
        <v>1.1288888888888888</v>
      </c>
      <c r="T349" s="111">
        <f t="shared" si="27"/>
        <v>1.1179999999999999</v>
      </c>
    </row>
    <row r="350" spans="1:20" ht="15.75" thickBot="1" x14ac:dyDescent="0.25">
      <c r="B350" s="6"/>
      <c r="C350" s="109"/>
      <c r="D350" s="109" t="s">
        <v>93</v>
      </c>
      <c r="E350" s="135" t="s">
        <v>91</v>
      </c>
      <c r="F350" s="136">
        <f>SQRT(12*32.2*F349^2/(4*$C$281*($C$280*56)*$C$282^2))</f>
        <v>0.8723699970566996</v>
      </c>
      <c r="G350" s="136">
        <f>SQRT(12*32.2*G349^2/(4*$C$281*($C$280*56)*$C$282^2))</f>
        <v>0.66235499776527185</v>
      </c>
      <c r="H350" s="137">
        <f t="shared" ref="H350:T350" si="28">SQRT(12*32.2*H349^2/(4*$C$281*($C$280*56)*$C$282^2))</f>
        <v>0.56003999811047389</v>
      </c>
      <c r="I350" s="136">
        <f t="shared" si="28"/>
        <v>0.50888249828307475</v>
      </c>
      <c r="J350" s="136">
        <f t="shared" si="28"/>
        <v>0.46526399843023974</v>
      </c>
      <c r="K350" s="137">
        <f t="shared" si="28"/>
        <v>0.32956199888808652</v>
      </c>
      <c r="L350" s="136">
        <f t="shared" si="28"/>
        <v>0.243940499176966</v>
      </c>
      <c r="M350" s="136">
        <f t="shared" si="28"/>
        <v>0.21647699926962546</v>
      </c>
      <c r="N350" s="138">
        <f t="shared" si="28"/>
        <v>0.20274524931595519</v>
      </c>
      <c r="O350" s="136">
        <f t="shared" si="28"/>
        <v>0.19515239934157277</v>
      </c>
      <c r="P350" s="136">
        <f t="shared" si="28"/>
        <v>0.18955199936046807</v>
      </c>
      <c r="Q350" s="139">
        <f t="shared" si="28"/>
        <v>0.18601328508669307</v>
      </c>
      <c r="R350" s="134">
        <f t="shared" si="28"/>
        <v>0.18416699937863659</v>
      </c>
      <c r="S350" s="41">
        <f t="shared" si="28"/>
        <v>0.18237199938469276</v>
      </c>
      <c r="T350" s="41">
        <f t="shared" si="28"/>
        <v>0.18061289939062777</v>
      </c>
    </row>
    <row r="351" spans="1:20" ht="15" x14ac:dyDescent="0.2">
      <c r="B351" s="7"/>
      <c r="C351" s="88"/>
      <c r="D351" s="88" t="s">
        <v>93</v>
      </c>
      <c r="E351" s="112" t="s">
        <v>10</v>
      </c>
      <c r="F351" s="113">
        <f>F348/F347*-1</f>
        <v>0.89173789173789164</v>
      </c>
      <c r="G351" s="113">
        <f t="shared" ref="G351:Q351" si="29">G348/G347*-1</f>
        <v>0.85553470919324603</v>
      </c>
      <c r="H351" s="114">
        <f t="shared" si="29"/>
        <v>0.94526627218934911</v>
      </c>
      <c r="I351" s="113">
        <f t="shared" si="29"/>
        <v>1.0207570207570209</v>
      </c>
      <c r="J351" s="113">
        <f t="shared" si="29"/>
        <v>1.1463675213675213</v>
      </c>
      <c r="K351" s="114">
        <f t="shared" si="29"/>
        <v>1.7368024132730011</v>
      </c>
      <c r="L351" s="113">
        <f t="shared" si="29"/>
        <v>2.4284258787570043</v>
      </c>
      <c r="M351" s="113">
        <f t="shared" si="29"/>
        <v>2.786835055491772</v>
      </c>
      <c r="N351" s="115">
        <f t="shared" si="29"/>
        <v>3.0297272448666868</v>
      </c>
      <c r="O351" s="113">
        <f t="shared" si="29"/>
        <v>3.2223637289862452</v>
      </c>
      <c r="P351" s="113">
        <f t="shared" si="29"/>
        <v>3.3745629370629371</v>
      </c>
      <c r="Q351" s="114">
        <f t="shared" si="29"/>
        <v>3.4598205764458871</v>
      </c>
      <c r="R351" s="112"/>
      <c r="S351" s="112"/>
      <c r="T351" s="112"/>
    </row>
    <row r="352" spans="1:20" ht="15" x14ac:dyDescent="0.2">
      <c r="B352" s="90"/>
      <c r="C352" s="91"/>
      <c r="D352" s="92"/>
      <c r="E352" s="98" t="s">
        <v>91</v>
      </c>
      <c r="F352" s="95"/>
      <c r="G352" s="96">
        <f>(F350-G350)</f>
        <v>0.21001499929142775</v>
      </c>
      <c r="H352" s="96">
        <f t="shared" ref="H352" si="30">(G350-H350)</f>
        <v>0.10231499965479796</v>
      </c>
      <c r="I352" s="96">
        <f t="shared" ref="I352" si="31">(H350-I350)</f>
        <v>5.1157499827399144E-2</v>
      </c>
      <c r="J352" s="96">
        <f t="shared" ref="J352" si="32">(I350-J350)</f>
        <v>4.3618499852835002E-2</v>
      </c>
      <c r="K352" s="96">
        <f>(J350-K350)/5</f>
        <v>2.7140399908430646E-2</v>
      </c>
      <c r="L352" s="96">
        <f>(K350-L350)/10</f>
        <v>8.5621499711120517E-3</v>
      </c>
      <c r="M352" s="96">
        <f t="shared" ref="M352" si="33">(L350-M350)/10</f>
        <v>2.7463499907340537E-3</v>
      </c>
      <c r="N352" s="96">
        <f t="shared" ref="N352" si="34">(M350-N350)/10</f>
        <v>1.3731749953670269E-3</v>
      </c>
      <c r="O352" s="96">
        <f t="shared" ref="O352" si="35">(N350-O350)/10</f>
        <v>7.5928499743824207E-4</v>
      </c>
      <c r="P352" s="96">
        <f t="shared" ref="P352" si="36">(O350-P350)/10</f>
        <v>5.6003999811047038E-4</v>
      </c>
      <c r="Q352" s="96">
        <f t="shared" ref="Q352" si="37">(P350-Q350)/10</f>
        <v>3.538714273775001E-4</v>
      </c>
      <c r="R352" s="96">
        <f t="shared" ref="R352" si="38">(Q350-R350)/10</f>
        <v>1.8462857080564775E-4</v>
      </c>
      <c r="S352" s="96">
        <f t="shared" ref="S352" si="39">(R350-S350)/10</f>
        <v>1.7949999939438356E-4</v>
      </c>
      <c r="T352" s="96">
        <f t="shared" ref="T352" si="40">(S350-T350)/10</f>
        <v>1.7590999940649831E-4</v>
      </c>
    </row>
    <row r="353" spans="2:22" ht="15" x14ac:dyDescent="0.2">
      <c r="B353" s="90"/>
      <c r="C353" s="106" t="s">
        <v>96</v>
      </c>
      <c r="D353" s="92"/>
      <c r="E353" s="99" t="s">
        <v>95</v>
      </c>
      <c r="F353" s="100">
        <v>1.0900000000000001</v>
      </c>
      <c r="G353" s="100">
        <v>0.83</v>
      </c>
      <c r="H353" s="101">
        <v>0.72</v>
      </c>
      <c r="I353" s="101">
        <v>0.64</v>
      </c>
      <c r="J353" s="101">
        <v>0.59</v>
      </c>
      <c r="K353" s="101">
        <v>0.48</v>
      </c>
      <c r="L353" s="101">
        <v>0.4</v>
      </c>
      <c r="M353" s="101">
        <v>0.36</v>
      </c>
      <c r="N353" s="101">
        <v>0.33</v>
      </c>
      <c r="O353" s="102">
        <v>0.31</v>
      </c>
      <c r="P353" s="94"/>
      <c r="Q353" s="94"/>
      <c r="R353" s="93"/>
      <c r="S353" s="93"/>
      <c r="T353" s="93"/>
    </row>
    <row r="354" spans="2:22" ht="15" x14ac:dyDescent="0.2">
      <c r="D354" s="92"/>
      <c r="E354" s="103" t="s">
        <v>95</v>
      </c>
      <c r="F354" s="16"/>
      <c r="G354" s="104">
        <f>(F353-G353)</f>
        <v>0.26000000000000012</v>
      </c>
      <c r="H354" s="104">
        <f>(G353-H353)</f>
        <v>0.10999999999999999</v>
      </c>
      <c r="I354" s="104">
        <f>(H353-I353)</f>
        <v>7.999999999999996E-2</v>
      </c>
      <c r="J354" s="104">
        <f>(I353-J353)</f>
        <v>5.0000000000000044E-2</v>
      </c>
      <c r="K354" s="104">
        <f>(J353-K353)/5</f>
        <v>2.1999999999999999E-2</v>
      </c>
      <c r="L354" s="104">
        <f>(K353-L353)/10</f>
        <v>7.9999999999999967E-3</v>
      </c>
      <c r="M354" s="104">
        <f>(L353-M353)/10</f>
        <v>4.0000000000000036E-3</v>
      </c>
      <c r="N354" s="104">
        <f>(M353-N353)/10</f>
        <v>2.999999999999997E-3</v>
      </c>
      <c r="O354" s="105">
        <f>(N353-O353)/10</f>
        <v>2.0000000000000018E-3</v>
      </c>
      <c r="P354" s="94"/>
      <c r="Q354" s="94"/>
      <c r="R354" s="93"/>
      <c r="S354" s="93"/>
      <c r="T354" s="93"/>
    </row>
    <row r="357" spans="2:22" x14ac:dyDescent="0.2">
      <c r="F357" s="40">
        <v>5.4</v>
      </c>
      <c r="G357" s="40">
        <v>8.1999999999999993</v>
      </c>
      <c r="H357" s="40">
        <v>10.4</v>
      </c>
      <c r="I357" s="40">
        <v>12.6</v>
      </c>
      <c r="J357" s="40">
        <v>14.4</v>
      </c>
      <c r="K357" s="40">
        <v>20.399999999999999</v>
      </c>
      <c r="L357" s="40">
        <v>30.2</v>
      </c>
      <c r="M357" s="40">
        <v>40.200000000000003</v>
      </c>
      <c r="N357" s="40">
        <v>50.2</v>
      </c>
      <c r="O357" s="40">
        <v>60.4</v>
      </c>
      <c r="P357" s="40">
        <v>70.400000000000006</v>
      </c>
      <c r="Q357" s="40">
        <v>80.599999999999994</v>
      </c>
      <c r="R357" s="40">
        <v>91.2</v>
      </c>
      <c r="S357" s="40">
        <v>101.6</v>
      </c>
      <c r="T357" s="40">
        <v>111.8</v>
      </c>
    </row>
    <row r="360" spans="2:22" x14ac:dyDescent="0.2">
      <c r="B360" s="17" t="s">
        <v>118</v>
      </c>
    </row>
    <row r="361" spans="2:22" x14ac:dyDescent="0.2">
      <c r="E361" s="40">
        <v>2052</v>
      </c>
      <c r="F361" t="s">
        <v>121</v>
      </c>
      <c r="G361" s="40" t="s">
        <v>119</v>
      </c>
      <c r="H361" s="40" t="s">
        <v>120</v>
      </c>
    </row>
    <row r="362" spans="2:22" x14ac:dyDescent="0.2">
      <c r="E362" s="132">
        <v>2.7</v>
      </c>
      <c r="F362" s="39">
        <f>ROUND(E362,1)</f>
        <v>2.7</v>
      </c>
      <c r="G362" s="39">
        <f>F362*2</f>
        <v>5.4</v>
      </c>
      <c r="H362" s="40">
        <v>5.4</v>
      </c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</row>
    <row r="363" spans="2:22" x14ac:dyDescent="0.2">
      <c r="E363" s="132">
        <v>4.0999999999999996</v>
      </c>
      <c r="F363" s="39">
        <f t="shared" ref="F363:F376" si="41">ROUND(E363,1)</f>
        <v>4.0999999999999996</v>
      </c>
      <c r="G363" s="39">
        <f t="shared" ref="G363:G376" si="42">F363*2</f>
        <v>8.1999999999999993</v>
      </c>
      <c r="H363" s="40">
        <v>8.1999999999999993</v>
      </c>
    </row>
    <row r="364" spans="2:22" x14ac:dyDescent="0.2">
      <c r="E364" s="133">
        <v>5.1999999999999993</v>
      </c>
      <c r="F364" s="39">
        <f t="shared" si="41"/>
        <v>5.2</v>
      </c>
      <c r="G364" s="39">
        <f t="shared" si="42"/>
        <v>10.4</v>
      </c>
      <c r="H364" s="40">
        <v>10.4</v>
      </c>
    </row>
    <row r="365" spans="2:22" x14ac:dyDescent="0.2">
      <c r="E365" s="132">
        <v>6.3</v>
      </c>
      <c r="F365" s="39">
        <f t="shared" si="41"/>
        <v>6.3</v>
      </c>
      <c r="G365" s="39">
        <f t="shared" si="42"/>
        <v>12.6</v>
      </c>
      <c r="H365" s="40">
        <v>12.6</v>
      </c>
    </row>
    <row r="366" spans="2:22" x14ac:dyDescent="0.2">
      <c r="E366" s="132">
        <v>7.1999999999999993</v>
      </c>
      <c r="F366" s="39">
        <f t="shared" si="41"/>
        <v>7.2</v>
      </c>
      <c r="G366" s="39">
        <f t="shared" si="42"/>
        <v>14.4</v>
      </c>
      <c r="H366" s="40">
        <v>14.4</v>
      </c>
    </row>
    <row r="367" spans="2:22" x14ac:dyDescent="0.2">
      <c r="E367" s="133">
        <v>10.199999999999999</v>
      </c>
      <c r="F367" s="39">
        <f t="shared" si="41"/>
        <v>10.199999999999999</v>
      </c>
      <c r="G367" s="39">
        <f t="shared" si="42"/>
        <v>20.399999999999999</v>
      </c>
      <c r="H367" s="40">
        <v>20.399999999999999</v>
      </c>
    </row>
    <row r="368" spans="2:22" x14ac:dyDescent="0.2">
      <c r="E368" s="132">
        <v>15.100000000000001</v>
      </c>
      <c r="F368" s="39">
        <f t="shared" si="41"/>
        <v>15.1</v>
      </c>
      <c r="G368" s="39">
        <f t="shared" si="42"/>
        <v>30.2</v>
      </c>
      <c r="H368" s="40">
        <v>30.2</v>
      </c>
    </row>
    <row r="369" spans="5:8" x14ac:dyDescent="0.2">
      <c r="E369" s="132">
        <v>20.100000000000001</v>
      </c>
      <c r="F369" s="39">
        <f t="shared" si="41"/>
        <v>20.100000000000001</v>
      </c>
      <c r="G369" s="39">
        <f t="shared" si="42"/>
        <v>40.200000000000003</v>
      </c>
      <c r="H369" s="40">
        <v>40.200000000000003</v>
      </c>
    </row>
    <row r="370" spans="5:8" x14ac:dyDescent="0.2">
      <c r="E370" s="132">
        <v>25.1</v>
      </c>
      <c r="F370" s="39">
        <f t="shared" si="41"/>
        <v>25.1</v>
      </c>
      <c r="G370" s="39">
        <f t="shared" si="42"/>
        <v>50.2</v>
      </c>
      <c r="H370" s="40">
        <v>50.2</v>
      </c>
    </row>
    <row r="371" spans="5:8" x14ac:dyDescent="0.2">
      <c r="E371" s="132">
        <v>30.2</v>
      </c>
      <c r="F371" s="39">
        <f t="shared" si="41"/>
        <v>30.2</v>
      </c>
      <c r="G371" s="39">
        <f t="shared" si="42"/>
        <v>60.4</v>
      </c>
      <c r="H371" s="40">
        <v>60.4</v>
      </c>
    </row>
    <row r="372" spans="5:8" x14ac:dyDescent="0.2">
      <c r="E372" s="132">
        <v>35.200000000000003</v>
      </c>
      <c r="F372" s="39">
        <f t="shared" si="41"/>
        <v>35.200000000000003</v>
      </c>
      <c r="G372" s="39">
        <f t="shared" si="42"/>
        <v>70.400000000000006</v>
      </c>
      <c r="H372" s="40">
        <v>70.400000000000006</v>
      </c>
    </row>
    <row r="373" spans="5:8" x14ac:dyDescent="0.2">
      <c r="E373" s="133">
        <v>40.299999999999997</v>
      </c>
      <c r="F373" s="39">
        <f t="shared" si="41"/>
        <v>40.299999999999997</v>
      </c>
      <c r="G373" s="39">
        <f t="shared" si="42"/>
        <v>80.599999999999994</v>
      </c>
      <c r="H373" s="40">
        <v>80.599999999999994</v>
      </c>
    </row>
    <row r="374" spans="5:8" x14ac:dyDescent="0.2">
      <c r="E374" s="132">
        <v>45.6</v>
      </c>
      <c r="F374" s="39">
        <f t="shared" si="41"/>
        <v>45.6</v>
      </c>
      <c r="G374" s="39">
        <f t="shared" si="42"/>
        <v>91.2</v>
      </c>
      <c r="H374" s="40">
        <v>91.2</v>
      </c>
    </row>
    <row r="375" spans="5:8" x14ac:dyDescent="0.2">
      <c r="E375" s="132">
        <v>50.8</v>
      </c>
      <c r="F375" s="39">
        <f t="shared" si="41"/>
        <v>50.8</v>
      </c>
      <c r="G375" s="39">
        <f t="shared" si="42"/>
        <v>101.6</v>
      </c>
      <c r="H375" s="40">
        <v>101.6</v>
      </c>
    </row>
    <row r="376" spans="5:8" x14ac:dyDescent="0.2">
      <c r="E376" s="133">
        <v>55.900000000000006</v>
      </c>
      <c r="F376" s="39">
        <f t="shared" si="41"/>
        <v>55.9</v>
      </c>
      <c r="G376" s="39">
        <f t="shared" si="42"/>
        <v>111.8</v>
      </c>
      <c r="H376" s="40">
        <v>111.8</v>
      </c>
    </row>
    <row r="401" spans="1:1" x14ac:dyDescent="0.2">
      <c r="A401" t="s">
        <v>97</v>
      </c>
    </row>
  </sheetData>
  <mergeCells count="134">
    <mergeCell ref="F346:Q346"/>
    <mergeCell ref="B78:Q79"/>
    <mergeCell ref="C80:C85"/>
    <mergeCell ref="D80:D85"/>
    <mergeCell ref="B86:Q87"/>
    <mergeCell ref="F16:Q16"/>
    <mergeCell ref="F24:Q24"/>
    <mergeCell ref="F32:Q32"/>
    <mergeCell ref="F40:Q40"/>
    <mergeCell ref="F48:Q48"/>
    <mergeCell ref="F56:Q56"/>
    <mergeCell ref="B54:Q55"/>
    <mergeCell ref="C56:C61"/>
    <mergeCell ref="D56:D61"/>
    <mergeCell ref="C16:C21"/>
    <mergeCell ref="D16:D21"/>
    <mergeCell ref="B22:Q23"/>
    <mergeCell ref="C24:C29"/>
    <mergeCell ref="D24:D29"/>
    <mergeCell ref="B30:Q31"/>
    <mergeCell ref="C32:C37"/>
    <mergeCell ref="F64:Q64"/>
    <mergeCell ref="F72:Q72"/>
    <mergeCell ref="F80:Q80"/>
    <mergeCell ref="B62:Q63"/>
    <mergeCell ref="C64:C69"/>
    <mergeCell ref="D64:D69"/>
    <mergeCell ref="B70:Q71"/>
    <mergeCell ref="C72:C77"/>
    <mergeCell ref="D72:D77"/>
    <mergeCell ref="D32:D37"/>
    <mergeCell ref="B38:Q39"/>
    <mergeCell ref="C40:C45"/>
    <mergeCell ref="D40:D45"/>
    <mergeCell ref="B46:Q47"/>
    <mergeCell ref="C48:C53"/>
    <mergeCell ref="D48:D53"/>
    <mergeCell ref="C104:C109"/>
    <mergeCell ref="D104:D109"/>
    <mergeCell ref="B110:Q111"/>
    <mergeCell ref="C112:C117"/>
    <mergeCell ref="D112:D117"/>
    <mergeCell ref="B118:Q119"/>
    <mergeCell ref="C88:C93"/>
    <mergeCell ref="D88:D93"/>
    <mergeCell ref="B94:Q95"/>
    <mergeCell ref="C96:C101"/>
    <mergeCell ref="D96:D101"/>
    <mergeCell ref="B102:Q103"/>
    <mergeCell ref="F88:Q88"/>
    <mergeCell ref="F96:Q96"/>
    <mergeCell ref="F104:Q104"/>
    <mergeCell ref="F112:Q112"/>
    <mergeCell ref="C136:C141"/>
    <mergeCell ref="D136:D141"/>
    <mergeCell ref="B142:Q143"/>
    <mergeCell ref="C144:C149"/>
    <mergeCell ref="D144:D149"/>
    <mergeCell ref="B150:Q151"/>
    <mergeCell ref="C120:C125"/>
    <mergeCell ref="D120:D125"/>
    <mergeCell ref="B126:Q127"/>
    <mergeCell ref="C128:C133"/>
    <mergeCell ref="D128:D133"/>
    <mergeCell ref="B134:Q135"/>
    <mergeCell ref="F120:Q120"/>
    <mergeCell ref="F128:Q128"/>
    <mergeCell ref="F136:Q136"/>
    <mergeCell ref="F144:Q144"/>
    <mergeCell ref="C168:C173"/>
    <mergeCell ref="D168:D173"/>
    <mergeCell ref="B174:Q175"/>
    <mergeCell ref="C176:C181"/>
    <mergeCell ref="D176:D181"/>
    <mergeCell ref="B182:Q183"/>
    <mergeCell ref="C152:C157"/>
    <mergeCell ref="D152:D157"/>
    <mergeCell ref="B158:Q159"/>
    <mergeCell ref="C160:C165"/>
    <mergeCell ref="D160:D165"/>
    <mergeCell ref="B166:Q167"/>
    <mergeCell ref="F160:Q160"/>
    <mergeCell ref="F168:Q168"/>
    <mergeCell ref="F176:Q176"/>
    <mergeCell ref="F152:Q152"/>
    <mergeCell ref="C200:C205"/>
    <mergeCell ref="D200:D205"/>
    <mergeCell ref="B206:Q207"/>
    <mergeCell ref="C208:C213"/>
    <mergeCell ref="D208:D213"/>
    <mergeCell ref="B214:Q215"/>
    <mergeCell ref="C184:C189"/>
    <mergeCell ref="D184:D189"/>
    <mergeCell ref="B190:Q191"/>
    <mergeCell ref="C192:C197"/>
    <mergeCell ref="D192:D197"/>
    <mergeCell ref="B198:Q199"/>
    <mergeCell ref="F208:Q208"/>
    <mergeCell ref="F184:Q184"/>
    <mergeCell ref="F192:Q192"/>
    <mergeCell ref="F200:Q200"/>
    <mergeCell ref="C232:C237"/>
    <mergeCell ref="D232:D237"/>
    <mergeCell ref="B238:Q239"/>
    <mergeCell ref="C240:C245"/>
    <mergeCell ref="D240:D245"/>
    <mergeCell ref="B246:Q247"/>
    <mergeCell ref="C216:C221"/>
    <mergeCell ref="D216:D221"/>
    <mergeCell ref="B222:Q223"/>
    <mergeCell ref="C224:C229"/>
    <mergeCell ref="D224:D229"/>
    <mergeCell ref="B230:Q231"/>
    <mergeCell ref="F224:Q224"/>
    <mergeCell ref="F232:Q232"/>
    <mergeCell ref="F240:Q240"/>
    <mergeCell ref="F216:Q216"/>
    <mergeCell ref="F326:Q326"/>
    <mergeCell ref="F287:Q287"/>
    <mergeCell ref="C264:C269"/>
    <mergeCell ref="D264:D269"/>
    <mergeCell ref="B270:Q271"/>
    <mergeCell ref="C272:C277"/>
    <mergeCell ref="D272:D277"/>
    <mergeCell ref="C248:C253"/>
    <mergeCell ref="D248:D253"/>
    <mergeCell ref="B254:Q255"/>
    <mergeCell ref="C256:C261"/>
    <mergeCell ref="D256:D261"/>
    <mergeCell ref="B262:Q263"/>
    <mergeCell ref="F256:Q256"/>
    <mergeCell ref="F264:Q264"/>
    <mergeCell ref="F272:Q272"/>
    <mergeCell ref="F248:Q248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T222"/>
  <sheetViews>
    <sheetView showGridLines="0" tabSelected="1" zoomScale="90" zoomScaleNormal="90" workbookViewId="0"/>
  </sheetViews>
  <sheetFormatPr defaultRowHeight="12.75" x14ac:dyDescent="0.2"/>
  <cols>
    <col min="2" max="2" width="11.7109375" customWidth="1"/>
  </cols>
  <sheetData>
    <row r="1" spans="1:20" x14ac:dyDescent="0.2">
      <c r="A1" s="17" t="s">
        <v>81</v>
      </c>
      <c r="J1" s="70" t="s">
        <v>80</v>
      </c>
    </row>
    <row r="2" spans="1:20" x14ac:dyDescent="0.2">
      <c r="A2" s="17" t="s">
        <v>77</v>
      </c>
    </row>
    <row r="3" spans="1:20" x14ac:dyDescent="0.2">
      <c r="A3" s="17" t="s">
        <v>76</v>
      </c>
    </row>
    <row r="4" spans="1:20" x14ac:dyDescent="0.2">
      <c r="B4" s="53" t="s">
        <v>78</v>
      </c>
    </row>
    <row r="5" spans="1:20" x14ac:dyDescent="0.2">
      <c r="A5" s="53"/>
      <c r="B5" s="82" t="s">
        <v>82</v>
      </c>
    </row>
    <row r="6" spans="1:20" x14ac:dyDescent="0.2">
      <c r="A6" s="53"/>
      <c r="B6" s="82" t="s">
        <v>83</v>
      </c>
    </row>
    <row r="7" spans="1:20" x14ac:dyDescent="0.2">
      <c r="A7" s="53"/>
      <c r="B7" s="53" t="s">
        <v>84</v>
      </c>
    </row>
    <row r="8" spans="1:20" x14ac:dyDescent="0.2">
      <c r="A8" s="53"/>
      <c r="B8" s="53"/>
      <c r="C8" s="83" t="s">
        <v>85</v>
      </c>
    </row>
    <row r="9" spans="1:20" x14ac:dyDescent="0.2">
      <c r="A9" s="53"/>
      <c r="B9" s="53"/>
      <c r="C9" s="84" t="s">
        <v>86</v>
      </c>
    </row>
    <row r="10" spans="1:20" x14ac:dyDescent="0.2">
      <c r="A10" s="53"/>
      <c r="B10" s="53"/>
      <c r="C10" s="83" t="s">
        <v>100</v>
      </c>
    </row>
    <row r="11" spans="1:20" x14ac:dyDescent="0.2">
      <c r="A11" s="53"/>
      <c r="B11" s="53"/>
      <c r="C11" s="84"/>
    </row>
    <row r="12" spans="1:20" x14ac:dyDescent="0.2">
      <c r="A12" s="53"/>
      <c r="B12" s="107" t="s">
        <v>101</v>
      </c>
    </row>
    <row r="14" spans="1:20" x14ac:dyDescent="0.2">
      <c r="B14" s="123" t="s">
        <v>103</v>
      </c>
    </row>
    <row r="15" spans="1:20" ht="15" x14ac:dyDescent="0.2">
      <c r="B15" s="1" t="s">
        <v>0</v>
      </c>
      <c r="C15" s="1" t="s">
        <v>1</v>
      </c>
      <c r="D15" s="2" t="s">
        <v>2</v>
      </c>
      <c r="E15" s="1"/>
      <c r="F15" s="1">
        <v>1</v>
      </c>
      <c r="G15" s="1">
        <v>2</v>
      </c>
      <c r="H15" s="1">
        <v>3</v>
      </c>
      <c r="I15" s="1">
        <v>4</v>
      </c>
      <c r="J15" s="1">
        <v>5</v>
      </c>
      <c r="K15" s="1">
        <v>10</v>
      </c>
      <c r="L15" s="1">
        <v>20</v>
      </c>
      <c r="M15" s="1">
        <v>30</v>
      </c>
      <c r="N15" s="1">
        <v>40</v>
      </c>
      <c r="O15" s="1">
        <v>50</v>
      </c>
      <c r="P15" s="1">
        <v>60</v>
      </c>
      <c r="Q15" s="1">
        <v>70</v>
      </c>
      <c r="R15" s="1">
        <v>80</v>
      </c>
      <c r="S15" s="1">
        <v>90</v>
      </c>
      <c r="T15" s="1">
        <v>100</v>
      </c>
    </row>
    <row r="16" spans="1:20" ht="15" customHeight="1" x14ac:dyDescent="0.2">
      <c r="B16" s="3">
        <v>1573</v>
      </c>
      <c r="C16" s="145"/>
      <c r="D16" s="148"/>
      <c r="E16" s="8" t="s">
        <v>4</v>
      </c>
      <c r="F16" s="142" t="s">
        <v>5</v>
      </c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4"/>
      <c r="R16" s="85">
        <v>48.2</v>
      </c>
      <c r="S16" s="85">
        <v>54.5</v>
      </c>
      <c r="T16" s="85">
        <v>60.3</v>
      </c>
    </row>
    <row r="17" spans="2:20" ht="15" x14ac:dyDescent="0.2">
      <c r="B17" s="4" t="s">
        <v>11</v>
      </c>
      <c r="C17" s="146"/>
      <c r="D17" s="149"/>
      <c r="E17" s="9" t="s">
        <v>6</v>
      </c>
      <c r="F17" s="9">
        <v>10.8</v>
      </c>
      <c r="G17" s="9">
        <v>13.2</v>
      </c>
      <c r="H17" s="10">
        <v>15.2</v>
      </c>
      <c r="I17" s="9">
        <v>17.2</v>
      </c>
      <c r="J17" s="9">
        <v>18.399999999999999</v>
      </c>
      <c r="K17" s="10">
        <v>23.2</v>
      </c>
      <c r="L17" s="9">
        <v>31.6</v>
      </c>
      <c r="M17" s="9">
        <v>40.4</v>
      </c>
      <c r="N17" s="10">
        <v>50.6</v>
      </c>
      <c r="O17" s="9">
        <v>62</v>
      </c>
      <c r="P17" s="9">
        <v>73.2</v>
      </c>
      <c r="Q17" s="10">
        <v>85.4</v>
      </c>
      <c r="R17" s="9">
        <f>R16*2</f>
        <v>96.4</v>
      </c>
      <c r="S17" s="9">
        <f>S16*2</f>
        <v>109</v>
      </c>
      <c r="T17" s="10">
        <f>T16*2</f>
        <v>120.6</v>
      </c>
    </row>
    <row r="18" spans="2:20" ht="15" x14ac:dyDescent="0.2">
      <c r="B18" s="5">
        <v>41501</v>
      </c>
      <c r="C18" s="146"/>
      <c r="D18" s="149"/>
      <c r="E18" s="9" t="s">
        <v>7</v>
      </c>
      <c r="F18" s="9">
        <v>-9.1999999999999993</v>
      </c>
      <c r="G18" s="9">
        <v>-16.600000000000001</v>
      </c>
      <c r="H18" s="10">
        <v>-22.8</v>
      </c>
      <c r="I18" s="9">
        <v>-28</v>
      </c>
      <c r="J18" s="9">
        <v>-32.799999999999997</v>
      </c>
      <c r="K18" s="10">
        <v>-54</v>
      </c>
      <c r="L18" s="9">
        <v>-92.6</v>
      </c>
      <c r="M18" s="9">
        <v>-131.19999999999999</v>
      </c>
      <c r="N18" s="10">
        <v>-172.2</v>
      </c>
      <c r="O18" s="9">
        <v>-214.6</v>
      </c>
      <c r="P18" s="9">
        <v>-256.2</v>
      </c>
      <c r="Q18" s="10">
        <v>-297.39999999999998</v>
      </c>
      <c r="R18" s="9"/>
      <c r="S18" s="9"/>
      <c r="T18" s="9"/>
    </row>
    <row r="19" spans="2:20" ht="15" x14ac:dyDescent="0.2">
      <c r="B19" s="6"/>
      <c r="C19" s="146"/>
      <c r="D19" s="149"/>
      <c r="E19" s="11" t="s">
        <v>8</v>
      </c>
      <c r="F19" s="12">
        <v>-9.1999999999999993</v>
      </c>
      <c r="G19" s="12">
        <v>-8.3000000000000007</v>
      </c>
      <c r="H19" s="12">
        <v>-7.6</v>
      </c>
      <c r="I19" s="12">
        <v>-7</v>
      </c>
      <c r="J19" s="12">
        <v>-6.6</v>
      </c>
      <c r="K19" s="12">
        <v>-5.4</v>
      </c>
      <c r="L19" s="12">
        <v>-4.5999999999999996</v>
      </c>
      <c r="M19" s="12">
        <v>-4.4000000000000004</v>
      </c>
      <c r="N19" s="12">
        <v>-4.3</v>
      </c>
      <c r="O19" s="12">
        <v>-4.3</v>
      </c>
      <c r="P19" s="12">
        <v>-4.3</v>
      </c>
      <c r="Q19" s="12">
        <v>-4.2</v>
      </c>
      <c r="R19" s="12"/>
      <c r="S19" s="12"/>
      <c r="T19" s="12"/>
    </row>
    <row r="20" spans="2:20" ht="15" x14ac:dyDescent="0.2">
      <c r="B20" s="6"/>
      <c r="C20" s="146"/>
      <c r="D20" s="149"/>
      <c r="E20" s="8" t="s">
        <v>9</v>
      </c>
      <c r="F20" s="8">
        <v>1.49</v>
      </c>
      <c r="G20" s="8">
        <v>1.34</v>
      </c>
      <c r="H20" s="13">
        <v>1.23</v>
      </c>
      <c r="I20" s="8">
        <v>1.1299999999999999</v>
      </c>
      <c r="J20" s="8">
        <v>1.07</v>
      </c>
      <c r="K20" s="13">
        <v>0.87</v>
      </c>
      <c r="L20" s="8">
        <v>0.74</v>
      </c>
      <c r="M20" s="8">
        <v>0.71</v>
      </c>
      <c r="N20" s="13">
        <v>0.69</v>
      </c>
      <c r="O20" s="8">
        <v>0.69</v>
      </c>
      <c r="P20" s="8">
        <v>0.69</v>
      </c>
      <c r="Q20" s="13">
        <v>0.68</v>
      </c>
      <c r="R20" s="8"/>
      <c r="S20" s="8"/>
      <c r="T20" s="8"/>
    </row>
    <row r="21" spans="2:20" ht="15" x14ac:dyDescent="0.2">
      <c r="B21" s="7"/>
      <c r="C21" s="147"/>
      <c r="D21" s="150"/>
      <c r="E21" s="14" t="s">
        <v>10</v>
      </c>
      <c r="F21" s="14">
        <v>0.9</v>
      </c>
      <c r="G21" s="14">
        <v>1.3</v>
      </c>
      <c r="H21" s="15">
        <v>1.5</v>
      </c>
      <c r="I21" s="14">
        <v>1.6</v>
      </c>
      <c r="J21" s="14">
        <v>1.8</v>
      </c>
      <c r="K21" s="15">
        <v>2.2999999999999998</v>
      </c>
      <c r="L21" s="14">
        <v>2.9</v>
      </c>
      <c r="M21" s="14">
        <v>3.2</v>
      </c>
      <c r="N21" s="15">
        <v>3.4</v>
      </c>
      <c r="O21" s="14">
        <v>3.5</v>
      </c>
      <c r="P21" s="14">
        <v>3.5</v>
      </c>
      <c r="Q21" s="15">
        <v>3.5</v>
      </c>
      <c r="R21" s="14"/>
      <c r="S21" s="14"/>
      <c r="T21" s="14"/>
    </row>
    <row r="22" spans="2:20" x14ac:dyDescent="0.2">
      <c r="B22" s="151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3"/>
    </row>
    <row r="23" spans="2:20" x14ac:dyDescent="0.2">
      <c r="B23" s="154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6"/>
    </row>
    <row r="24" spans="2:20" ht="15" customHeight="1" x14ac:dyDescent="0.2">
      <c r="B24" s="28">
        <v>1575</v>
      </c>
      <c r="C24" s="166"/>
      <c r="D24" s="169"/>
      <c r="E24" s="29" t="s">
        <v>4</v>
      </c>
      <c r="F24" s="172" t="s">
        <v>5</v>
      </c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4"/>
    </row>
    <row r="25" spans="2:20" ht="15" x14ac:dyDescent="0.2">
      <c r="B25" s="30" t="s">
        <v>3</v>
      </c>
      <c r="C25" s="167"/>
      <c r="D25" s="170"/>
      <c r="E25" s="31" t="s">
        <v>6</v>
      </c>
      <c r="F25" s="31">
        <v>12.6</v>
      </c>
      <c r="G25" s="31">
        <v>15.6</v>
      </c>
      <c r="H25" s="31">
        <v>19.2</v>
      </c>
      <c r="I25" s="31">
        <v>22.6</v>
      </c>
      <c r="J25" s="31">
        <v>26.8</v>
      </c>
      <c r="K25" s="31">
        <v>44.8</v>
      </c>
      <c r="L25" s="31">
        <v>64.8</v>
      </c>
      <c r="M25" s="31">
        <v>81.2</v>
      </c>
      <c r="N25" s="31">
        <v>96.8</v>
      </c>
      <c r="O25" s="31">
        <v>114.2</v>
      </c>
      <c r="P25" s="31">
        <v>130.19999999999999</v>
      </c>
      <c r="Q25" s="31">
        <v>146.19999999999999</v>
      </c>
    </row>
    <row r="26" spans="2:20" ht="15" x14ac:dyDescent="0.2">
      <c r="B26" s="32">
        <v>41503</v>
      </c>
      <c r="C26" s="167"/>
      <c r="D26" s="170"/>
      <c r="E26" s="31" t="s">
        <v>7</v>
      </c>
      <c r="F26" s="31">
        <v>-3.6</v>
      </c>
      <c r="G26" s="31">
        <v>-5.4</v>
      </c>
      <c r="H26" s="31">
        <v>-7.6</v>
      </c>
      <c r="I26" s="31">
        <v>-10.4</v>
      </c>
      <c r="J26" s="31">
        <v>-13.6</v>
      </c>
      <c r="K26" s="31">
        <v>-34.799999999999997</v>
      </c>
      <c r="L26" s="31">
        <v>-79.400000000000006</v>
      </c>
      <c r="M26" s="31">
        <v>-125.2</v>
      </c>
      <c r="N26" s="31">
        <v>-176.4</v>
      </c>
      <c r="O26" s="31">
        <v>-231.4</v>
      </c>
      <c r="P26" s="31">
        <v>-280.60000000000002</v>
      </c>
      <c r="Q26" s="31">
        <v>-328.8</v>
      </c>
    </row>
    <row r="27" spans="2:20" ht="15" x14ac:dyDescent="0.2">
      <c r="B27" s="33"/>
      <c r="C27" s="167"/>
      <c r="D27" s="170"/>
      <c r="E27" s="34" t="s">
        <v>8</v>
      </c>
      <c r="F27" s="35">
        <v>-3.6</v>
      </c>
      <c r="G27" s="35">
        <v>-2.7</v>
      </c>
      <c r="H27" s="35">
        <v>-2.5</v>
      </c>
      <c r="I27" s="35">
        <v>-2.6</v>
      </c>
      <c r="J27" s="35">
        <v>-2.7</v>
      </c>
      <c r="K27" s="35">
        <v>-3.5</v>
      </c>
      <c r="L27" s="35">
        <v>-4</v>
      </c>
      <c r="M27" s="35">
        <v>-4.2</v>
      </c>
      <c r="N27" s="35">
        <v>-4.4000000000000004</v>
      </c>
      <c r="O27" s="35">
        <v>-4.5999999999999996</v>
      </c>
      <c r="P27" s="35">
        <v>-4.7</v>
      </c>
      <c r="Q27" s="35">
        <v>-4.7</v>
      </c>
    </row>
    <row r="28" spans="2:20" ht="15" x14ac:dyDescent="0.2">
      <c r="B28" s="33"/>
      <c r="C28" s="167"/>
      <c r="D28" s="170"/>
      <c r="E28" s="29" t="s">
        <v>9</v>
      </c>
      <c r="F28" s="29">
        <v>0.57999999999999996</v>
      </c>
      <c r="G28" s="29">
        <v>0.44</v>
      </c>
      <c r="H28" s="29">
        <v>0.4</v>
      </c>
      <c r="I28" s="29">
        <v>0.42</v>
      </c>
      <c r="J28" s="29">
        <v>0.44</v>
      </c>
      <c r="K28" s="29">
        <v>0.56999999999999995</v>
      </c>
      <c r="L28" s="29">
        <v>0.65</v>
      </c>
      <c r="M28" s="29">
        <v>0.68</v>
      </c>
      <c r="N28" s="29">
        <v>0.71</v>
      </c>
      <c r="O28" s="29">
        <v>0.74</v>
      </c>
      <c r="P28" s="29">
        <v>0.76</v>
      </c>
      <c r="Q28" s="29">
        <v>0.76</v>
      </c>
    </row>
    <row r="29" spans="2:20" ht="15" x14ac:dyDescent="0.2">
      <c r="B29" s="36"/>
      <c r="C29" s="168"/>
      <c r="D29" s="171"/>
      <c r="E29" s="37" t="s">
        <v>10</v>
      </c>
      <c r="F29" s="37">
        <v>0.3</v>
      </c>
      <c r="G29" s="37">
        <v>0.3</v>
      </c>
      <c r="H29" s="37">
        <v>0.4</v>
      </c>
      <c r="I29" s="37">
        <v>0.5</v>
      </c>
      <c r="J29" s="37">
        <v>0.5</v>
      </c>
      <c r="K29" s="37">
        <v>0.8</v>
      </c>
      <c r="L29" s="37">
        <v>1.2</v>
      </c>
      <c r="M29" s="37">
        <v>1.5</v>
      </c>
      <c r="N29" s="37">
        <v>1.8</v>
      </c>
      <c r="O29" s="37">
        <v>2</v>
      </c>
      <c r="P29" s="37">
        <v>2.2000000000000002</v>
      </c>
      <c r="Q29" s="37">
        <v>2.2000000000000002</v>
      </c>
    </row>
    <row r="30" spans="2:20" x14ac:dyDescent="0.2">
      <c r="B30" s="151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3"/>
    </row>
    <row r="31" spans="2:20" x14ac:dyDescent="0.2">
      <c r="B31" s="154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6"/>
    </row>
    <row r="32" spans="2:20" ht="15" customHeight="1" x14ac:dyDescent="0.2">
      <c r="B32" s="28">
        <v>1576</v>
      </c>
      <c r="C32" s="166"/>
      <c r="D32" s="169"/>
      <c r="E32" s="29" t="s">
        <v>4</v>
      </c>
      <c r="F32" s="172" t="s">
        <v>5</v>
      </c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4"/>
    </row>
    <row r="33" spans="2:20" ht="15" x14ac:dyDescent="0.2">
      <c r="B33" s="30" t="s">
        <v>3</v>
      </c>
      <c r="C33" s="167"/>
      <c r="D33" s="170"/>
      <c r="E33" s="31" t="s">
        <v>6</v>
      </c>
      <c r="F33" s="31">
        <v>14.6</v>
      </c>
      <c r="G33" s="31">
        <v>18.600000000000001</v>
      </c>
      <c r="H33" s="31">
        <v>22.4</v>
      </c>
      <c r="I33" s="31">
        <v>26.4</v>
      </c>
      <c r="J33" s="31">
        <v>30.8</v>
      </c>
      <c r="K33" s="31">
        <v>46.2</v>
      </c>
      <c r="L33" s="31">
        <v>66.599999999999994</v>
      </c>
      <c r="M33" s="31">
        <v>84.6</v>
      </c>
      <c r="N33" s="31">
        <v>102.2</v>
      </c>
      <c r="O33" s="31">
        <v>120.8</v>
      </c>
      <c r="P33" s="31">
        <v>138.6</v>
      </c>
      <c r="Q33" s="31">
        <v>155</v>
      </c>
    </row>
    <row r="34" spans="2:20" ht="15" x14ac:dyDescent="0.2">
      <c r="B34" s="32">
        <v>41503</v>
      </c>
      <c r="C34" s="167"/>
      <c r="D34" s="170"/>
      <c r="E34" s="31" t="s">
        <v>7</v>
      </c>
      <c r="F34" s="31">
        <v>-7.8</v>
      </c>
      <c r="G34" s="31">
        <v>-13.8</v>
      </c>
      <c r="H34" s="31">
        <v>-19.8</v>
      </c>
      <c r="I34" s="31">
        <v>-26.4</v>
      </c>
      <c r="J34" s="31">
        <v>-31.8</v>
      </c>
      <c r="K34" s="31">
        <v>-58.8</v>
      </c>
      <c r="L34" s="31">
        <v>-107</v>
      </c>
      <c r="M34" s="31">
        <v>-152.4</v>
      </c>
      <c r="N34" s="31">
        <v>-200.2</v>
      </c>
      <c r="O34" s="31">
        <v>-241.6</v>
      </c>
      <c r="P34" s="31">
        <v>-286.8</v>
      </c>
      <c r="Q34" s="31">
        <v>-329</v>
      </c>
    </row>
    <row r="35" spans="2:20" ht="15" x14ac:dyDescent="0.2">
      <c r="B35" s="33"/>
      <c r="C35" s="167"/>
      <c r="D35" s="170"/>
      <c r="E35" s="34" t="s">
        <v>8</v>
      </c>
      <c r="F35" s="35">
        <v>-7.8</v>
      </c>
      <c r="G35" s="35">
        <v>-6.9</v>
      </c>
      <c r="H35" s="35">
        <v>-6.6</v>
      </c>
      <c r="I35" s="35">
        <v>-6.6</v>
      </c>
      <c r="J35" s="35">
        <v>-6.4</v>
      </c>
      <c r="K35" s="35">
        <v>-5.9</v>
      </c>
      <c r="L35" s="35">
        <v>-5.4</v>
      </c>
      <c r="M35" s="35">
        <v>-5.0999999999999996</v>
      </c>
      <c r="N35" s="35">
        <v>-5</v>
      </c>
      <c r="O35" s="35">
        <v>-4.8</v>
      </c>
      <c r="P35" s="35">
        <v>-4.8</v>
      </c>
      <c r="Q35" s="35">
        <v>-4.7</v>
      </c>
    </row>
    <row r="36" spans="2:20" ht="15" x14ac:dyDescent="0.2">
      <c r="B36" s="33"/>
      <c r="C36" s="167"/>
      <c r="D36" s="170"/>
      <c r="E36" s="29" t="s">
        <v>9</v>
      </c>
      <c r="F36" s="29">
        <v>1.26</v>
      </c>
      <c r="G36" s="29">
        <v>1.1100000000000001</v>
      </c>
      <c r="H36" s="29">
        <v>1.07</v>
      </c>
      <c r="I36" s="29">
        <v>1.07</v>
      </c>
      <c r="J36" s="29">
        <v>1.03</v>
      </c>
      <c r="K36" s="29">
        <v>0.95</v>
      </c>
      <c r="L36" s="29">
        <v>0.87</v>
      </c>
      <c r="M36" s="29">
        <v>0.82</v>
      </c>
      <c r="N36" s="29">
        <v>0.81</v>
      </c>
      <c r="O36" s="29">
        <v>0.78</v>
      </c>
      <c r="P36" s="29">
        <v>0.78</v>
      </c>
      <c r="Q36" s="29">
        <v>0.76</v>
      </c>
    </row>
    <row r="37" spans="2:20" ht="15" x14ac:dyDescent="0.2">
      <c r="B37" s="36"/>
      <c r="C37" s="168"/>
      <c r="D37" s="171"/>
      <c r="E37" s="37" t="s">
        <v>10</v>
      </c>
      <c r="F37" s="37">
        <v>0.5</v>
      </c>
      <c r="G37" s="37">
        <v>0.7</v>
      </c>
      <c r="H37" s="37">
        <v>0.9</v>
      </c>
      <c r="I37" s="37">
        <v>1</v>
      </c>
      <c r="J37" s="37">
        <v>1</v>
      </c>
      <c r="K37" s="37">
        <v>1.3</v>
      </c>
      <c r="L37" s="37">
        <v>1.6</v>
      </c>
      <c r="M37" s="37">
        <v>1.8</v>
      </c>
      <c r="N37" s="37">
        <v>2</v>
      </c>
      <c r="O37" s="37">
        <v>2</v>
      </c>
      <c r="P37" s="37">
        <v>2.1</v>
      </c>
      <c r="Q37" s="37">
        <v>2.1</v>
      </c>
    </row>
    <row r="38" spans="2:20" x14ac:dyDescent="0.2">
      <c r="B38" s="151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</row>
    <row r="39" spans="2:20" ht="15" x14ac:dyDescent="0.2">
      <c r="B39" s="154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6"/>
      <c r="R39" s="1">
        <v>80</v>
      </c>
      <c r="S39" s="1">
        <v>90</v>
      </c>
      <c r="T39" s="1">
        <v>100</v>
      </c>
    </row>
    <row r="40" spans="2:20" ht="15" customHeight="1" x14ac:dyDescent="0.2">
      <c r="B40" s="3">
        <v>1644</v>
      </c>
      <c r="C40" s="145"/>
      <c r="D40" s="148"/>
      <c r="E40" s="8" t="s">
        <v>4</v>
      </c>
      <c r="F40" s="142" t="s">
        <v>5</v>
      </c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4"/>
      <c r="R40" s="85">
        <v>44.5</v>
      </c>
      <c r="S40" s="85">
        <v>50.2</v>
      </c>
      <c r="T40" s="85">
        <v>56.4</v>
      </c>
    </row>
    <row r="41" spans="2:20" ht="14.25" customHeight="1" x14ac:dyDescent="0.2">
      <c r="B41" s="4" t="s">
        <v>11</v>
      </c>
      <c r="C41" s="146"/>
      <c r="D41" s="149"/>
      <c r="E41" s="9" t="s">
        <v>6</v>
      </c>
      <c r="F41" s="9">
        <v>9.8000000000000007</v>
      </c>
      <c r="G41" s="9">
        <v>12.6</v>
      </c>
      <c r="H41" s="10">
        <v>14.2</v>
      </c>
      <c r="I41" s="9">
        <v>15.4</v>
      </c>
      <c r="J41" s="9">
        <v>16</v>
      </c>
      <c r="K41" s="10">
        <v>20</v>
      </c>
      <c r="L41" s="9">
        <v>27.4</v>
      </c>
      <c r="M41" s="9">
        <v>35.6</v>
      </c>
      <c r="N41" s="10">
        <v>45.2</v>
      </c>
      <c r="O41" s="9">
        <v>55</v>
      </c>
      <c r="P41" s="9">
        <v>66.400000000000006</v>
      </c>
      <c r="Q41" s="10">
        <v>77.400000000000006</v>
      </c>
      <c r="R41" s="9">
        <f>R40*2</f>
        <v>89</v>
      </c>
      <c r="S41" s="9">
        <f>S40*2</f>
        <v>100.4</v>
      </c>
      <c r="T41" s="10">
        <f>T40*2</f>
        <v>112.8</v>
      </c>
    </row>
    <row r="42" spans="2:20" ht="15" x14ac:dyDescent="0.2">
      <c r="B42" s="5">
        <v>41626</v>
      </c>
      <c r="C42" s="146"/>
      <c r="D42" s="149"/>
      <c r="E42" s="9" t="s">
        <v>7</v>
      </c>
      <c r="F42" s="9">
        <v>-5.8</v>
      </c>
      <c r="G42" s="9">
        <v>-8</v>
      </c>
      <c r="H42" s="10">
        <v>-10.6</v>
      </c>
      <c r="I42" s="9">
        <v>-13.4</v>
      </c>
      <c r="J42" s="9">
        <v>-17</v>
      </c>
      <c r="K42" s="10">
        <v>-35</v>
      </c>
      <c r="L42" s="9">
        <v>-72.599999999999994</v>
      </c>
      <c r="M42" s="9">
        <v>-108</v>
      </c>
      <c r="N42" s="10">
        <v>-143.80000000000001</v>
      </c>
      <c r="O42" s="9">
        <v>-181.4</v>
      </c>
      <c r="P42" s="9">
        <v>-217.8</v>
      </c>
      <c r="Q42" s="10">
        <v>-255.4</v>
      </c>
      <c r="R42" s="9"/>
      <c r="S42" s="9"/>
      <c r="T42" s="9"/>
    </row>
    <row r="43" spans="2:20" ht="15" x14ac:dyDescent="0.2">
      <c r="B43" s="6"/>
      <c r="C43" s="146"/>
      <c r="D43" s="149"/>
      <c r="E43" s="11" t="s">
        <v>8</v>
      </c>
      <c r="F43" s="12">
        <v>-5.8</v>
      </c>
      <c r="G43" s="12">
        <v>-4</v>
      </c>
      <c r="H43" s="12">
        <v>-3.5</v>
      </c>
      <c r="I43" s="12">
        <v>-3.4</v>
      </c>
      <c r="J43" s="12">
        <v>-3.4</v>
      </c>
      <c r="K43" s="12">
        <v>-3.5</v>
      </c>
      <c r="L43" s="12">
        <v>-3.6</v>
      </c>
      <c r="M43" s="12">
        <v>-3.6</v>
      </c>
      <c r="N43" s="12">
        <v>-3.6</v>
      </c>
      <c r="O43" s="12">
        <v>-3.6</v>
      </c>
      <c r="P43" s="12">
        <v>-3.6</v>
      </c>
      <c r="Q43" s="12">
        <v>-3.6</v>
      </c>
      <c r="R43" s="12"/>
      <c r="S43" s="12"/>
      <c r="T43" s="12"/>
    </row>
    <row r="44" spans="2:20" ht="15" x14ac:dyDescent="0.2">
      <c r="B44" s="6"/>
      <c r="C44" s="146"/>
      <c r="D44" s="149"/>
      <c r="E44" s="8" t="s">
        <v>9</v>
      </c>
      <c r="F44" s="8">
        <v>0.94</v>
      </c>
      <c r="G44" s="8">
        <v>0.65</v>
      </c>
      <c r="H44" s="13">
        <v>0.56999999999999995</v>
      </c>
      <c r="I44" s="8">
        <v>0.55000000000000004</v>
      </c>
      <c r="J44" s="8">
        <v>0.55000000000000004</v>
      </c>
      <c r="K44" s="13">
        <v>0.56999999999999995</v>
      </c>
      <c r="L44" s="8">
        <v>0.57999999999999996</v>
      </c>
      <c r="M44" s="8">
        <v>0.57999999999999996</v>
      </c>
      <c r="N44" s="13">
        <v>0.57999999999999996</v>
      </c>
      <c r="O44" s="8">
        <v>0.57999999999999996</v>
      </c>
      <c r="P44" s="8">
        <v>0.57999999999999996</v>
      </c>
      <c r="Q44" s="13">
        <v>0.57999999999999996</v>
      </c>
      <c r="R44" s="8"/>
      <c r="S44" s="8"/>
      <c r="T44" s="8"/>
    </row>
    <row r="45" spans="2:20" ht="15" x14ac:dyDescent="0.2">
      <c r="B45" s="7"/>
      <c r="C45" s="147"/>
      <c r="D45" s="150"/>
      <c r="E45" s="14" t="s">
        <v>10</v>
      </c>
      <c r="F45" s="14">
        <v>0.6</v>
      </c>
      <c r="G45" s="14">
        <v>0.6</v>
      </c>
      <c r="H45" s="15">
        <v>0.7</v>
      </c>
      <c r="I45" s="14">
        <v>0.9</v>
      </c>
      <c r="J45" s="14">
        <v>1.1000000000000001</v>
      </c>
      <c r="K45" s="15">
        <v>1.8</v>
      </c>
      <c r="L45" s="14">
        <v>2.6</v>
      </c>
      <c r="M45" s="14">
        <v>3</v>
      </c>
      <c r="N45" s="15">
        <v>3.2</v>
      </c>
      <c r="O45" s="14">
        <v>3.3</v>
      </c>
      <c r="P45" s="14">
        <v>3.3</v>
      </c>
      <c r="Q45" s="15">
        <v>3.3</v>
      </c>
      <c r="R45" s="14"/>
      <c r="S45" s="14"/>
      <c r="T45" s="14"/>
    </row>
    <row r="46" spans="2:20" x14ac:dyDescent="0.2">
      <c r="B46" s="151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3"/>
    </row>
    <row r="47" spans="2:20" x14ac:dyDescent="0.2">
      <c r="B47" s="154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6"/>
    </row>
    <row r="48" spans="2:20" ht="15" customHeight="1" x14ac:dyDescent="0.2">
      <c r="B48" s="28">
        <v>1678</v>
      </c>
      <c r="C48" s="166"/>
      <c r="D48" s="169"/>
      <c r="E48" s="29" t="s">
        <v>4</v>
      </c>
      <c r="F48" s="172" t="s">
        <v>5</v>
      </c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4"/>
    </row>
    <row r="49" spans="2:17" ht="15" x14ac:dyDescent="0.2">
      <c r="B49" s="30" t="s">
        <v>3</v>
      </c>
      <c r="C49" s="167"/>
      <c r="D49" s="170"/>
      <c r="E49" s="31" t="s">
        <v>6</v>
      </c>
      <c r="F49" s="31">
        <v>11.2</v>
      </c>
      <c r="G49" s="31">
        <v>15.2</v>
      </c>
      <c r="H49" s="31">
        <v>20.2</v>
      </c>
      <c r="I49" s="31">
        <v>24.8</v>
      </c>
      <c r="J49" s="31">
        <v>30.2</v>
      </c>
      <c r="K49" s="31">
        <v>51.8</v>
      </c>
      <c r="L49" s="31">
        <v>76.400000000000006</v>
      </c>
      <c r="M49" s="31">
        <v>96.6</v>
      </c>
      <c r="N49" s="31">
        <v>115.6</v>
      </c>
      <c r="O49" s="31">
        <v>135.80000000000001</v>
      </c>
      <c r="P49" s="31">
        <v>154</v>
      </c>
      <c r="Q49" s="31">
        <v>171.4</v>
      </c>
    </row>
    <row r="50" spans="2:17" ht="15" x14ac:dyDescent="0.2">
      <c r="B50" s="32">
        <v>41686</v>
      </c>
      <c r="C50" s="167"/>
      <c r="D50" s="170"/>
      <c r="E50" s="31" t="s">
        <v>7</v>
      </c>
      <c r="F50" s="31">
        <v>-3.8</v>
      </c>
      <c r="G50" s="31">
        <v>-5.4</v>
      </c>
      <c r="H50" s="31">
        <v>-7.6</v>
      </c>
      <c r="I50" s="31">
        <v>-11</v>
      </c>
      <c r="J50" s="31">
        <v>-14.4</v>
      </c>
      <c r="K50" s="31">
        <v>-38.6</v>
      </c>
      <c r="L50" s="31">
        <v>-82.6</v>
      </c>
      <c r="M50" s="31">
        <v>-127.8</v>
      </c>
      <c r="N50" s="31">
        <v>-178.2</v>
      </c>
      <c r="O50" s="31">
        <v>-233.4</v>
      </c>
      <c r="P50" s="31">
        <v>-282.39999999999998</v>
      </c>
      <c r="Q50" s="31">
        <v>-330</v>
      </c>
    </row>
    <row r="51" spans="2:17" ht="15" x14ac:dyDescent="0.2">
      <c r="B51" s="33"/>
      <c r="C51" s="167"/>
      <c r="D51" s="170"/>
      <c r="E51" s="34" t="s">
        <v>8</v>
      </c>
      <c r="F51" s="35">
        <v>-3.8</v>
      </c>
      <c r="G51" s="35">
        <v>-2.7</v>
      </c>
      <c r="H51" s="35">
        <v>-2.5</v>
      </c>
      <c r="I51" s="35">
        <v>-2.8</v>
      </c>
      <c r="J51" s="35">
        <v>-2.9</v>
      </c>
      <c r="K51" s="35">
        <v>-3.9</v>
      </c>
      <c r="L51" s="35">
        <v>-4.0999999999999996</v>
      </c>
      <c r="M51" s="35">
        <v>-4.3</v>
      </c>
      <c r="N51" s="35">
        <v>-4.5</v>
      </c>
      <c r="O51" s="35">
        <v>-4.7</v>
      </c>
      <c r="P51" s="35">
        <v>-4.7</v>
      </c>
      <c r="Q51" s="35">
        <v>-4.7</v>
      </c>
    </row>
    <row r="52" spans="2:17" ht="15" x14ac:dyDescent="0.2">
      <c r="B52" s="33"/>
      <c r="C52" s="167"/>
      <c r="D52" s="170"/>
      <c r="E52" s="29" t="s">
        <v>9</v>
      </c>
      <c r="F52" s="29">
        <v>0.61</v>
      </c>
      <c r="G52" s="29">
        <v>0.44</v>
      </c>
      <c r="H52" s="29">
        <v>0.4</v>
      </c>
      <c r="I52" s="29">
        <v>0.45</v>
      </c>
      <c r="J52" s="29">
        <v>0.47</v>
      </c>
      <c r="K52" s="29">
        <v>0.63</v>
      </c>
      <c r="L52" s="29">
        <v>0.66</v>
      </c>
      <c r="M52" s="29">
        <v>0.69</v>
      </c>
      <c r="N52" s="29">
        <v>0.73</v>
      </c>
      <c r="O52" s="29">
        <v>0.76</v>
      </c>
      <c r="P52" s="29">
        <v>0.76</v>
      </c>
      <c r="Q52" s="29">
        <v>0.76</v>
      </c>
    </row>
    <row r="53" spans="2:17" ht="15" x14ac:dyDescent="0.2">
      <c r="B53" s="36"/>
      <c r="C53" s="168"/>
      <c r="D53" s="171"/>
      <c r="E53" s="37" t="s">
        <v>10</v>
      </c>
      <c r="F53" s="37">
        <v>0.3</v>
      </c>
      <c r="G53" s="37">
        <v>0.4</v>
      </c>
      <c r="H53" s="37">
        <v>0.4</v>
      </c>
      <c r="I53" s="37">
        <v>0.4</v>
      </c>
      <c r="J53" s="37">
        <v>0.5</v>
      </c>
      <c r="K53" s="37">
        <v>0.7</v>
      </c>
      <c r="L53" s="37">
        <v>1.1000000000000001</v>
      </c>
      <c r="M53" s="37">
        <v>1.3</v>
      </c>
      <c r="N53" s="37">
        <v>1.5</v>
      </c>
      <c r="O53" s="37">
        <v>1.7</v>
      </c>
      <c r="P53" s="37">
        <v>1.8</v>
      </c>
      <c r="Q53" s="37">
        <v>1.9</v>
      </c>
    </row>
    <row r="54" spans="2:17" x14ac:dyDescent="0.2">
      <c r="B54" s="151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3"/>
    </row>
    <row r="55" spans="2:17" x14ac:dyDescent="0.2">
      <c r="B55" s="154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6"/>
    </row>
    <row r="56" spans="2:17" ht="15" customHeight="1" x14ac:dyDescent="0.2">
      <c r="B56" s="28">
        <v>1679</v>
      </c>
      <c r="C56" s="166"/>
      <c r="D56" s="169"/>
      <c r="E56" s="29" t="s">
        <v>4</v>
      </c>
      <c r="F56" s="172" t="s">
        <v>5</v>
      </c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4"/>
    </row>
    <row r="57" spans="2:17" ht="15" x14ac:dyDescent="0.2">
      <c r="B57" s="30" t="s">
        <v>3</v>
      </c>
      <c r="C57" s="167"/>
      <c r="D57" s="170"/>
      <c r="E57" s="31" t="s">
        <v>6</v>
      </c>
      <c r="F57" s="31">
        <v>15.4</v>
      </c>
      <c r="G57" s="31">
        <v>20.6</v>
      </c>
      <c r="H57" s="31">
        <v>24.8</v>
      </c>
      <c r="I57" s="31">
        <v>29.8</v>
      </c>
      <c r="J57" s="31">
        <v>34.6</v>
      </c>
      <c r="K57" s="31">
        <v>59.6</v>
      </c>
      <c r="L57" s="31">
        <v>90.2</v>
      </c>
      <c r="M57" s="31">
        <v>112.7</v>
      </c>
      <c r="N57" s="31">
        <v>135.19999999999999</v>
      </c>
      <c r="O57" s="31">
        <v>156.6</v>
      </c>
      <c r="P57" s="31">
        <v>175.6</v>
      </c>
      <c r="Q57" s="31">
        <v>193.6</v>
      </c>
    </row>
    <row r="58" spans="2:17" ht="15" x14ac:dyDescent="0.2">
      <c r="B58" s="32">
        <v>41686</v>
      </c>
      <c r="C58" s="167"/>
      <c r="D58" s="170"/>
      <c r="E58" s="31" t="s">
        <v>7</v>
      </c>
      <c r="F58" s="31">
        <v>-7.4</v>
      </c>
      <c r="G58" s="31">
        <v>-15.6</v>
      </c>
      <c r="H58" s="31">
        <v>-23.4</v>
      </c>
      <c r="I58" s="31">
        <v>-29.8</v>
      </c>
      <c r="J58" s="31">
        <v>-36.799999999999997</v>
      </c>
      <c r="K58" s="31">
        <v>-63.2</v>
      </c>
      <c r="L58" s="31">
        <v>-111</v>
      </c>
      <c r="M58" s="31">
        <v>-156.6</v>
      </c>
      <c r="N58" s="31">
        <v>-202.8</v>
      </c>
      <c r="O58" s="31">
        <v>-248.4</v>
      </c>
      <c r="P58" s="31">
        <v>-293.60000000000002</v>
      </c>
      <c r="Q58" s="31">
        <v>-333.6</v>
      </c>
    </row>
    <row r="59" spans="2:17" ht="15" x14ac:dyDescent="0.2">
      <c r="B59" s="33"/>
      <c r="C59" s="167"/>
      <c r="D59" s="170"/>
      <c r="E59" s="34" t="s">
        <v>8</v>
      </c>
      <c r="F59" s="35">
        <v>-7.4</v>
      </c>
      <c r="G59" s="35">
        <v>-7.8</v>
      </c>
      <c r="H59" s="35">
        <v>-7.8</v>
      </c>
      <c r="I59" s="35">
        <v>-7.5</v>
      </c>
      <c r="J59" s="35">
        <v>-7.4</v>
      </c>
      <c r="K59" s="35">
        <v>-6.3</v>
      </c>
      <c r="L59" s="35">
        <v>-5.6</v>
      </c>
      <c r="M59" s="35">
        <v>-5.2</v>
      </c>
      <c r="N59" s="35">
        <v>-5.0999999999999996</v>
      </c>
      <c r="O59" s="35">
        <v>-5</v>
      </c>
      <c r="P59" s="35">
        <v>-4.9000000000000004</v>
      </c>
      <c r="Q59" s="35">
        <v>-4.8</v>
      </c>
    </row>
    <row r="60" spans="2:17" ht="15" x14ac:dyDescent="0.2">
      <c r="B60" s="33"/>
      <c r="C60" s="167"/>
      <c r="D60" s="170"/>
      <c r="E60" s="29" t="s">
        <v>9</v>
      </c>
      <c r="F60" s="29">
        <v>1.2</v>
      </c>
      <c r="G60" s="29">
        <v>1.26</v>
      </c>
      <c r="H60" s="29">
        <v>1.26</v>
      </c>
      <c r="I60" s="29">
        <v>1.21</v>
      </c>
      <c r="J60" s="29">
        <v>1.2</v>
      </c>
      <c r="K60" s="29">
        <v>1.02</v>
      </c>
      <c r="L60" s="29">
        <v>0.9</v>
      </c>
      <c r="M60" s="29">
        <v>0.84</v>
      </c>
      <c r="N60" s="29">
        <v>0.82</v>
      </c>
      <c r="O60" s="29">
        <v>0.81</v>
      </c>
      <c r="P60" s="29">
        <v>0.79</v>
      </c>
      <c r="Q60" s="29">
        <v>0.78</v>
      </c>
    </row>
    <row r="61" spans="2:17" ht="15" x14ac:dyDescent="0.2">
      <c r="B61" s="36"/>
      <c r="C61" s="168"/>
      <c r="D61" s="171"/>
      <c r="E61" s="37" t="s">
        <v>10</v>
      </c>
      <c r="F61" s="37">
        <v>0.5</v>
      </c>
      <c r="G61" s="37">
        <v>0.8</v>
      </c>
      <c r="H61" s="37">
        <v>0.9</v>
      </c>
      <c r="I61" s="37">
        <v>1</v>
      </c>
      <c r="J61" s="37">
        <v>1.1000000000000001</v>
      </c>
      <c r="K61" s="37">
        <v>1.1000000000000001</v>
      </c>
      <c r="L61" s="37">
        <v>1.2</v>
      </c>
      <c r="M61" s="37">
        <v>1.4</v>
      </c>
      <c r="N61" s="37">
        <v>1.5</v>
      </c>
      <c r="O61" s="37">
        <v>1.6</v>
      </c>
      <c r="P61" s="37">
        <v>1.7</v>
      </c>
      <c r="Q61" s="37">
        <v>1.7</v>
      </c>
    </row>
    <row r="62" spans="2:17" x14ac:dyDescent="0.2">
      <c r="B62" s="151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3"/>
    </row>
    <row r="63" spans="2:17" x14ac:dyDescent="0.2">
      <c r="B63" s="154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6"/>
    </row>
    <row r="64" spans="2:17" ht="15" customHeight="1" x14ac:dyDescent="0.2">
      <c r="B64" s="28">
        <v>1949</v>
      </c>
      <c r="C64" s="166"/>
      <c r="D64" s="169"/>
      <c r="E64" s="29" t="s">
        <v>4</v>
      </c>
      <c r="F64" s="172" t="s">
        <v>5</v>
      </c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4"/>
    </row>
    <row r="65" spans="2:17" ht="15" x14ac:dyDescent="0.2">
      <c r="B65" s="30" t="s">
        <v>3</v>
      </c>
      <c r="C65" s="167"/>
      <c r="D65" s="170"/>
      <c r="E65" s="31" t="s">
        <v>6</v>
      </c>
      <c r="F65" s="31">
        <v>10.8</v>
      </c>
      <c r="G65" s="31">
        <v>12.2</v>
      </c>
      <c r="H65" s="31">
        <v>13.6</v>
      </c>
      <c r="I65" s="31">
        <v>15</v>
      </c>
      <c r="J65" s="31">
        <v>16.2</v>
      </c>
      <c r="K65" s="31">
        <v>21.4</v>
      </c>
      <c r="L65" s="31">
        <v>31.2</v>
      </c>
      <c r="M65" s="31">
        <v>41.2</v>
      </c>
      <c r="N65" s="31">
        <v>53</v>
      </c>
      <c r="O65" s="31">
        <v>65</v>
      </c>
      <c r="P65" s="31">
        <v>77.8</v>
      </c>
      <c r="Q65" s="31">
        <v>90</v>
      </c>
    </row>
    <row r="66" spans="2:17" ht="15" x14ac:dyDescent="0.2">
      <c r="B66" s="32">
        <v>42114</v>
      </c>
      <c r="C66" s="167"/>
      <c r="D66" s="170"/>
      <c r="E66" s="31" t="s">
        <v>7</v>
      </c>
      <c r="F66" s="31">
        <v>-7.6</v>
      </c>
      <c r="G66" s="31">
        <v>-15.6</v>
      </c>
      <c r="H66" s="31">
        <v>-24</v>
      </c>
      <c r="I66" s="31">
        <v>-31.4</v>
      </c>
      <c r="J66" s="31">
        <v>-38.6</v>
      </c>
      <c r="K66" s="31">
        <v>-68.400000000000006</v>
      </c>
      <c r="L66" s="31">
        <v>-120.2</v>
      </c>
      <c r="M66" s="31">
        <v>-173.4</v>
      </c>
      <c r="N66" s="31">
        <v>-226.6</v>
      </c>
      <c r="O66" s="31">
        <v>-281.39999999999998</v>
      </c>
      <c r="P66" s="31">
        <v>-334.4</v>
      </c>
      <c r="Q66" s="31">
        <v>-388.8</v>
      </c>
    </row>
    <row r="67" spans="2:17" ht="15" x14ac:dyDescent="0.2">
      <c r="B67" s="33"/>
      <c r="C67" s="167"/>
      <c r="D67" s="170"/>
      <c r="E67" s="34" t="s">
        <v>8</v>
      </c>
      <c r="F67" s="35">
        <v>-7.6</v>
      </c>
      <c r="G67" s="35">
        <v>-7.8</v>
      </c>
      <c r="H67" s="35">
        <v>-8</v>
      </c>
      <c r="I67" s="35">
        <v>-7.9</v>
      </c>
      <c r="J67" s="35">
        <v>-7.7</v>
      </c>
      <c r="K67" s="35">
        <v>-6.8</v>
      </c>
      <c r="L67" s="35">
        <v>-6</v>
      </c>
      <c r="M67" s="35">
        <v>-5.8</v>
      </c>
      <c r="N67" s="35">
        <v>-5.7</v>
      </c>
      <c r="O67" s="35">
        <v>-5.6</v>
      </c>
      <c r="P67" s="35">
        <v>-5.6</v>
      </c>
      <c r="Q67" s="35">
        <v>-5.6</v>
      </c>
    </row>
    <row r="68" spans="2:17" ht="15" x14ac:dyDescent="0.2">
      <c r="B68" s="33"/>
      <c r="C68" s="167"/>
      <c r="D68" s="170"/>
      <c r="E68" s="29" t="s">
        <v>9</v>
      </c>
      <c r="F68" s="29">
        <v>1.23</v>
      </c>
      <c r="G68" s="29">
        <v>1.26</v>
      </c>
      <c r="H68" s="29">
        <v>1.29</v>
      </c>
      <c r="I68" s="29">
        <v>1.28</v>
      </c>
      <c r="J68" s="29">
        <v>1.24</v>
      </c>
      <c r="K68" s="29">
        <v>1.1000000000000001</v>
      </c>
      <c r="L68" s="29">
        <v>0.97</v>
      </c>
      <c r="M68" s="29">
        <v>0.94</v>
      </c>
      <c r="N68" s="29">
        <v>0.92</v>
      </c>
      <c r="O68" s="29">
        <v>0.9</v>
      </c>
      <c r="P68" s="29">
        <v>0.9</v>
      </c>
      <c r="Q68" s="29">
        <v>0.9</v>
      </c>
    </row>
    <row r="69" spans="2:17" ht="15" x14ac:dyDescent="0.2">
      <c r="B69" s="36"/>
      <c r="C69" s="168"/>
      <c r="D69" s="171"/>
      <c r="E69" s="37" t="s">
        <v>10</v>
      </c>
      <c r="F69" s="37">
        <v>0.7</v>
      </c>
      <c r="G69" s="37">
        <v>1.3</v>
      </c>
      <c r="H69" s="37">
        <v>1.8</v>
      </c>
      <c r="I69" s="37">
        <v>2.1</v>
      </c>
      <c r="J69" s="37">
        <v>2.4</v>
      </c>
      <c r="K69" s="37">
        <v>3.2</v>
      </c>
      <c r="L69" s="37">
        <v>3.9</v>
      </c>
      <c r="M69" s="37">
        <v>4.2</v>
      </c>
      <c r="N69" s="37">
        <v>4.3</v>
      </c>
      <c r="O69" s="37">
        <v>4.3</v>
      </c>
      <c r="P69" s="37">
        <v>4.3</v>
      </c>
      <c r="Q69" s="37">
        <v>4.3</v>
      </c>
    </row>
    <row r="70" spans="2:17" x14ac:dyDescent="0.2">
      <c r="B70" s="151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3"/>
    </row>
    <row r="71" spans="2:17" x14ac:dyDescent="0.2">
      <c r="B71" s="154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6"/>
    </row>
    <row r="72" spans="2:17" ht="15" customHeight="1" x14ac:dyDescent="0.2">
      <c r="B72" s="28">
        <v>1950</v>
      </c>
      <c r="C72" s="166"/>
      <c r="D72" s="169"/>
      <c r="E72" s="29" t="s">
        <v>4</v>
      </c>
      <c r="F72" s="172" t="s">
        <v>5</v>
      </c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4"/>
    </row>
    <row r="73" spans="2:17" ht="15" x14ac:dyDescent="0.2">
      <c r="B73" s="30" t="s">
        <v>3</v>
      </c>
      <c r="C73" s="167"/>
      <c r="D73" s="170"/>
      <c r="E73" s="31" t="s">
        <v>6</v>
      </c>
      <c r="F73" s="31">
        <v>12.4</v>
      </c>
      <c r="G73" s="31">
        <v>14.2</v>
      </c>
      <c r="H73" s="31">
        <v>16</v>
      </c>
      <c r="I73" s="31">
        <v>17.399999999999999</v>
      </c>
      <c r="J73" s="31">
        <v>19</v>
      </c>
      <c r="K73" s="31">
        <v>24.6</v>
      </c>
      <c r="L73" s="31">
        <v>35.200000000000003</v>
      </c>
      <c r="M73" s="31">
        <v>46.6</v>
      </c>
      <c r="N73" s="31">
        <v>58</v>
      </c>
      <c r="O73" s="31">
        <v>70.400000000000006</v>
      </c>
      <c r="P73" s="31">
        <v>83.2</v>
      </c>
      <c r="Q73" s="31">
        <v>96</v>
      </c>
    </row>
    <row r="74" spans="2:17" ht="15" x14ac:dyDescent="0.2">
      <c r="B74" s="32">
        <v>42114</v>
      </c>
      <c r="C74" s="167"/>
      <c r="D74" s="170"/>
      <c r="E74" s="31" t="s">
        <v>7</v>
      </c>
      <c r="F74" s="31">
        <v>-4.8</v>
      </c>
      <c r="G74" s="31">
        <v>-8.1999999999999993</v>
      </c>
      <c r="H74" s="31">
        <v>-12.4</v>
      </c>
      <c r="I74" s="31">
        <v>-18</v>
      </c>
      <c r="J74" s="31">
        <v>-22.8</v>
      </c>
      <c r="K74" s="31">
        <v>-48.4</v>
      </c>
      <c r="L74" s="31">
        <v>-94.6</v>
      </c>
      <c r="M74" s="31">
        <v>-141.6</v>
      </c>
      <c r="N74" s="31">
        <v>-192</v>
      </c>
      <c r="O74" s="31">
        <v>-244.6</v>
      </c>
      <c r="P74" s="31">
        <v>-294.39999999999998</v>
      </c>
      <c r="Q74" s="31">
        <v>-345.8</v>
      </c>
    </row>
    <row r="75" spans="2:17" ht="15" x14ac:dyDescent="0.2">
      <c r="B75" s="33"/>
      <c r="C75" s="167"/>
      <c r="D75" s="170"/>
      <c r="E75" s="34" t="s">
        <v>8</v>
      </c>
      <c r="F75" s="35">
        <v>-4.8</v>
      </c>
      <c r="G75" s="35">
        <v>-4.0999999999999996</v>
      </c>
      <c r="H75" s="35">
        <v>-4.0999999999999996</v>
      </c>
      <c r="I75" s="35">
        <v>-4.5</v>
      </c>
      <c r="J75" s="35">
        <v>-4.5999999999999996</v>
      </c>
      <c r="K75" s="35">
        <v>-4.8</v>
      </c>
      <c r="L75" s="35">
        <v>-4.7</v>
      </c>
      <c r="M75" s="35">
        <v>-4.7</v>
      </c>
      <c r="N75" s="35">
        <v>-4.8</v>
      </c>
      <c r="O75" s="35">
        <v>-4.9000000000000004</v>
      </c>
      <c r="P75" s="35">
        <v>-4.9000000000000004</v>
      </c>
      <c r="Q75" s="35">
        <v>-4.9000000000000004</v>
      </c>
    </row>
    <row r="76" spans="2:17" ht="15" x14ac:dyDescent="0.2">
      <c r="B76" s="33"/>
      <c r="C76" s="167"/>
      <c r="D76" s="170"/>
      <c r="E76" s="29" t="s">
        <v>9</v>
      </c>
      <c r="F76" s="29">
        <v>0.78</v>
      </c>
      <c r="G76" s="29">
        <v>0.66</v>
      </c>
      <c r="H76" s="29">
        <v>0.66</v>
      </c>
      <c r="I76" s="29">
        <v>0.73</v>
      </c>
      <c r="J76" s="29">
        <v>0.74</v>
      </c>
      <c r="K76" s="29">
        <v>0.78</v>
      </c>
      <c r="L76" s="29">
        <v>0.76</v>
      </c>
      <c r="M76" s="29">
        <v>0.76</v>
      </c>
      <c r="N76" s="29">
        <v>0.78</v>
      </c>
      <c r="O76" s="29">
        <v>0.79</v>
      </c>
      <c r="P76" s="29">
        <v>0.79</v>
      </c>
      <c r="Q76" s="29">
        <v>0.79</v>
      </c>
    </row>
    <row r="77" spans="2:17" ht="15" x14ac:dyDescent="0.2">
      <c r="B77" s="36"/>
      <c r="C77" s="168"/>
      <c r="D77" s="171"/>
      <c r="E77" s="37" t="s">
        <v>10</v>
      </c>
      <c r="F77" s="37">
        <v>0.4</v>
      </c>
      <c r="G77" s="37">
        <v>0.6</v>
      </c>
      <c r="H77" s="37">
        <v>0.8</v>
      </c>
      <c r="I77" s="37">
        <v>1</v>
      </c>
      <c r="J77" s="37">
        <v>1.2</v>
      </c>
      <c r="K77" s="37">
        <v>2</v>
      </c>
      <c r="L77" s="37">
        <v>2.7</v>
      </c>
      <c r="M77" s="37">
        <v>3</v>
      </c>
      <c r="N77" s="37">
        <v>3.3</v>
      </c>
      <c r="O77" s="37">
        <v>3.5</v>
      </c>
      <c r="P77" s="37">
        <v>3.5</v>
      </c>
      <c r="Q77" s="37">
        <v>3.6</v>
      </c>
    </row>
    <row r="78" spans="2:17" x14ac:dyDescent="0.2">
      <c r="B78" s="151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3"/>
    </row>
    <row r="79" spans="2:17" x14ac:dyDescent="0.2">
      <c r="B79" s="154"/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6"/>
    </row>
    <row r="80" spans="2:17" ht="15" customHeight="1" x14ac:dyDescent="0.2">
      <c r="B80" s="28">
        <v>1951</v>
      </c>
      <c r="C80" s="166"/>
      <c r="D80" s="169"/>
      <c r="E80" s="29" t="s">
        <v>4</v>
      </c>
      <c r="F80" s="172" t="s">
        <v>5</v>
      </c>
      <c r="G80" s="173"/>
      <c r="H80" s="173"/>
      <c r="I80" s="173"/>
      <c r="J80" s="173"/>
      <c r="K80" s="173"/>
      <c r="L80" s="173"/>
      <c r="M80" s="173"/>
      <c r="N80" s="173"/>
      <c r="O80" s="173"/>
      <c r="P80" s="173"/>
      <c r="Q80" s="174"/>
    </row>
    <row r="81" spans="2:17" ht="15" x14ac:dyDescent="0.2">
      <c r="B81" s="30" t="s">
        <v>3</v>
      </c>
      <c r="C81" s="167"/>
      <c r="D81" s="170"/>
      <c r="E81" s="31" t="s">
        <v>6</v>
      </c>
      <c r="F81" s="31">
        <v>12.6</v>
      </c>
      <c r="G81" s="31">
        <v>14.8</v>
      </c>
      <c r="H81" s="31">
        <v>16.600000000000001</v>
      </c>
      <c r="I81" s="31">
        <v>18.399999999999999</v>
      </c>
      <c r="J81" s="31">
        <v>20</v>
      </c>
      <c r="K81" s="31">
        <v>26.6</v>
      </c>
      <c r="L81" s="31">
        <v>38</v>
      </c>
      <c r="M81" s="31">
        <v>48.8</v>
      </c>
      <c r="N81" s="31">
        <v>60.4</v>
      </c>
      <c r="O81" s="31">
        <v>72.2</v>
      </c>
      <c r="P81" s="31">
        <v>84.2</v>
      </c>
      <c r="Q81" s="31">
        <v>96.8</v>
      </c>
    </row>
    <row r="82" spans="2:17" ht="15" x14ac:dyDescent="0.2">
      <c r="B82" s="32">
        <v>42117</v>
      </c>
      <c r="C82" s="167"/>
      <c r="D82" s="170"/>
      <c r="E82" s="31" t="s">
        <v>7</v>
      </c>
      <c r="F82" s="31">
        <v>-4.2</v>
      </c>
      <c r="G82" s="31">
        <v>-6.2</v>
      </c>
      <c r="H82" s="31">
        <v>-8.8000000000000007</v>
      </c>
      <c r="I82" s="31">
        <v>-11.6</v>
      </c>
      <c r="J82" s="31">
        <v>-15.4</v>
      </c>
      <c r="K82" s="31">
        <v>-36.4</v>
      </c>
      <c r="L82" s="31">
        <v>-80.599999999999994</v>
      </c>
      <c r="M82" s="31">
        <v>-124.2</v>
      </c>
      <c r="N82" s="31">
        <v>-170.4</v>
      </c>
      <c r="O82" s="31">
        <v>-220.2</v>
      </c>
      <c r="P82" s="31">
        <v>-269.60000000000002</v>
      </c>
      <c r="Q82" s="31">
        <v>-318.2</v>
      </c>
    </row>
    <row r="83" spans="2:17" ht="15" x14ac:dyDescent="0.2">
      <c r="B83" s="33"/>
      <c r="C83" s="167"/>
      <c r="D83" s="170"/>
      <c r="E83" s="34" t="s">
        <v>8</v>
      </c>
      <c r="F83" s="35">
        <v>-4.2</v>
      </c>
      <c r="G83" s="35">
        <v>-3.1</v>
      </c>
      <c r="H83" s="35">
        <v>-2.9</v>
      </c>
      <c r="I83" s="35">
        <v>-2.9</v>
      </c>
      <c r="J83" s="35">
        <v>-3.1</v>
      </c>
      <c r="K83" s="35">
        <v>-3.6</v>
      </c>
      <c r="L83" s="35">
        <v>-4</v>
      </c>
      <c r="M83" s="35">
        <v>-4.0999999999999996</v>
      </c>
      <c r="N83" s="35">
        <v>-4.3</v>
      </c>
      <c r="O83" s="35">
        <v>-4.4000000000000004</v>
      </c>
      <c r="P83" s="35">
        <v>-4.5</v>
      </c>
      <c r="Q83" s="35">
        <v>-4.5</v>
      </c>
    </row>
    <row r="84" spans="2:17" ht="15" x14ac:dyDescent="0.2">
      <c r="B84" s="33"/>
      <c r="C84" s="167"/>
      <c r="D84" s="170"/>
      <c r="E84" s="29" t="s">
        <v>9</v>
      </c>
      <c r="F84" s="29">
        <v>0.68</v>
      </c>
      <c r="G84" s="29">
        <v>0.5</v>
      </c>
      <c r="H84" s="29">
        <v>0.47</v>
      </c>
      <c r="I84" s="29">
        <v>0.47</v>
      </c>
      <c r="J84" s="29">
        <v>0.5</v>
      </c>
      <c r="K84" s="29">
        <v>0.57999999999999996</v>
      </c>
      <c r="L84" s="29">
        <v>0.65</v>
      </c>
      <c r="M84" s="29">
        <v>0.66</v>
      </c>
      <c r="N84" s="29">
        <v>0.69</v>
      </c>
      <c r="O84" s="29">
        <v>0.71</v>
      </c>
      <c r="P84" s="29">
        <v>0.73</v>
      </c>
      <c r="Q84" s="29">
        <v>0.73</v>
      </c>
    </row>
    <row r="85" spans="2:17" ht="15" x14ac:dyDescent="0.2">
      <c r="B85" s="36"/>
      <c r="C85" s="168"/>
      <c r="D85" s="171"/>
      <c r="E85" s="37" t="s">
        <v>10</v>
      </c>
      <c r="F85" s="37">
        <v>0.3</v>
      </c>
      <c r="G85" s="37">
        <v>0.4</v>
      </c>
      <c r="H85" s="37">
        <v>0.5</v>
      </c>
      <c r="I85" s="37">
        <v>0.6</v>
      </c>
      <c r="J85" s="37">
        <v>0.8</v>
      </c>
      <c r="K85" s="37">
        <v>1.4</v>
      </c>
      <c r="L85" s="37">
        <v>2.1</v>
      </c>
      <c r="M85" s="37">
        <v>2.5</v>
      </c>
      <c r="N85" s="37">
        <v>2.8</v>
      </c>
      <c r="O85" s="37">
        <v>3</v>
      </c>
      <c r="P85" s="37">
        <v>3.2</v>
      </c>
      <c r="Q85" s="37">
        <v>3.3</v>
      </c>
    </row>
    <row r="86" spans="2:17" x14ac:dyDescent="0.2">
      <c r="B86" s="151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2"/>
      <c r="Q86" s="153"/>
    </row>
    <row r="87" spans="2:17" x14ac:dyDescent="0.2">
      <c r="B87" s="154"/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6"/>
    </row>
    <row r="88" spans="2:17" ht="15" customHeight="1" x14ac:dyDescent="0.2">
      <c r="B88" s="28">
        <v>1952</v>
      </c>
      <c r="C88" s="166"/>
      <c r="D88" s="169"/>
      <c r="E88" s="29" t="s">
        <v>4</v>
      </c>
      <c r="F88" s="172" t="s">
        <v>5</v>
      </c>
      <c r="G88" s="173"/>
      <c r="H88" s="173"/>
      <c r="I88" s="173"/>
      <c r="J88" s="173"/>
      <c r="K88" s="173"/>
      <c r="L88" s="173"/>
      <c r="M88" s="173"/>
      <c r="N88" s="173"/>
      <c r="O88" s="173"/>
      <c r="P88" s="173"/>
      <c r="Q88" s="174"/>
    </row>
    <row r="89" spans="2:17" ht="15" x14ac:dyDescent="0.2">
      <c r="B89" s="30" t="s">
        <v>3</v>
      </c>
      <c r="C89" s="167"/>
      <c r="D89" s="170"/>
      <c r="E89" s="31" t="s">
        <v>6</v>
      </c>
      <c r="F89" s="31">
        <v>11.6</v>
      </c>
      <c r="G89" s="31">
        <v>13.8</v>
      </c>
      <c r="H89" s="31">
        <v>16</v>
      </c>
      <c r="I89" s="31">
        <v>17.399999999999999</v>
      </c>
      <c r="J89" s="31">
        <v>19.399999999999999</v>
      </c>
      <c r="K89" s="31">
        <v>26.2</v>
      </c>
      <c r="L89" s="31">
        <v>38.6</v>
      </c>
      <c r="M89" s="31">
        <v>51.2</v>
      </c>
      <c r="N89" s="31">
        <v>64.2</v>
      </c>
      <c r="O89" s="31">
        <v>77.8</v>
      </c>
      <c r="P89" s="31">
        <v>91.4</v>
      </c>
      <c r="Q89" s="31">
        <v>106</v>
      </c>
    </row>
    <row r="90" spans="2:17" ht="15" x14ac:dyDescent="0.2">
      <c r="B90" s="32">
        <v>42118</v>
      </c>
      <c r="C90" s="167"/>
      <c r="D90" s="170"/>
      <c r="E90" s="31" t="s">
        <v>7</v>
      </c>
      <c r="F90" s="31">
        <v>-3.8</v>
      </c>
      <c r="G90" s="31">
        <v>-5.8</v>
      </c>
      <c r="H90" s="31">
        <v>-8.1999999999999993</v>
      </c>
      <c r="I90" s="31">
        <v>-11.2</v>
      </c>
      <c r="J90" s="31">
        <v>-14.6</v>
      </c>
      <c r="K90" s="31">
        <v>-37</v>
      </c>
      <c r="L90" s="31">
        <v>-83</v>
      </c>
      <c r="M90" s="31">
        <v>-128.6</v>
      </c>
      <c r="N90" s="31">
        <v>-178</v>
      </c>
      <c r="O90" s="31">
        <v>-232.6</v>
      </c>
      <c r="P90" s="31">
        <v>-285.39999999999998</v>
      </c>
      <c r="Q90" s="31">
        <v>-335.4</v>
      </c>
    </row>
    <row r="91" spans="2:17" ht="15" x14ac:dyDescent="0.2">
      <c r="B91" s="33"/>
      <c r="C91" s="167"/>
      <c r="D91" s="170"/>
      <c r="E91" s="34" t="s">
        <v>8</v>
      </c>
      <c r="F91" s="35">
        <v>-3.8</v>
      </c>
      <c r="G91" s="35">
        <v>-2.9</v>
      </c>
      <c r="H91" s="35">
        <v>-2.7</v>
      </c>
      <c r="I91" s="35">
        <v>-2.8</v>
      </c>
      <c r="J91" s="35">
        <v>-2.9</v>
      </c>
      <c r="K91" s="35">
        <v>-3.7</v>
      </c>
      <c r="L91" s="35">
        <v>-4.2</v>
      </c>
      <c r="M91" s="35">
        <v>-4.3</v>
      </c>
      <c r="N91" s="35">
        <v>-4.5</v>
      </c>
      <c r="O91" s="35">
        <v>-4.7</v>
      </c>
      <c r="P91" s="35">
        <v>-4.8</v>
      </c>
      <c r="Q91" s="35">
        <v>-4.8</v>
      </c>
    </row>
    <row r="92" spans="2:17" ht="15" x14ac:dyDescent="0.2">
      <c r="B92" s="33"/>
      <c r="C92" s="167"/>
      <c r="D92" s="170"/>
      <c r="E92" s="29" t="s">
        <v>9</v>
      </c>
      <c r="F92" s="29">
        <v>0.61</v>
      </c>
      <c r="G92" s="29">
        <v>0.47</v>
      </c>
      <c r="H92" s="29">
        <v>0.44</v>
      </c>
      <c r="I92" s="29">
        <v>0.45</v>
      </c>
      <c r="J92" s="29">
        <v>0.47</v>
      </c>
      <c r="K92" s="29">
        <v>0.6</v>
      </c>
      <c r="L92" s="29">
        <v>0.68</v>
      </c>
      <c r="M92" s="29">
        <v>0.69</v>
      </c>
      <c r="N92" s="29">
        <v>0.73</v>
      </c>
      <c r="O92" s="29">
        <v>0.76</v>
      </c>
      <c r="P92" s="29">
        <v>0.78</v>
      </c>
      <c r="Q92" s="29">
        <v>0.78</v>
      </c>
    </row>
    <row r="93" spans="2:17" ht="15" x14ac:dyDescent="0.2">
      <c r="B93" s="36"/>
      <c r="C93" s="168"/>
      <c r="D93" s="171"/>
      <c r="E93" s="37" t="s">
        <v>10</v>
      </c>
      <c r="F93" s="37">
        <v>0.3</v>
      </c>
      <c r="G93" s="37">
        <v>0.4</v>
      </c>
      <c r="H93" s="37">
        <v>0.5</v>
      </c>
      <c r="I93" s="37">
        <v>0.6</v>
      </c>
      <c r="J93" s="37">
        <v>0.8</v>
      </c>
      <c r="K93" s="37">
        <v>1.4</v>
      </c>
      <c r="L93" s="37">
        <v>2.2000000000000002</v>
      </c>
      <c r="M93" s="37">
        <v>2.5</v>
      </c>
      <c r="N93" s="37">
        <v>2.8</v>
      </c>
      <c r="O93" s="37">
        <v>3</v>
      </c>
      <c r="P93" s="37">
        <v>3.1</v>
      </c>
      <c r="Q93" s="37">
        <v>3.2</v>
      </c>
    </row>
    <row r="94" spans="2:17" x14ac:dyDescent="0.2">
      <c r="B94" s="151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3"/>
    </row>
    <row r="95" spans="2:17" x14ac:dyDescent="0.2">
      <c r="B95" s="154"/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6"/>
    </row>
    <row r="96" spans="2:17" ht="15" customHeight="1" x14ac:dyDescent="0.2">
      <c r="B96" s="28">
        <v>1953</v>
      </c>
      <c r="C96" s="166"/>
      <c r="D96" s="169"/>
      <c r="E96" s="29" t="s">
        <v>4</v>
      </c>
      <c r="F96" s="172" t="s">
        <v>5</v>
      </c>
      <c r="G96" s="173"/>
      <c r="H96" s="173"/>
      <c r="I96" s="173"/>
      <c r="J96" s="173"/>
      <c r="K96" s="173"/>
      <c r="L96" s="173"/>
      <c r="M96" s="173"/>
      <c r="N96" s="173"/>
      <c r="O96" s="173"/>
      <c r="P96" s="173"/>
      <c r="Q96" s="174"/>
    </row>
    <row r="97" spans="2:20" ht="15" x14ac:dyDescent="0.2">
      <c r="B97" s="30" t="s">
        <v>3</v>
      </c>
      <c r="C97" s="167"/>
      <c r="D97" s="170"/>
      <c r="E97" s="31" t="s">
        <v>6</v>
      </c>
      <c r="F97" s="31">
        <v>12.4</v>
      </c>
      <c r="G97" s="31">
        <v>14.8</v>
      </c>
      <c r="H97" s="31">
        <v>16.8</v>
      </c>
      <c r="I97" s="31">
        <v>18.399999999999999</v>
      </c>
      <c r="J97" s="31">
        <v>20</v>
      </c>
      <c r="K97" s="31">
        <v>26.4</v>
      </c>
      <c r="L97" s="31">
        <v>38.799999999999997</v>
      </c>
      <c r="M97" s="31">
        <v>50.8</v>
      </c>
      <c r="N97" s="31">
        <v>63.6</v>
      </c>
      <c r="O97" s="31">
        <v>77.400000000000006</v>
      </c>
      <c r="P97" s="31">
        <v>91</v>
      </c>
      <c r="Q97" s="31">
        <v>105</v>
      </c>
    </row>
    <row r="98" spans="2:20" ht="15" x14ac:dyDescent="0.2">
      <c r="B98" s="32">
        <v>42118</v>
      </c>
      <c r="C98" s="167"/>
      <c r="D98" s="170"/>
      <c r="E98" s="31" t="s">
        <v>7</v>
      </c>
      <c r="F98" s="31">
        <v>-4.4000000000000004</v>
      </c>
      <c r="G98" s="31">
        <v>-6</v>
      </c>
      <c r="H98" s="31">
        <v>-8.4</v>
      </c>
      <c r="I98" s="31">
        <v>-11.2</v>
      </c>
      <c r="J98" s="31">
        <v>-14.4</v>
      </c>
      <c r="K98" s="31">
        <v>-38.799999999999997</v>
      </c>
      <c r="L98" s="31">
        <v>-91.8</v>
      </c>
      <c r="M98" s="31">
        <v>-142</v>
      </c>
      <c r="N98" s="31">
        <v>-196</v>
      </c>
      <c r="O98" s="31">
        <v>-253</v>
      </c>
      <c r="P98" s="31">
        <v>-304.39999999999998</v>
      </c>
      <c r="Q98" s="31">
        <v>-355.4</v>
      </c>
    </row>
    <row r="99" spans="2:20" ht="15" x14ac:dyDescent="0.2">
      <c r="B99" s="33"/>
      <c r="C99" s="167"/>
      <c r="D99" s="170"/>
      <c r="E99" s="34" t="s">
        <v>8</v>
      </c>
      <c r="F99" s="35">
        <v>-4.4000000000000004</v>
      </c>
      <c r="G99" s="35">
        <v>-3</v>
      </c>
      <c r="H99" s="35">
        <v>-2.8</v>
      </c>
      <c r="I99" s="35">
        <v>-2.8</v>
      </c>
      <c r="J99" s="35">
        <v>-2.9</v>
      </c>
      <c r="K99" s="35">
        <v>-3.9</v>
      </c>
      <c r="L99" s="35">
        <v>-4.5999999999999996</v>
      </c>
      <c r="M99" s="35">
        <v>-4.7</v>
      </c>
      <c r="N99" s="35">
        <v>-4.9000000000000004</v>
      </c>
      <c r="O99" s="35">
        <v>-5.0999999999999996</v>
      </c>
      <c r="P99" s="35">
        <v>-5.0999999999999996</v>
      </c>
      <c r="Q99" s="35">
        <v>-5.0999999999999996</v>
      </c>
    </row>
    <row r="100" spans="2:20" ht="15" x14ac:dyDescent="0.2">
      <c r="B100" s="33"/>
      <c r="C100" s="167"/>
      <c r="D100" s="170"/>
      <c r="E100" s="29" t="s">
        <v>9</v>
      </c>
      <c r="F100" s="29">
        <v>0.71</v>
      </c>
      <c r="G100" s="29">
        <v>0.48</v>
      </c>
      <c r="H100" s="29">
        <v>0.45</v>
      </c>
      <c r="I100" s="29">
        <v>0.45</v>
      </c>
      <c r="J100" s="29">
        <v>0.47</v>
      </c>
      <c r="K100" s="29">
        <v>0.63</v>
      </c>
      <c r="L100" s="29">
        <v>0.74</v>
      </c>
      <c r="M100" s="29">
        <v>0.76</v>
      </c>
      <c r="N100" s="29">
        <v>0.79</v>
      </c>
      <c r="O100" s="29">
        <v>0.82</v>
      </c>
      <c r="P100" s="29">
        <v>0.82</v>
      </c>
      <c r="Q100" s="29">
        <v>0.82</v>
      </c>
    </row>
    <row r="101" spans="2:20" ht="15" x14ac:dyDescent="0.2">
      <c r="B101" s="36"/>
      <c r="C101" s="168"/>
      <c r="D101" s="171"/>
      <c r="E101" s="37" t="s">
        <v>10</v>
      </c>
      <c r="F101" s="37">
        <v>0.4</v>
      </c>
      <c r="G101" s="37">
        <v>0.4</v>
      </c>
      <c r="H101" s="37">
        <v>0.5</v>
      </c>
      <c r="I101" s="37">
        <v>0.6</v>
      </c>
      <c r="J101" s="37">
        <v>0.7</v>
      </c>
      <c r="K101" s="37">
        <v>1.5</v>
      </c>
      <c r="L101" s="37">
        <v>2.4</v>
      </c>
      <c r="M101" s="37">
        <v>2.8</v>
      </c>
      <c r="N101" s="37">
        <v>3.1</v>
      </c>
      <c r="O101" s="37">
        <v>3.3</v>
      </c>
      <c r="P101" s="37">
        <v>3.3</v>
      </c>
      <c r="Q101" s="37">
        <v>3.4</v>
      </c>
    </row>
    <row r="102" spans="2:20" x14ac:dyDescent="0.2">
      <c r="B102" s="151"/>
      <c r="C102" s="152"/>
      <c r="D102" s="152"/>
      <c r="E102" s="152"/>
      <c r="F102" s="152"/>
      <c r="G102" s="152"/>
      <c r="H102" s="152"/>
      <c r="I102" s="152"/>
      <c r="J102" s="152"/>
      <c r="K102" s="152"/>
      <c r="L102" s="152"/>
      <c r="M102" s="152"/>
      <c r="N102" s="152"/>
      <c r="O102" s="152"/>
      <c r="P102" s="152"/>
      <c r="Q102" s="153"/>
    </row>
    <row r="103" spans="2:20" x14ac:dyDescent="0.2">
      <c r="B103" s="154"/>
      <c r="C103" s="155"/>
      <c r="D103" s="155"/>
      <c r="E103" s="155"/>
      <c r="F103" s="155"/>
      <c r="G103" s="155"/>
      <c r="H103" s="155"/>
      <c r="I103" s="155"/>
      <c r="J103" s="155"/>
      <c r="K103" s="155"/>
      <c r="L103" s="155"/>
      <c r="M103" s="155"/>
      <c r="N103" s="155"/>
      <c r="O103" s="155"/>
      <c r="P103" s="155"/>
      <c r="Q103" s="156"/>
    </row>
    <row r="104" spans="2:20" ht="15" customHeight="1" x14ac:dyDescent="0.2">
      <c r="B104" s="28">
        <v>1956</v>
      </c>
      <c r="C104" s="166"/>
      <c r="D104" s="169"/>
      <c r="E104" s="29" t="s">
        <v>4</v>
      </c>
      <c r="F104" s="172" t="s">
        <v>5</v>
      </c>
      <c r="G104" s="173"/>
      <c r="H104" s="173"/>
      <c r="I104" s="173"/>
      <c r="J104" s="173"/>
      <c r="K104" s="173"/>
      <c r="L104" s="173"/>
      <c r="M104" s="173"/>
      <c r="N104" s="173"/>
      <c r="O104" s="173"/>
      <c r="P104" s="173"/>
      <c r="Q104" s="174"/>
    </row>
    <row r="105" spans="2:20" ht="30" x14ac:dyDescent="0.2">
      <c r="B105" s="30" t="s">
        <v>16</v>
      </c>
      <c r="C105" s="167"/>
      <c r="D105" s="170"/>
      <c r="E105" s="31" t="s">
        <v>6</v>
      </c>
      <c r="F105" s="31">
        <v>11.6</v>
      </c>
      <c r="G105" s="31">
        <v>13.8</v>
      </c>
      <c r="H105" s="31">
        <v>16</v>
      </c>
      <c r="I105" s="31">
        <v>17.399999999999999</v>
      </c>
      <c r="J105" s="31">
        <v>19.399999999999999</v>
      </c>
      <c r="K105" s="31">
        <v>26.2</v>
      </c>
      <c r="L105" s="31">
        <v>38.6</v>
      </c>
      <c r="M105" s="31">
        <v>51.2</v>
      </c>
      <c r="N105" s="31">
        <v>64.2</v>
      </c>
      <c r="O105" s="31">
        <v>77.8</v>
      </c>
      <c r="P105" s="31">
        <v>91.4</v>
      </c>
      <c r="Q105" s="31">
        <v>106</v>
      </c>
    </row>
    <row r="106" spans="2:20" ht="15" x14ac:dyDescent="0.2">
      <c r="B106" s="32">
        <v>42116</v>
      </c>
      <c r="C106" s="167"/>
      <c r="D106" s="170"/>
      <c r="E106" s="31" t="s">
        <v>7</v>
      </c>
      <c r="F106" s="31">
        <v>-3.8</v>
      </c>
      <c r="G106" s="31">
        <v>-5.8</v>
      </c>
      <c r="H106" s="31">
        <v>-8.1999999999999993</v>
      </c>
      <c r="I106" s="31">
        <v>-11.2</v>
      </c>
      <c r="J106" s="31">
        <v>-14.6</v>
      </c>
      <c r="K106" s="31">
        <v>-37</v>
      </c>
      <c r="L106" s="31">
        <v>-83</v>
      </c>
      <c r="M106" s="31">
        <v>-128.6</v>
      </c>
      <c r="N106" s="31">
        <v>-178</v>
      </c>
      <c r="O106" s="31">
        <v>-232.6</v>
      </c>
      <c r="P106" s="31">
        <v>-285.39999999999998</v>
      </c>
      <c r="Q106" s="31">
        <v>-335.4</v>
      </c>
    </row>
    <row r="107" spans="2:20" ht="15" x14ac:dyDescent="0.2">
      <c r="B107" s="33"/>
      <c r="C107" s="167"/>
      <c r="D107" s="170"/>
      <c r="E107" s="34" t="s">
        <v>8</v>
      </c>
      <c r="F107" s="35">
        <v>-3.8</v>
      </c>
      <c r="G107" s="35">
        <v>-2.9</v>
      </c>
      <c r="H107" s="35">
        <v>-2.7</v>
      </c>
      <c r="I107" s="35">
        <v>-2.8</v>
      </c>
      <c r="J107" s="35">
        <v>-2.9</v>
      </c>
      <c r="K107" s="35">
        <v>-3.7</v>
      </c>
      <c r="L107" s="35">
        <v>-4.2</v>
      </c>
      <c r="M107" s="35">
        <v>-4.3</v>
      </c>
      <c r="N107" s="35">
        <v>-4.5</v>
      </c>
      <c r="O107" s="35">
        <v>-4.7</v>
      </c>
      <c r="P107" s="35">
        <v>-4.8</v>
      </c>
      <c r="Q107" s="35">
        <v>-4.8</v>
      </c>
    </row>
    <row r="108" spans="2:20" ht="15" x14ac:dyDescent="0.2">
      <c r="B108" s="33"/>
      <c r="C108" s="167"/>
      <c r="D108" s="170"/>
      <c r="E108" s="29" t="s">
        <v>9</v>
      </c>
      <c r="F108" s="29">
        <v>0.61</v>
      </c>
      <c r="G108" s="29">
        <v>0.47</v>
      </c>
      <c r="H108" s="29">
        <v>0.44</v>
      </c>
      <c r="I108" s="29">
        <v>0.45</v>
      </c>
      <c r="J108" s="29">
        <v>0.47</v>
      </c>
      <c r="K108" s="29">
        <v>0.6</v>
      </c>
      <c r="L108" s="29">
        <v>0.68</v>
      </c>
      <c r="M108" s="29">
        <v>0.69</v>
      </c>
      <c r="N108" s="29">
        <v>0.73</v>
      </c>
      <c r="O108" s="29">
        <v>0.76</v>
      </c>
      <c r="P108" s="29">
        <v>0.78</v>
      </c>
      <c r="Q108" s="29">
        <v>0.78</v>
      </c>
    </row>
    <row r="109" spans="2:20" ht="15" x14ac:dyDescent="0.2">
      <c r="B109" s="36"/>
      <c r="C109" s="168"/>
      <c r="D109" s="171"/>
      <c r="E109" s="37" t="s">
        <v>10</v>
      </c>
      <c r="F109" s="37">
        <v>0.3</v>
      </c>
      <c r="G109" s="37">
        <v>0.4</v>
      </c>
      <c r="H109" s="37">
        <v>0.5</v>
      </c>
      <c r="I109" s="37">
        <v>0.6</v>
      </c>
      <c r="J109" s="37">
        <v>0.8</v>
      </c>
      <c r="K109" s="37">
        <v>1.4</v>
      </c>
      <c r="L109" s="37">
        <v>2.2000000000000002</v>
      </c>
      <c r="M109" s="37">
        <v>2.5</v>
      </c>
      <c r="N109" s="37">
        <v>2.8</v>
      </c>
      <c r="O109" s="37">
        <v>3</v>
      </c>
      <c r="P109" s="37">
        <v>3.1</v>
      </c>
      <c r="Q109" s="37">
        <v>3.2</v>
      </c>
    </row>
    <row r="110" spans="2:20" x14ac:dyDescent="0.2">
      <c r="B110" s="151"/>
      <c r="C110" s="152"/>
      <c r="D110" s="152"/>
      <c r="E110" s="152"/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  <c r="P110" s="152"/>
      <c r="Q110" s="153"/>
    </row>
    <row r="111" spans="2:20" ht="15" x14ac:dyDescent="0.2">
      <c r="B111" s="154"/>
      <c r="C111" s="155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6"/>
      <c r="R111" s="1">
        <v>80</v>
      </c>
      <c r="S111" s="1">
        <v>90</v>
      </c>
      <c r="T111" s="1">
        <v>100</v>
      </c>
    </row>
    <row r="112" spans="2:20" ht="15" customHeight="1" x14ac:dyDescent="0.2">
      <c r="B112" s="3">
        <v>1958</v>
      </c>
      <c r="C112" s="145"/>
      <c r="D112" s="148"/>
      <c r="E112" s="8" t="s">
        <v>4</v>
      </c>
      <c r="F112" s="142" t="s">
        <v>5</v>
      </c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4"/>
      <c r="R112" s="85">
        <v>48.6</v>
      </c>
      <c r="S112" s="85">
        <v>55</v>
      </c>
      <c r="T112" s="85">
        <v>60.4</v>
      </c>
    </row>
    <row r="113" spans="2:20" ht="15" x14ac:dyDescent="0.2">
      <c r="B113" s="4" t="s">
        <v>3</v>
      </c>
      <c r="C113" s="146"/>
      <c r="D113" s="149"/>
      <c r="E113" s="9" t="s">
        <v>6</v>
      </c>
      <c r="F113" s="9">
        <v>8.8000000000000007</v>
      </c>
      <c r="G113" s="9">
        <v>11</v>
      </c>
      <c r="H113" s="10">
        <v>13.4</v>
      </c>
      <c r="I113" s="9">
        <v>15.4</v>
      </c>
      <c r="J113" s="9">
        <v>17</v>
      </c>
      <c r="K113" s="10">
        <v>22.4</v>
      </c>
      <c r="L113" s="9">
        <v>31.4</v>
      </c>
      <c r="M113" s="9">
        <v>41</v>
      </c>
      <c r="N113" s="10">
        <v>51.4</v>
      </c>
      <c r="O113" s="9">
        <v>62.8</v>
      </c>
      <c r="P113" s="9">
        <v>74.2</v>
      </c>
      <c r="Q113" s="10">
        <v>85.8</v>
      </c>
      <c r="R113" s="9">
        <f>R112*2</f>
        <v>97.2</v>
      </c>
      <c r="S113" s="9">
        <f>S112*2</f>
        <v>110</v>
      </c>
      <c r="T113" s="10">
        <f>T112*2</f>
        <v>120.8</v>
      </c>
    </row>
    <row r="114" spans="2:20" ht="15" x14ac:dyDescent="0.2">
      <c r="B114" s="5">
        <v>42128</v>
      </c>
      <c r="C114" s="146"/>
      <c r="D114" s="149"/>
      <c r="E114" s="9" t="s">
        <v>7</v>
      </c>
      <c r="F114" s="9">
        <v>-5</v>
      </c>
      <c r="G114" s="9">
        <v>-7.8</v>
      </c>
      <c r="H114" s="10">
        <v>-10.8</v>
      </c>
      <c r="I114" s="9">
        <v>-14.2</v>
      </c>
      <c r="J114" s="9">
        <v>-18.399999999999999</v>
      </c>
      <c r="K114" s="10">
        <v>-39.6</v>
      </c>
      <c r="L114" s="9">
        <v>-76.8</v>
      </c>
      <c r="M114" s="9">
        <v>-115</v>
      </c>
      <c r="N114" s="10">
        <v>-154.19999999999999</v>
      </c>
      <c r="O114" s="9">
        <v>-192.2</v>
      </c>
      <c r="P114" s="9">
        <v>-231.2</v>
      </c>
      <c r="Q114" s="10">
        <v>-269.2</v>
      </c>
      <c r="R114" s="9"/>
      <c r="S114" s="9"/>
      <c r="T114" s="9"/>
    </row>
    <row r="115" spans="2:20" ht="15" x14ac:dyDescent="0.2">
      <c r="B115" s="6"/>
      <c r="C115" s="146"/>
      <c r="D115" s="149"/>
      <c r="E115" s="11" t="s">
        <v>8</v>
      </c>
      <c r="F115" s="12">
        <v>-5</v>
      </c>
      <c r="G115" s="12">
        <v>-3.9</v>
      </c>
      <c r="H115" s="12">
        <v>-3.6</v>
      </c>
      <c r="I115" s="12">
        <v>-3.6</v>
      </c>
      <c r="J115" s="12">
        <v>-3.7</v>
      </c>
      <c r="K115" s="12">
        <v>-4</v>
      </c>
      <c r="L115" s="12">
        <v>-3.8</v>
      </c>
      <c r="M115" s="12">
        <v>-3.8</v>
      </c>
      <c r="N115" s="12">
        <v>-3.9</v>
      </c>
      <c r="O115" s="12">
        <v>-3.8</v>
      </c>
      <c r="P115" s="12">
        <v>-3.9</v>
      </c>
      <c r="Q115" s="12">
        <v>-3.8</v>
      </c>
      <c r="R115" s="12"/>
      <c r="S115" s="12"/>
      <c r="T115" s="12"/>
    </row>
    <row r="116" spans="2:20" ht="15" x14ac:dyDescent="0.2">
      <c r="B116" s="6"/>
      <c r="C116" s="146"/>
      <c r="D116" s="149"/>
      <c r="E116" s="8" t="s">
        <v>9</v>
      </c>
      <c r="F116" s="8">
        <v>0.81</v>
      </c>
      <c r="G116" s="8">
        <v>0.63</v>
      </c>
      <c r="H116" s="13">
        <v>0.57999999999999996</v>
      </c>
      <c r="I116" s="8">
        <v>0.57999999999999996</v>
      </c>
      <c r="J116" s="8">
        <v>0.6</v>
      </c>
      <c r="K116" s="13">
        <v>0.65</v>
      </c>
      <c r="L116" s="8">
        <v>0.61</v>
      </c>
      <c r="M116" s="8">
        <v>0.61</v>
      </c>
      <c r="N116" s="13">
        <v>0.63</v>
      </c>
      <c r="O116" s="8">
        <v>0.61</v>
      </c>
      <c r="P116" s="8">
        <v>0.63</v>
      </c>
      <c r="Q116" s="13">
        <v>0.61</v>
      </c>
      <c r="R116" s="8"/>
      <c r="S116" s="8"/>
      <c r="T116" s="8"/>
    </row>
    <row r="117" spans="2:20" ht="15" x14ac:dyDescent="0.2">
      <c r="B117" s="7"/>
      <c r="C117" s="147"/>
      <c r="D117" s="150"/>
      <c r="E117" s="14" t="s">
        <v>10</v>
      </c>
      <c r="F117" s="14">
        <v>0.6</v>
      </c>
      <c r="G117" s="14">
        <v>0.7</v>
      </c>
      <c r="H117" s="15">
        <v>0.8</v>
      </c>
      <c r="I117" s="14">
        <v>0.9</v>
      </c>
      <c r="J117" s="14">
        <v>1.1000000000000001</v>
      </c>
      <c r="K117" s="15">
        <v>1.8</v>
      </c>
      <c r="L117" s="14">
        <v>2.4</v>
      </c>
      <c r="M117" s="14">
        <v>2.8</v>
      </c>
      <c r="N117" s="15">
        <v>3</v>
      </c>
      <c r="O117" s="14">
        <v>3.1</v>
      </c>
      <c r="P117" s="14">
        <v>3.1</v>
      </c>
      <c r="Q117" s="15">
        <v>3.1</v>
      </c>
      <c r="R117" s="14"/>
      <c r="S117" s="14"/>
      <c r="T117" s="14"/>
    </row>
    <row r="118" spans="2:20" x14ac:dyDescent="0.2">
      <c r="B118" s="151"/>
      <c r="C118" s="152"/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  <c r="N118" s="152"/>
      <c r="O118" s="152"/>
      <c r="P118" s="152"/>
      <c r="Q118" s="153"/>
    </row>
    <row r="119" spans="2:20" ht="15" x14ac:dyDescent="0.2">
      <c r="B119" s="154"/>
      <c r="C119" s="155"/>
      <c r="D119" s="155"/>
      <c r="E119" s="155"/>
      <c r="F119" s="155"/>
      <c r="G119" s="155"/>
      <c r="H119" s="155"/>
      <c r="I119" s="155"/>
      <c r="J119" s="155"/>
      <c r="K119" s="155"/>
      <c r="L119" s="155"/>
      <c r="M119" s="155"/>
      <c r="N119" s="155"/>
      <c r="O119" s="155"/>
      <c r="P119" s="155"/>
      <c r="Q119" s="156"/>
      <c r="R119" s="1">
        <v>80</v>
      </c>
      <c r="S119" s="1">
        <v>90</v>
      </c>
      <c r="T119" s="1">
        <v>100</v>
      </c>
    </row>
    <row r="120" spans="2:20" ht="15" customHeight="1" x14ac:dyDescent="0.2">
      <c r="B120" s="3">
        <v>1967</v>
      </c>
      <c r="C120" s="145"/>
      <c r="D120" s="148"/>
      <c r="E120" s="8" t="s">
        <v>4</v>
      </c>
      <c r="F120" s="142" t="s">
        <v>5</v>
      </c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4"/>
      <c r="R120" s="85">
        <v>48.5</v>
      </c>
      <c r="S120" s="85">
        <v>55.4</v>
      </c>
      <c r="T120" s="85">
        <v>60.8</v>
      </c>
    </row>
    <row r="121" spans="2:20" ht="30" x14ac:dyDescent="0.2">
      <c r="B121" s="4" t="s">
        <v>16</v>
      </c>
      <c r="C121" s="146"/>
      <c r="D121" s="149"/>
      <c r="E121" s="9" t="s">
        <v>6</v>
      </c>
      <c r="F121" s="9">
        <v>8.4</v>
      </c>
      <c r="G121" s="9">
        <v>10.8</v>
      </c>
      <c r="H121" s="10">
        <v>13.2</v>
      </c>
      <c r="I121" s="9">
        <v>15.6</v>
      </c>
      <c r="J121" s="9">
        <v>16.8</v>
      </c>
      <c r="K121" s="10">
        <v>22.2</v>
      </c>
      <c r="L121" s="9">
        <v>31</v>
      </c>
      <c r="M121" s="9">
        <v>40.200000000000003</v>
      </c>
      <c r="N121" s="10">
        <v>50.6</v>
      </c>
      <c r="O121" s="9">
        <v>62.4</v>
      </c>
      <c r="P121" s="9">
        <v>73.8</v>
      </c>
      <c r="Q121" s="10">
        <v>85.4</v>
      </c>
      <c r="R121" s="9">
        <f>R120*2</f>
        <v>97</v>
      </c>
      <c r="S121" s="9">
        <f>S120*2</f>
        <v>110.8</v>
      </c>
      <c r="T121" s="10">
        <f>T120*2</f>
        <v>121.6</v>
      </c>
    </row>
    <row r="122" spans="2:20" ht="15" x14ac:dyDescent="0.2">
      <c r="B122" s="5">
        <v>42131</v>
      </c>
      <c r="C122" s="146"/>
      <c r="D122" s="149"/>
      <c r="E122" s="9" t="s">
        <v>7</v>
      </c>
      <c r="F122" s="9">
        <v>-4</v>
      </c>
      <c r="G122" s="9">
        <v>-6.2</v>
      </c>
      <c r="H122" s="10">
        <v>-9</v>
      </c>
      <c r="I122" s="9">
        <v>-11.8</v>
      </c>
      <c r="J122" s="9">
        <v>-15.8</v>
      </c>
      <c r="K122" s="10">
        <v>-35</v>
      </c>
      <c r="L122" s="9">
        <v>-71.2</v>
      </c>
      <c r="M122" s="9">
        <v>-105.8</v>
      </c>
      <c r="N122" s="10">
        <v>-141.4</v>
      </c>
      <c r="O122" s="9">
        <v>-179.6</v>
      </c>
      <c r="P122" s="9">
        <v>-216.8</v>
      </c>
      <c r="Q122" s="10">
        <v>-252.8</v>
      </c>
      <c r="R122" s="9"/>
      <c r="S122" s="9"/>
      <c r="T122" s="9"/>
    </row>
    <row r="123" spans="2:20" ht="15" x14ac:dyDescent="0.2">
      <c r="B123" s="6"/>
      <c r="C123" s="146"/>
      <c r="D123" s="149"/>
      <c r="E123" s="11" t="s">
        <v>8</v>
      </c>
      <c r="F123" s="12">
        <v>-4</v>
      </c>
      <c r="G123" s="12">
        <v>-3.1</v>
      </c>
      <c r="H123" s="12">
        <v>-3</v>
      </c>
      <c r="I123" s="12">
        <v>-3</v>
      </c>
      <c r="J123" s="12">
        <v>-3.2</v>
      </c>
      <c r="K123" s="12">
        <v>-3.5</v>
      </c>
      <c r="L123" s="12">
        <v>-3.6</v>
      </c>
      <c r="M123" s="12">
        <v>-3.5</v>
      </c>
      <c r="N123" s="12">
        <v>-3.5</v>
      </c>
      <c r="O123" s="12">
        <v>-3.6</v>
      </c>
      <c r="P123" s="12">
        <v>-3.6</v>
      </c>
      <c r="Q123" s="12">
        <v>-3.6</v>
      </c>
      <c r="R123" s="12"/>
      <c r="S123" s="12"/>
      <c r="T123" s="12"/>
    </row>
    <row r="124" spans="2:20" ht="15" x14ac:dyDescent="0.2">
      <c r="B124" s="6"/>
      <c r="C124" s="146"/>
      <c r="D124" s="149"/>
      <c r="E124" s="8" t="s">
        <v>9</v>
      </c>
      <c r="F124" s="8">
        <v>0.65</v>
      </c>
      <c r="G124" s="8">
        <v>0.5</v>
      </c>
      <c r="H124" s="13">
        <v>0.48</v>
      </c>
      <c r="I124" s="8">
        <v>0.48</v>
      </c>
      <c r="J124" s="8">
        <v>0.52</v>
      </c>
      <c r="K124" s="13">
        <v>0.56999999999999995</v>
      </c>
      <c r="L124" s="8">
        <v>0.57999999999999996</v>
      </c>
      <c r="M124" s="8">
        <v>0.56999999999999995</v>
      </c>
      <c r="N124" s="13">
        <v>0.56999999999999995</v>
      </c>
      <c r="O124" s="8">
        <v>0.57999999999999996</v>
      </c>
      <c r="P124" s="8">
        <v>0.57999999999999996</v>
      </c>
      <c r="Q124" s="13">
        <v>0.57999999999999996</v>
      </c>
      <c r="R124" s="8"/>
      <c r="S124" s="8"/>
      <c r="T124" s="8"/>
    </row>
    <row r="125" spans="2:20" ht="15" x14ac:dyDescent="0.2">
      <c r="B125" s="7"/>
      <c r="C125" s="147"/>
      <c r="D125" s="150"/>
      <c r="E125" s="14" t="s">
        <v>10</v>
      </c>
      <c r="F125" s="14">
        <v>0.5</v>
      </c>
      <c r="G125" s="14">
        <v>0.6</v>
      </c>
      <c r="H125" s="15">
        <v>0.7</v>
      </c>
      <c r="I125" s="14">
        <v>0.8</v>
      </c>
      <c r="J125" s="14">
        <v>0.9</v>
      </c>
      <c r="K125" s="15">
        <v>1.6</v>
      </c>
      <c r="L125" s="14">
        <v>2.2999999999999998</v>
      </c>
      <c r="M125" s="14">
        <v>2.6</v>
      </c>
      <c r="N125" s="15">
        <v>2.8</v>
      </c>
      <c r="O125" s="14">
        <v>2.9</v>
      </c>
      <c r="P125" s="14">
        <v>2.9</v>
      </c>
      <c r="Q125" s="15">
        <v>3</v>
      </c>
      <c r="R125" s="14"/>
      <c r="S125" s="14"/>
      <c r="T125" s="14"/>
    </row>
    <row r="126" spans="2:20" x14ac:dyDescent="0.2">
      <c r="B126" s="151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  <c r="P126" s="152"/>
      <c r="Q126" s="153"/>
    </row>
    <row r="127" spans="2:20" ht="15" x14ac:dyDescent="0.2">
      <c r="B127" s="154"/>
      <c r="C127" s="155"/>
      <c r="D127" s="155"/>
      <c r="E127" s="155"/>
      <c r="F127" s="155"/>
      <c r="G127" s="155"/>
      <c r="H127" s="155"/>
      <c r="I127" s="155"/>
      <c r="J127" s="155"/>
      <c r="K127" s="155"/>
      <c r="L127" s="155"/>
      <c r="M127" s="155"/>
      <c r="N127" s="155"/>
      <c r="O127" s="155"/>
      <c r="P127" s="155"/>
      <c r="Q127" s="156"/>
      <c r="R127" s="1">
        <v>80</v>
      </c>
      <c r="S127" s="1">
        <v>90</v>
      </c>
      <c r="T127" s="1">
        <v>100</v>
      </c>
    </row>
    <row r="128" spans="2:20" ht="15" customHeight="1" x14ac:dyDescent="0.2">
      <c r="B128" s="3">
        <v>2051</v>
      </c>
      <c r="C128" s="145"/>
      <c r="D128" s="148"/>
      <c r="E128" s="8" t="s">
        <v>4</v>
      </c>
      <c r="F128" s="142" t="s">
        <v>5</v>
      </c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4"/>
      <c r="R128" s="85">
        <v>42</v>
      </c>
      <c r="S128" s="85">
        <v>48.2</v>
      </c>
      <c r="T128" s="85">
        <v>54.2</v>
      </c>
    </row>
    <row r="129" spans="2:20" ht="15" x14ac:dyDescent="0.2">
      <c r="B129" s="4" t="s">
        <v>11</v>
      </c>
      <c r="C129" s="146"/>
      <c r="D129" s="149"/>
      <c r="E129" s="9" t="s">
        <v>6</v>
      </c>
      <c r="F129" s="9">
        <v>9.8000000000000007</v>
      </c>
      <c r="G129" s="9">
        <v>11</v>
      </c>
      <c r="H129" s="10">
        <v>11.8</v>
      </c>
      <c r="I129" s="9">
        <v>12.6</v>
      </c>
      <c r="J129" s="9">
        <v>13</v>
      </c>
      <c r="K129" s="10">
        <v>15.8</v>
      </c>
      <c r="L129" s="9">
        <v>22.6</v>
      </c>
      <c r="M129" s="9">
        <v>30.4</v>
      </c>
      <c r="N129" s="10">
        <v>39.200000000000003</v>
      </c>
      <c r="O129" s="9">
        <v>49.6</v>
      </c>
      <c r="P129" s="9">
        <v>61</v>
      </c>
      <c r="Q129" s="10">
        <v>72</v>
      </c>
      <c r="R129" s="9">
        <f>R128*2</f>
        <v>84</v>
      </c>
      <c r="S129" s="9">
        <f>S128*2</f>
        <v>96.4</v>
      </c>
      <c r="T129" s="10">
        <f>T128*2</f>
        <v>108.4</v>
      </c>
    </row>
    <row r="130" spans="2:20" ht="15" x14ac:dyDescent="0.2">
      <c r="B130" s="5">
        <v>42256</v>
      </c>
      <c r="C130" s="146"/>
      <c r="D130" s="149"/>
      <c r="E130" s="9" t="s">
        <v>7</v>
      </c>
      <c r="F130" s="9">
        <v>-5</v>
      </c>
      <c r="G130" s="9">
        <v>-7</v>
      </c>
      <c r="H130" s="10">
        <v>-9.1999999999999993</v>
      </c>
      <c r="I130" s="9">
        <v>-11.8</v>
      </c>
      <c r="J130" s="9">
        <v>-15.2</v>
      </c>
      <c r="K130" s="10">
        <v>-32.200000000000003</v>
      </c>
      <c r="L130" s="9">
        <v>-65.400000000000006</v>
      </c>
      <c r="M130" s="9">
        <v>-99</v>
      </c>
      <c r="N130" s="10">
        <v>-132.80000000000001</v>
      </c>
      <c r="O130" s="9">
        <v>-168.6</v>
      </c>
      <c r="P130" s="9">
        <v>-205</v>
      </c>
      <c r="Q130" s="10">
        <v>-242.4</v>
      </c>
      <c r="R130" s="9"/>
      <c r="S130" s="9"/>
      <c r="T130" s="9"/>
    </row>
    <row r="131" spans="2:20" ht="15" x14ac:dyDescent="0.2">
      <c r="B131" s="6"/>
      <c r="C131" s="146"/>
      <c r="D131" s="149"/>
      <c r="E131" s="11" t="s">
        <v>8</v>
      </c>
      <c r="F131" s="12">
        <v>-5</v>
      </c>
      <c r="G131" s="12">
        <v>-3.5</v>
      </c>
      <c r="H131" s="12">
        <v>-3.1</v>
      </c>
      <c r="I131" s="12">
        <v>-3</v>
      </c>
      <c r="J131" s="12">
        <v>-3</v>
      </c>
      <c r="K131" s="12">
        <v>-3.2</v>
      </c>
      <c r="L131" s="12">
        <v>-3.3</v>
      </c>
      <c r="M131" s="12">
        <v>-3.3</v>
      </c>
      <c r="N131" s="12">
        <v>-3.3</v>
      </c>
      <c r="O131" s="12">
        <v>-3.4</v>
      </c>
      <c r="P131" s="12">
        <v>-3.4</v>
      </c>
      <c r="Q131" s="12">
        <v>-3.5</v>
      </c>
      <c r="R131" s="12"/>
      <c r="S131" s="12"/>
      <c r="T131" s="12"/>
    </row>
    <row r="132" spans="2:20" ht="15" x14ac:dyDescent="0.2">
      <c r="B132" s="6"/>
      <c r="C132" s="146"/>
      <c r="D132" s="149"/>
      <c r="E132" s="8" t="s">
        <v>9</v>
      </c>
      <c r="F132" s="8">
        <v>0.81</v>
      </c>
      <c r="G132" s="8">
        <v>0.56999999999999995</v>
      </c>
      <c r="H132" s="13">
        <v>0.5</v>
      </c>
      <c r="I132" s="8">
        <v>0.48</v>
      </c>
      <c r="J132" s="8">
        <v>0.48</v>
      </c>
      <c r="K132" s="13">
        <v>0.52</v>
      </c>
      <c r="L132" s="8">
        <v>0.53</v>
      </c>
      <c r="M132" s="8">
        <v>0.53</v>
      </c>
      <c r="N132" s="13">
        <v>0.53</v>
      </c>
      <c r="O132" s="8">
        <v>0.55000000000000004</v>
      </c>
      <c r="P132" s="8">
        <v>0.55000000000000004</v>
      </c>
      <c r="Q132" s="13">
        <v>0.56999999999999995</v>
      </c>
      <c r="R132" s="8"/>
      <c r="S132" s="8"/>
      <c r="T132" s="8"/>
    </row>
    <row r="133" spans="2:20" ht="15" x14ac:dyDescent="0.2">
      <c r="B133" s="7"/>
      <c r="C133" s="147"/>
      <c r="D133" s="150"/>
      <c r="E133" s="14" t="s">
        <v>10</v>
      </c>
      <c r="F133" s="14">
        <v>0.5</v>
      </c>
      <c r="G133" s="14">
        <v>0.6</v>
      </c>
      <c r="H133" s="15">
        <v>0.8</v>
      </c>
      <c r="I133" s="14">
        <v>0.9</v>
      </c>
      <c r="J133" s="14">
        <v>1.2</v>
      </c>
      <c r="K133" s="15">
        <v>2</v>
      </c>
      <c r="L133" s="14">
        <v>2.9</v>
      </c>
      <c r="M133" s="14">
        <v>3.3</v>
      </c>
      <c r="N133" s="15">
        <v>3.4</v>
      </c>
      <c r="O133" s="14">
        <v>3.4</v>
      </c>
      <c r="P133" s="14">
        <v>3.4</v>
      </c>
      <c r="Q133" s="15">
        <v>3.4</v>
      </c>
      <c r="R133" s="14"/>
      <c r="S133" s="14"/>
      <c r="T133" s="14"/>
    </row>
    <row r="134" spans="2:20" x14ac:dyDescent="0.2">
      <c r="B134" s="151"/>
      <c r="C134" s="152"/>
      <c r="D134" s="152"/>
      <c r="E134" s="152"/>
      <c r="F134" s="152"/>
      <c r="G134" s="152"/>
      <c r="H134" s="152"/>
      <c r="I134" s="152"/>
      <c r="J134" s="152"/>
      <c r="K134" s="152"/>
      <c r="L134" s="152"/>
      <c r="M134" s="152"/>
      <c r="N134" s="152"/>
      <c r="O134" s="152"/>
      <c r="P134" s="152"/>
      <c r="Q134" s="153"/>
    </row>
    <row r="135" spans="2:20" x14ac:dyDescent="0.2">
      <c r="B135" s="154"/>
      <c r="C135" s="155"/>
      <c r="D135" s="155"/>
      <c r="E135" s="155"/>
      <c r="F135" s="155"/>
      <c r="G135" s="155"/>
      <c r="H135" s="155"/>
      <c r="I135" s="155"/>
      <c r="J135" s="155"/>
      <c r="K135" s="155"/>
      <c r="L135" s="155"/>
      <c r="M135" s="155"/>
      <c r="N135" s="155"/>
      <c r="O135" s="155"/>
      <c r="P135" s="155"/>
      <c r="Q135" s="156"/>
    </row>
    <row r="136" spans="2:20" ht="15" customHeight="1" x14ac:dyDescent="0.2">
      <c r="B136" s="28">
        <v>2100</v>
      </c>
      <c r="C136" s="166"/>
      <c r="D136" s="169"/>
      <c r="E136" s="29" t="s">
        <v>4</v>
      </c>
      <c r="F136" s="172" t="s">
        <v>5</v>
      </c>
      <c r="G136" s="173"/>
      <c r="H136" s="173"/>
      <c r="I136" s="173"/>
      <c r="J136" s="173"/>
      <c r="K136" s="173"/>
      <c r="L136" s="173"/>
      <c r="M136" s="173"/>
      <c r="N136" s="173"/>
      <c r="O136" s="173"/>
      <c r="P136" s="173"/>
      <c r="Q136" s="174"/>
    </row>
    <row r="137" spans="2:20" ht="15" x14ac:dyDescent="0.2">
      <c r="B137" s="30" t="s">
        <v>3</v>
      </c>
      <c r="C137" s="167"/>
      <c r="D137" s="170"/>
      <c r="E137" s="31" t="s">
        <v>6</v>
      </c>
      <c r="F137" s="31">
        <v>10.199999999999999</v>
      </c>
      <c r="G137" s="31">
        <v>11.4</v>
      </c>
      <c r="H137" s="31">
        <v>12.4</v>
      </c>
      <c r="I137" s="31">
        <v>13</v>
      </c>
      <c r="J137" s="31">
        <v>13.6</v>
      </c>
      <c r="K137" s="31">
        <v>16.8</v>
      </c>
      <c r="L137" s="31">
        <v>22.8</v>
      </c>
      <c r="M137" s="31">
        <v>30.2</v>
      </c>
      <c r="N137" s="31">
        <v>38.799999999999997</v>
      </c>
      <c r="O137" s="31">
        <v>48.8</v>
      </c>
      <c r="P137" s="31">
        <v>59.2</v>
      </c>
      <c r="Q137" s="31">
        <v>70.400000000000006</v>
      </c>
    </row>
    <row r="138" spans="2:20" ht="15" x14ac:dyDescent="0.2">
      <c r="B138" s="32">
        <v>42286</v>
      </c>
      <c r="C138" s="167"/>
      <c r="D138" s="170"/>
      <c r="E138" s="31" t="s">
        <v>7</v>
      </c>
      <c r="F138" s="31">
        <v>-5</v>
      </c>
      <c r="G138" s="31">
        <v>-6.6</v>
      </c>
      <c r="H138" s="31">
        <v>-9.1999999999999993</v>
      </c>
      <c r="I138" s="31">
        <v>-11.8</v>
      </c>
      <c r="J138" s="31">
        <v>-15</v>
      </c>
      <c r="K138" s="31">
        <v>-31.2</v>
      </c>
      <c r="L138" s="31">
        <v>-67</v>
      </c>
      <c r="M138" s="31">
        <v>-105.6</v>
      </c>
      <c r="N138" s="31">
        <v>-144.80000000000001</v>
      </c>
      <c r="O138" s="31">
        <v>-187.2</v>
      </c>
      <c r="P138" s="31">
        <v>-230.6</v>
      </c>
      <c r="Q138" s="31">
        <v>-276.39999999999998</v>
      </c>
    </row>
    <row r="139" spans="2:20" ht="15" x14ac:dyDescent="0.2">
      <c r="B139" s="33"/>
      <c r="C139" s="167"/>
      <c r="D139" s="170"/>
      <c r="E139" s="34" t="s">
        <v>8</v>
      </c>
      <c r="F139" s="35">
        <v>-5</v>
      </c>
      <c r="G139" s="35">
        <v>-3.3</v>
      </c>
      <c r="H139" s="35">
        <v>-3.1</v>
      </c>
      <c r="I139" s="35">
        <v>-3</v>
      </c>
      <c r="J139" s="35">
        <v>-3</v>
      </c>
      <c r="K139" s="35">
        <v>-3.1</v>
      </c>
      <c r="L139" s="35">
        <v>-3.4</v>
      </c>
      <c r="M139" s="35">
        <v>-3.5</v>
      </c>
      <c r="N139" s="35">
        <v>-3.6</v>
      </c>
      <c r="O139" s="35">
        <v>-3.7</v>
      </c>
      <c r="P139" s="35">
        <v>-3.8</v>
      </c>
      <c r="Q139" s="35">
        <v>-3.9</v>
      </c>
    </row>
    <row r="140" spans="2:20" ht="15" x14ac:dyDescent="0.2">
      <c r="B140" s="33"/>
      <c r="C140" s="167"/>
      <c r="D140" s="170"/>
      <c r="E140" s="29" t="s">
        <v>9</v>
      </c>
      <c r="F140" s="29">
        <v>0.81</v>
      </c>
      <c r="G140" s="29">
        <v>0.53</v>
      </c>
      <c r="H140" s="29">
        <v>0.5</v>
      </c>
      <c r="I140" s="29">
        <v>0.48</v>
      </c>
      <c r="J140" s="29">
        <v>0.48</v>
      </c>
      <c r="K140" s="29">
        <v>0.5</v>
      </c>
      <c r="L140" s="29">
        <v>0.55000000000000004</v>
      </c>
      <c r="M140" s="29">
        <v>0.56999999999999995</v>
      </c>
      <c r="N140" s="29">
        <v>0.57999999999999996</v>
      </c>
      <c r="O140" s="29">
        <v>0.6</v>
      </c>
      <c r="P140" s="29">
        <v>0.61</v>
      </c>
      <c r="Q140" s="29">
        <v>0.63</v>
      </c>
    </row>
    <row r="141" spans="2:20" ht="15" x14ac:dyDescent="0.2">
      <c r="B141" s="36"/>
      <c r="C141" s="168"/>
      <c r="D141" s="171"/>
      <c r="E141" s="37" t="s">
        <v>10</v>
      </c>
      <c r="F141" s="37">
        <v>0.5</v>
      </c>
      <c r="G141" s="37">
        <v>0.6</v>
      </c>
      <c r="H141" s="37">
        <v>0.7</v>
      </c>
      <c r="I141" s="37">
        <v>0.9</v>
      </c>
      <c r="J141" s="37">
        <v>1.1000000000000001</v>
      </c>
      <c r="K141" s="37">
        <v>1.9</v>
      </c>
      <c r="L141" s="37">
        <v>2.9</v>
      </c>
      <c r="M141" s="37">
        <v>3.5</v>
      </c>
      <c r="N141" s="37">
        <v>3.7</v>
      </c>
      <c r="O141" s="37">
        <v>3.8</v>
      </c>
      <c r="P141" s="37">
        <v>3.9</v>
      </c>
      <c r="Q141" s="37">
        <v>3.9</v>
      </c>
    </row>
    <row r="142" spans="2:20" x14ac:dyDescent="0.2">
      <c r="B142" s="151"/>
      <c r="C142" s="152"/>
      <c r="D142" s="152"/>
      <c r="E142" s="152"/>
      <c r="F142" s="152"/>
      <c r="G142" s="152"/>
      <c r="H142" s="152"/>
      <c r="I142" s="152"/>
      <c r="J142" s="152"/>
      <c r="K142" s="152"/>
      <c r="L142" s="152"/>
      <c r="M142" s="152"/>
      <c r="N142" s="152"/>
      <c r="O142" s="152"/>
      <c r="P142" s="152"/>
      <c r="Q142" s="153"/>
    </row>
    <row r="143" spans="2:20" ht="15" x14ac:dyDescent="0.2">
      <c r="B143" s="154"/>
      <c r="C143" s="155"/>
      <c r="D143" s="155"/>
      <c r="E143" s="155"/>
      <c r="F143" s="155"/>
      <c r="G143" s="155"/>
      <c r="H143" s="155"/>
      <c r="I143" s="155"/>
      <c r="J143" s="155"/>
      <c r="K143" s="155"/>
      <c r="L143" s="155"/>
      <c r="M143" s="155"/>
      <c r="N143" s="155"/>
      <c r="O143" s="155"/>
      <c r="P143" s="155"/>
      <c r="Q143" s="156"/>
      <c r="R143" s="1">
        <v>80</v>
      </c>
      <c r="S143" s="1">
        <v>90</v>
      </c>
      <c r="T143" s="1">
        <v>100</v>
      </c>
    </row>
    <row r="144" spans="2:20" ht="15" customHeight="1" x14ac:dyDescent="0.2">
      <c r="B144" s="3">
        <v>2126</v>
      </c>
      <c r="C144" s="145"/>
      <c r="D144" s="148"/>
      <c r="E144" s="8" t="s">
        <v>4</v>
      </c>
      <c r="F144" s="142" t="s">
        <v>5</v>
      </c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4"/>
      <c r="R144" s="85">
        <v>45</v>
      </c>
      <c r="S144" s="85">
        <v>50.9</v>
      </c>
      <c r="T144" s="85">
        <v>56.8</v>
      </c>
    </row>
    <row r="145" spans="2:20" ht="15" x14ac:dyDescent="0.2">
      <c r="B145" s="4" t="s">
        <v>11</v>
      </c>
      <c r="C145" s="146"/>
      <c r="D145" s="149"/>
      <c r="E145" s="9" t="s">
        <v>6</v>
      </c>
      <c r="F145" s="9">
        <v>11</v>
      </c>
      <c r="G145" s="9">
        <v>13.2</v>
      </c>
      <c r="H145" s="10">
        <v>14.8</v>
      </c>
      <c r="I145" s="9">
        <v>16</v>
      </c>
      <c r="J145" s="9">
        <v>17.2</v>
      </c>
      <c r="K145" s="10">
        <v>21</v>
      </c>
      <c r="L145" s="9">
        <v>28.6</v>
      </c>
      <c r="M145" s="9">
        <v>36.6</v>
      </c>
      <c r="N145" s="10">
        <v>46</v>
      </c>
      <c r="O145" s="9">
        <v>56.2</v>
      </c>
      <c r="P145" s="9">
        <v>66.599999999999994</v>
      </c>
      <c r="Q145" s="10">
        <v>78.400000000000006</v>
      </c>
      <c r="R145" s="9">
        <f>R144*2</f>
        <v>90</v>
      </c>
      <c r="S145" s="9">
        <f>S144*2</f>
        <v>101.8</v>
      </c>
      <c r="T145" s="10">
        <f>T144*2</f>
        <v>113.6</v>
      </c>
    </row>
    <row r="146" spans="2:20" ht="15" x14ac:dyDescent="0.2">
      <c r="B146" s="5">
        <v>42312</v>
      </c>
      <c r="C146" s="146"/>
      <c r="D146" s="149"/>
      <c r="E146" s="9" t="s">
        <v>7</v>
      </c>
      <c r="F146" s="9">
        <v>-4.8</v>
      </c>
      <c r="G146" s="9">
        <v>-6.6</v>
      </c>
      <c r="H146" s="10">
        <v>-9.1999999999999993</v>
      </c>
      <c r="I146" s="9">
        <v>-12.2</v>
      </c>
      <c r="J146" s="9">
        <v>-15.8</v>
      </c>
      <c r="K146" s="10">
        <v>-33.200000000000003</v>
      </c>
      <c r="L146" s="9">
        <v>-67</v>
      </c>
      <c r="M146" s="9">
        <v>-100.2</v>
      </c>
      <c r="N146" s="10">
        <v>-134.4</v>
      </c>
      <c r="O146" s="9">
        <v>-170.2</v>
      </c>
      <c r="P146" s="9">
        <v>-205.8</v>
      </c>
      <c r="Q146" s="10">
        <v>-242.6</v>
      </c>
      <c r="R146" s="9"/>
      <c r="S146" s="9"/>
      <c r="T146" s="9"/>
    </row>
    <row r="147" spans="2:20" ht="15" x14ac:dyDescent="0.2">
      <c r="B147" s="6"/>
      <c r="C147" s="146"/>
      <c r="D147" s="149"/>
      <c r="E147" s="11" t="s">
        <v>8</v>
      </c>
      <c r="F147" s="12">
        <v>-4.8</v>
      </c>
      <c r="G147" s="12">
        <v>-3.3</v>
      </c>
      <c r="H147" s="12">
        <v>-3.1</v>
      </c>
      <c r="I147" s="12">
        <v>-3.1</v>
      </c>
      <c r="J147" s="12">
        <v>-3.2</v>
      </c>
      <c r="K147" s="12">
        <v>-3.3</v>
      </c>
      <c r="L147" s="12">
        <v>-3.4</v>
      </c>
      <c r="M147" s="12">
        <v>-3.3</v>
      </c>
      <c r="N147" s="12">
        <v>-3.4</v>
      </c>
      <c r="O147" s="12">
        <v>-3.4</v>
      </c>
      <c r="P147" s="12">
        <v>-3.4</v>
      </c>
      <c r="Q147" s="12">
        <v>-3.5</v>
      </c>
      <c r="R147" s="12"/>
      <c r="S147" s="12"/>
      <c r="T147" s="12"/>
    </row>
    <row r="148" spans="2:20" ht="15" x14ac:dyDescent="0.2">
      <c r="B148" s="6"/>
      <c r="C148" s="146"/>
      <c r="D148" s="149"/>
      <c r="E148" s="8" t="s">
        <v>9</v>
      </c>
      <c r="F148" s="8">
        <v>0.78</v>
      </c>
      <c r="G148" s="8">
        <v>0.53</v>
      </c>
      <c r="H148" s="13">
        <v>0.5</v>
      </c>
      <c r="I148" s="8">
        <v>0.5</v>
      </c>
      <c r="J148" s="8">
        <v>0.52</v>
      </c>
      <c r="K148" s="13">
        <v>0.53</v>
      </c>
      <c r="L148" s="8">
        <v>0.55000000000000004</v>
      </c>
      <c r="M148" s="8">
        <v>0.53</v>
      </c>
      <c r="N148" s="13">
        <v>0.55000000000000004</v>
      </c>
      <c r="O148" s="8">
        <v>0.55000000000000004</v>
      </c>
      <c r="P148" s="8">
        <v>0.55000000000000004</v>
      </c>
      <c r="Q148" s="13">
        <v>0.56999999999999995</v>
      </c>
      <c r="R148" s="8"/>
      <c r="S148" s="8"/>
      <c r="T148" s="8"/>
    </row>
    <row r="149" spans="2:20" ht="15" x14ac:dyDescent="0.2">
      <c r="B149" s="7"/>
      <c r="C149" s="147"/>
      <c r="D149" s="150"/>
      <c r="E149" s="14" t="s">
        <v>10</v>
      </c>
      <c r="F149" s="14">
        <v>0.4</v>
      </c>
      <c r="G149" s="14">
        <v>0.5</v>
      </c>
      <c r="H149" s="15">
        <v>0.6</v>
      </c>
      <c r="I149" s="14">
        <v>0.8</v>
      </c>
      <c r="J149" s="14">
        <v>0.9</v>
      </c>
      <c r="K149" s="15">
        <v>1.6</v>
      </c>
      <c r="L149" s="14">
        <v>2.2999999999999998</v>
      </c>
      <c r="M149" s="14">
        <v>2.7</v>
      </c>
      <c r="N149" s="15">
        <v>2.9</v>
      </c>
      <c r="O149" s="14">
        <v>3</v>
      </c>
      <c r="P149" s="14">
        <v>3.1</v>
      </c>
      <c r="Q149" s="15">
        <v>3.1</v>
      </c>
      <c r="R149" s="14"/>
      <c r="S149" s="14"/>
      <c r="T149" s="14"/>
    </row>
    <row r="150" spans="2:20" x14ac:dyDescent="0.2">
      <c r="B150" s="151"/>
      <c r="C150" s="152"/>
      <c r="D150" s="152"/>
      <c r="E150" s="152"/>
      <c r="F150" s="152"/>
      <c r="G150" s="152"/>
      <c r="H150" s="152"/>
      <c r="I150" s="152"/>
      <c r="J150" s="152"/>
      <c r="K150" s="152"/>
      <c r="L150" s="152"/>
      <c r="M150" s="152"/>
      <c r="N150" s="152"/>
      <c r="O150" s="152"/>
      <c r="P150" s="152"/>
      <c r="Q150" s="153"/>
    </row>
    <row r="151" spans="2:20" ht="15" x14ac:dyDescent="0.2">
      <c r="B151" s="154"/>
      <c r="C151" s="155"/>
      <c r="D151" s="155"/>
      <c r="E151" s="155"/>
      <c r="F151" s="155"/>
      <c r="G151" s="155"/>
      <c r="H151" s="155"/>
      <c r="I151" s="155"/>
      <c r="J151" s="155"/>
      <c r="K151" s="155"/>
      <c r="L151" s="155"/>
      <c r="M151" s="155"/>
      <c r="N151" s="155"/>
      <c r="O151" s="155"/>
      <c r="P151" s="155"/>
      <c r="Q151" s="156"/>
      <c r="R151" s="1">
        <v>80</v>
      </c>
      <c r="S151" s="1">
        <v>90</v>
      </c>
      <c r="T151" s="1">
        <v>100</v>
      </c>
    </row>
    <row r="152" spans="2:20" ht="15" customHeight="1" x14ac:dyDescent="0.2">
      <c r="B152" s="3">
        <v>2127</v>
      </c>
      <c r="C152" s="145"/>
      <c r="D152" s="148"/>
      <c r="E152" s="8" t="s">
        <v>4</v>
      </c>
      <c r="F152" s="142" t="s">
        <v>5</v>
      </c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4"/>
      <c r="R152" s="85">
        <v>46.3</v>
      </c>
      <c r="S152" s="85">
        <v>52</v>
      </c>
      <c r="T152" s="85">
        <v>58</v>
      </c>
    </row>
    <row r="153" spans="2:20" ht="15" x14ac:dyDescent="0.2">
      <c r="B153" s="4" t="s">
        <v>3</v>
      </c>
      <c r="C153" s="146"/>
      <c r="D153" s="149"/>
      <c r="E153" s="9" t="s">
        <v>6</v>
      </c>
      <c r="F153" s="9">
        <v>10.199999999999999</v>
      </c>
      <c r="G153" s="9">
        <v>12.8</v>
      </c>
      <c r="H153" s="10">
        <v>15.4</v>
      </c>
      <c r="I153" s="9">
        <v>17.2</v>
      </c>
      <c r="J153" s="9">
        <v>18.399999999999999</v>
      </c>
      <c r="K153" s="10">
        <v>23.2</v>
      </c>
      <c r="L153" s="9">
        <v>31.6</v>
      </c>
      <c r="M153" s="9">
        <v>40</v>
      </c>
      <c r="N153" s="10">
        <v>49.4</v>
      </c>
      <c r="O153" s="9">
        <v>59.4</v>
      </c>
      <c r="P153" s="9">
        <v>70</v>
      </c>
      <c r="Q153" s="10">
        <v>81.2</v>
      </c>
      <c r="R153" s="9">
        <f>R152*2</f>
        <v>92.6</v>
      </c>
      <c r="S153" s="9">
        <f>S152*2</f>
        <v>104</v>
      </c>
      <c r="T153" s="10">
        <f>T152*2</f>
        <v>116</v>
      </c>
    </row>
    <row r="154" spans="2:20" ht="15" x14ac:dyDescent="0.2">
      <c r="B154" s="5">
        <v>42315</v>
      </c>
      <c r="C154" s="146"/>
      <c r="D154" s="149"/>
      <c r="E154" s="9" t="s">
        <v>7</v>
      </c>
      <c r="F154" s="9">
        <v>-4.4000000000000004</v>
      </c>
      <c r="G154" s="9">
        <v>-6.8</v>
      </c>
      <c r="H154" s="10">
        <v>-9.8000000000000007</v>
      </c>
      <c r="I154" s="9">
        <v>-12.8</v>
      </c>
      <c r="J154" s="9">
        <v>-17</v>
      </c>
      <c r="K154" s="10">
        <v>-36.200000000000003</v>
      </c>
      <c r="L154" s="9">
        <v>-72.599999999999994</v>
      </c>
      <c r="M154" s="9">
        <v>-108.8</v>
      </c>
      <c r="N154" s="10">
        <v>-144.80000000000001</v>
      </c>
      <c r="O154" s="9">
        <v>-182.4</v>
      </c>
      <c r="P154" s="9">
        <v>-220.2</v>
      </c>
      <c r="Q154" s="10">
        <v>-257.39999999999998</v>
      </c>
      <c r="R154" s="9"/>
      <c r="S154" s="9"/>
      <c r="T154" s="9"/>
    </row>
    <row r="155" spans="2:20" ht="15" x14ac:dyDescent="0.2">
      <c r="B155" s="6"/>
      <c r="C155" s="146"/>
      <c r="D155" s="149"/>
      <c r="E155" s="11" t="s">
        <v>8</v>
      </c>
      <c r="F155" s="12">
        <v>-4.4000000000000004</v>
      </c>
      <c r="G155" s="12">
        <v>-3.4</v>
      </c>
      <c r="H155" s="12">
        <v>-3.3</v>
      </c>
      <c r="I155" s="12">
        <v>-3.2</v>
      </c>
      <c r="J155" s="12">
        <v>-3.4</v>
      </c>
      <c r="K155" s="12">
        <v>-3.6</v>
      </c>
      <c r="L155" s="12">
        <v>-3.6</v>
      </c>
      <c r="M155" s="12">
        <v>-3.6</v>
      </c>
      <c r="N155" s="12">
        <v>-3.6</v>
      </c>
      <c r="O155" s="12">
        <v>-3.6</v>
      </c>
      <c r="P155" s="12">
        <v>-3.7</v>
      </c>
      <c r="Q155" s="12">
        <v>-3.7</v>
      </c>
      <c r="R155" s="12"/>
      <c r="S155" s="12"/>
      <c r="T155" s="12"/>
    </row>
    <row r="156" spans="2:20" ht="15" x14ac:dyDescent="0.2">
      <c r="B156" s="6"/>
      <c r="C156" s="146"/>
      <c r="D156" s="149"/>
      <c r="E156" s="8" t="s">
        <v>9</v>
      </c>
      <c r="F156" s="8">
        <v>0.71</v>
      </c>
      <c r="G156" s="8">
        <v>0.55000000000000004</v>
      </c>
      <c r="H156" s="13">
        <v>0.53</v>
      </c>
      <c r="I156" s="8">
        <v>0.52</v>
      </c>
      <c r="J156" s="8">
        <v>0.55000000000000004</v>
      </c>
      <c r="K156" s="13">
        <v>0.57999999999999996</v>
      </c>
      <c r="L156" s="8">
        <v>0.57999999999999996</v>
      </c>
      <c r="M156" s="8">
        <v>0.57999999999999996</v>
      </c>
      <c r="N156" s="13">
        <v>0.57999999999999996</v>
      </c>
      <c r="O156" s="8">
        <v>0.57999999999999996</v>
      </c>
      <c r="P156" s="8">
        <v>0.6</v>
      </c>
      <c r="Q156" s="13">
        <v>0.6</v>
      </c>
      <c r="R156" s="8"/>
      <c r="S156" s="8"/>
      <c r="T156" s="8"/>
    </row>
    <row r="157" spans="2:20" ht="15" x14ac:dyDescent="0.2">
      <c r="B157" s="7"/>
      <c r="C157" s="147"/>
      <c r="D157" s="150"/>
      <c r="E157" s="14" t="s">
        <v>10</v>
      </c>
      <c r="F157" s="14">
        <v>0.4</v>
      </c>
      <c r="G157" s="14">
        <v>0.5</v>
      </c>
      <c r="H157" s="15">
        <v>0.6</v>
      </c>
      <c r="I157" s="14">
        <v>0.7</v>
      </c>
      <c r="J157" s="14">
        <v>0.9</v>
      </c>
      <c r="K157" s="15">
        <v>1.6</v>
      </c>
      <c r="L157" s="14">
        <v>2.2999999999999998</v>
      </c>
      <c r="M157" s="14">
        <v>2.7</v>
      </c>
      <c r="N157" s="15">
        <v>2.9</v>
      </c>
      <c r="O157" s="14">
        <v>3.1</v>
      </c>
      <c r="P157" s="14">
        <v>3.1</v>
      </c>
      <c r="Q157" s="15">
        <v>3.2</v>
      </c>
      <c r="R157" s="14"/>
      <c r="S157" s="14"/>
      <c r="T157" s="14"/>
    </row>
    <row r="158" spans="2:20" x14ac:dyDescent="0.2">
      <c r="B158" s="151"/>
      <c r="C158" s="152"/>
      <c r="D158" s="152"/>
      <c r="E158" s="152"/>
      <c r="F158" s="152"/>
      <c r="G158" s="152"/>
      <c r="H158" s="152"/>
      <c r="I158" s="152"/>
      <c r="J158" s="152"/>
      <c r="K158" s="152"/>
      <c r="L158" s="152"/>
      <c r="M158" s="152"/>
      <c r="N158" s="152"/>
      <c r="O158" s="152"/>
      <c r="P158" s="152"/>
      <c r="Q158" s="153"/>
    </row>
    <row r="159" spans="2:20" x14ac:dyDescent="0.2">
      <c r="B159" s="154"/>
      <c r="C159" s="155"/>
      <c r="D159" s="155"/>
      <c r="E159" s="155"/>
      <c r="F159" s="155"/>
      <c r="G159" s="155"/>
      <c r="H159" s="155"/>
      <c r="I159" s="155"/>
      <c r="J159" s="155"/>
      <c r="K159" s="155"/>
      <c r="L159" s="155"/>
      <c r="M159" s="155"/>
      <c r="N159" s="155"/>
      <c r="O159" s="155"/>
      <c r="P159" s="155"/>
      <c r="Q159" s="156"/>
    </row>
    <row r="160" spans="2:20" ht="15" customHeight="1" x14ac:dyDescent="0.2">
      <c r="B160" s="28">
        <v>2132</v>
      </c>
      <c r="C160" s="166"/>
      <c r="D160" s="169"/>
      <c r="E160" s="29" t="s">
        <v>4</v>
      </c>
      <c r="F160" s="172" t="s">
        <v>5</v>
      </c>
      <c r="G160" s="173"/>
      <c r="H160" s="173"/>
      <c r="I160" s="173"/>
      <c r="J160" s="173"/>
      <c r="K160" s="173"/>
      <c r="L160" s="173"/>
      <c r="M160" s="173"/>
      <c r="N160" s="173"/>
      <c r="O160" s="173"/>
      <c r="P160" s="173"/>
      <c r="Q160" s="174"/>
    </row>
    <row r="161" spans="2:20" ht="30" x14ac:dyDescent="0.2">
      <c r="B161" s="30" t="s">
        <v>16</v>
      </c>
      <c r="C161" s="167"/>
      <c r="D161" s="170"/>
      <c r="E161" s="31" t="s">
        <v>6</v>
      </c>
      <c r="F161" s="31">
        <v>11.8</v>
      </c>
      <c r="G161" s="31">
        <v>15</v>
      </c>
      <c r="H161" s="31">
        <v>17.8</v>
      </c>
      <c r="I161" s="31">
        <v>20.399999999999999</v>
      </c>
      <c r="J161" s="31">
        <v>23</v>
      </c>
      <c r="K161" s="31">
        <v>29.6</v>
      </c>
      <c r="L161" s="31">
        <v>38.200000000000003</v>
      </c>
      <c r="M161" s="31">
        <v>47.4</v>
      </c>
      <c r="N161" s="31">
        <v>57.2</v>
      </c>
      <c r="O161" s="31">
        <v>68.400000000000006</v>
      </c>
      <c r="P161" s="31">
        <v>79.2</v>
      </c>
      <c r="Q161" s="31">
        <v>90.2</v>
      </c>
    </row>
    <row r="162" spans="2:20" ht="15" x14ac:dyDescent="0.2">
      <c r="B162" s="32">
        <v>42313</v>
      </c>
      <c r="C162" s="167"/>
      <c r="D162" s="170"/>
      <c r="E162" s="31" t="s">
        <v>7</v>
      </c>
      <c r="F162" s="31">
        <v>-5.4</v>
      </c>
      <c r="G162" s="31">
        <v>-8</v>
      </c>
      <c r="H162" s="31">
        <v>-11</v>
      </c>
      <c r="I162" s="31">
        <v>-14.2</v>
      </c>
      <c r="J162" s="31">
        <v>-18.399999999999999</v>
      </c>
      <c r="K162" s="31">
        <v>-38.799999999999997</v>
      </c>
      <c r="L162" s="31">
        <v>-79</v>
      </c>
      <c r="M162" s="31">
        <v>-119.2</v>
      </c>
      <c r="N162" s="31">
        <v>-159</v>
      </c>
      <c r="O162" s="31">
        <v>-201.2</v>
      </c>
      <c r="P162" s="31">
        <v>-242.6</v>
      </c>
      <c r="Q162" s="31">
        <v>-282.60000000000002</v>
      </c>
    </row>
    <row r="163" spans="2:20" ht="15" x14ac:dyDescent="0.2">
      <c r="B163" s="33"/>
      <c r="C163" s="167"/>
      <c r="D163" s="170"/>
      <c r="E163" s="34" t="s">
        <v>8</v>
      </c>
      <c r="F163" s="35">
        <v>-5.4</v>
      </c>
      <c r="G163" s="35">
        <v>-4</v>
      </c>
      <c r="H163" s="35">
        <v>-3.7</v>
      </c>
      <c r="I163" s="35">
        <v>-3.6</v>
      </c>
      <c r="J163" s="35">
        <v>-3.7</v>
      </c>
      <c r="K163" s="35">
        <v>-3.9</v>
      </c>
      <c r="L163" s="35">
        <v>-4</v>
      </c>
      <c r="M163" s="35">
        <v>-4</v>
      </c>
      <c r="N163" s="35">
        <v>-4</v>
      </c>
      <c r="O163" s="35">
        <v>-4</v>
      </c>
      <c r="P163" s="35">
        <v>-4</v>
      </c>
      <c r="Q163" s="35">
        <v>-4</v>
      </c>
    </row>
    <row r="164" spans="2:20" ht="15" x14ac:dyDescent="0.2">
      <c r="B164" s="33"/>
      <c r="C164" s="167"/>
      <c r="D164" s="170"/>
      <c r="E164" s="29" t="s">
        <v>9</v>
      </c>
      <c r="F164" s="29">
        <v>0.87</v>
      </c>
      <c r="G164" s="29">
        <v>0.65</v>
      </c>
      <c r="H164" s="29">
        <v>0.6</v>
      </c>
      <c r="I164" s="29">
        <v>0.57999999999999996</v>
      </c>
      <c r="J164" s="29">
        <v>0.6</v>
      </c>
      <c r="K164" s="29">
        <v>0.63</v>
      </c>
      <c r="L164" s="29">
        <v>0.65</v>
      </c>
      <c r="M164" s="29">
        <v>0.65</v>
      </c>
      <c r="N164" s="29">
        <v>0.65</v>
      </c>
      <c r="O164" s="29">
        <v>0.65</v>
      </c>
      <c r="P164" s="29">
        <v>0.65</v>
      </c>
      <c r="Q164" s="29">
        <v>0.65</v>
      </c>
    </row>
    <row r="165" spans="2:20" ht="15" x14ac:dyDescent="0.2">
      <c r="B165" s="36"/>
      <c r="C165" s="168"/>
      <c r="D165" s="171"/>
      <c r="E165" s="37" t="s">
        <v>10</v>
      </c>
      <c r="F165" s="37">
        <v>0.5</v>
      </c>
      <c r="G165" s="37">
        <v>0.5</v>
      </c>
      <c r="H165" s="37">
        <v>0.6</v>
      </c>
      <c r="I165" s="37">
        <v>0.7</v>
      </c>
      <c r="J165" s="37">
        <v>0.8</v>
      </c>
      <c r="K165" s="37">
        <v>1.3</v>
      </c>
      <c r="L165" s="37">
        <v>2.1</v>
      </c>
      <c r="M165" s="37">
        <v>2.5</v>
      </c>
      <c r="N165" s="37">
        <v>2.8</v>
      </c>
      <c r="O165" s="37">
        <v>2.9</v>
      </c>
      <c r="P165" s="37">
        <v>3.1</v>
      </c>
      <c r="Q165" s="37">
        <v>3.1</v>
      </c>
    </row>
    <row r="166" spans="2:20" x14ac:dyDescent="0.2">
      <c r="B166" s="151"/>
      <c r="C166" s="152"/>
      <c r="D166" s="152"/>
      <c r="E166" s="152"/>
      <c r="F166" s="152"/>
      <c r="G166" s="152"/>
      <c r="H166" s="152"/>
      <c r="I166" s="152"/>
      <c r="J166" s="152"/>
      <c r="K166" s="152"/>
      <c r="L166" s="152"/>
      <c r="M166" s="152"/>
      <c r="N166" s="152"/>
      <c r="O166" s="152"/>
      <c r="P166" s="152"/>
      <c r="Q166" s="153"/>
    </row>
    <row r="167" spans="2:20" ht="15" x14ac:dyDescent="0.2">
      <c r="B167" s="154"/>
      <c r="C167" s="155"/>
      <c r="D167" s="155"/>
      <c r="E167" s="155"/>
      <c r="F167" s="155"/>
      <c r="G167" s="155"/>
      <c r="H167" s="155"/>
      <c r="I167" s="155"/>
      <c r="J167" s="155"/>
      <c r="K167" s="155"/>
      <c r="L167" s="155"/>
      <c r="M167" s="155"/>
      <c r="N167" s="155"/>
      <c r="O167" s="155"/>
      <c r="P167" s="155"/>
      <c r="Q167" s="156"/>
      <c r="R167" s="1">
        <v>80</v>
      </c>
      <c r="S167" s="1">
        <v>90</v>
      </c>
      <c r="T167" s="1">
        <v>100</v>
      </c>
    </row>
    <row r="168" spans="2:20" ht="15" customHeight="1" x14ac:dyDescent="0.2">
      <c r="B168" s="3">
        <v>2133</v>
      </c>
      <c r="C168" s="145"/>
      <c r="D168" s="148"/>
      <c r="E168" s="8" t="s">
        <v>4</v>
      </c>
      <c r="F168" s="142" t="s">
        <v>5</v>
      </c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4"/>
      <c r="R168" s="85">
        <v>49</v>
      </c>
      <c r="S168" s="85">
        <v>54.9</v>
      </c>
      <c r="T168" s="85">
        <v>61</v>
      </c>
    </row>
    <row r="169" spans="2:20" ht="15" x14ac:dyDescent="0.2">
      <c r="B169" s="4" t="s">
        <v>3</v>
      </c>
      <c r="C169" s="146"/>
      <c r="D169" s="149"/>
      <c r="E169" s="9" t="s">
        <v>6</v>
      </c>
      <c r="F169" s="9">
        <v>11.6</v>
      </c>
      <c r="G169" s="9">
        <v>14.8</v>
      </c>
      <c r="H169" s="10">
        <v>17.8</v>
      </c>
      <c r="I169" s="9">
        <v>20</v>
      </c>
      <c r="J169" s="9">
        <v>21.8</v>
      </c>
      <c r="K169" s="10">
        <v>27.6</v>
      </c>
      <c r="L169" s="9">
        <v>36</v>
      </c>
      <c r="M169" s="9">
        <v>44.4</v>
      </c>
      <c r="N169" s="10">
        <v>54</v>
      </c>
      <c r="O169" s="9">
        <v>63.8</v>
      </c>
      <c r="P169" s="9">
        <v>75.8</v>
      </c>
      <c r="Q169" s="10">
        <v>86.6</v>
      </c>
      <c r="R169" s="9">
        <f>R168*2</f>
        <v>98</v>
      </c>
      <c r="S169" s="9">
        <f>S168*2</f>
        <v>109.8</v>
      </c>
      <c r="T169" s="10">
        <f>T168*2</f>
        <v>122</v>
      </c>
    </row>
    <row r="170" spans="2:20" ht="15" x14ac:dyDescent="0.2">
      <c r="B170" s="5">
        <v>42313</v>
      </c>
      <c r="C170" s="146"/>
      <c r="D170" s="149"/>
      <c r="E170" s="9" t="s">
        <v>7</v>
      </c>
      <c r="F170" s="9">
        <v>-5.8</v>
      </c>
      <c r="G170" s="9">
        <v>-7.8</v>
      </c>
      <c r="H170" s="10">
        <v>-10.4</v>
      </c>
      <c r="I170" s="9">
        <v>-13.8</v>
      </c>
      <c r="J170" s="9">
        <v>-17.2</v>
      </c>
      <c r="K170" s="10">
        <v>-36.200000000000003</v>
      </c>
      <c r="L170" s="9">
        <v>-75.599999999999994</v>
      </c>
      <c r="M170" s="9">
        <v>-116.4</v>
      </c>
      <c r="N170" s="10">
        <v>-158.4</v>
      </c>
      <c r="O170" s="9">
        <v>-201.4</v>
      </c>
      <c r="P170" s="9">
        <v>-240.8</v>
      </c>
      <c r="Q170" s="10">
        <v>-281.39999999999998</v>
      </c>
      <c r="R170" s="9"/>
      <c r="S170" s="9"/>
      <c r="T170" s="9"/>
    </row>
    <row r="171" spans="2:20" ht="15" x14ac:dyDescent="0.2">
      <c r="B171" s="6"/>
      <c r="C171" s="146"/>
      <c r="D171" s="149"/>
      <c r="E171" s="11" t="s">
        <v>8</v>
      </c>
      <c r="F171" s="12">
        <v>-5.8</v>
      </c>
      <c r="G171" s="12">
        <v>-3.9</v>
      </c>
      <c r="H171" s="12">
        <v>-3.5</v>
      </c>
      <c r="I171" s="12">
        <v>-3.5</v>
      </c>
      <c r="J171" s="12">
        <v>-3.4</v>
      </c>
      <c r="K171" s="12">
        <v>-3.6</v>
      </c>
      <c r="L171" s="12">
        <v>-3.8</v>
      </c>
      <c r="M171" s="12">
        <v>-3.9</v>
      </c>
      <c r="N171" s="12">
        <v>-4</v>
      </c>
      <c r="O171" s="12">
        <v>-4</v>
      </c>
      <c r="P171" s="12">
        <v>-4</v>
      </c>
      <c r="Q171" s="12">
        <v>-4</v>
      </c>
      <c r="R171" s="12"/>
      <c r="S171" s="12"/>
      <c r="T171" s="12"/>
    </row>
    <row r="172" spans="2:20" ht="15" x14ac:dyDescent="0.2">
      <c r="B172" s="6"/>
      <c r="C172" s="146"/>
      <c r="D172" s="149"/>
      <c r="E172" s="8" t="s">
        <v>9</v>
      </c>
      <c r="F172" s="8">
        <v>0.94</v>
      </c>
      <c r="G172" s="8">
        <v>0.63</v>
      </c>
      <c r="H172" s="13">
        <v>0.56999999999999995</v>
      </c>
      <c r="I172" s="8">
        <v>0.56999999999999995</v>
      </c>
      <c r="J172" s="8">
        <v>0.55000000000000004</v>
      </c>
      <c r="K172" s="13">
        <v>0.57999999999999996</v>
      </c>
      <c r="L172" s="8">
        <v>0.61</v>
      </c>
      <c r="M172" s="8">
        <v>0.63</v>
      </c>
      <c r="N172" s="13">
        <v>0.65</v>
      </c>
      <c r="O172" s="8">
        <v>0.65</v>
      </c>
      <c r="P172" s="8">
        <v>0.65</v>
      </c>
      <c r="Q172" s="13">
        <v>0.65</v>
      </c>
      <c r="R172" s="8"/>
      <c r="S172" s="8"/>
      <c r="T172" s="8"/>
    </row>
    <row r="173" spans="2:20" ht="15" x14ac:dyDescent="0.2">
      <c r="B173" s="7"/>
      <c r="C173" s="147"/>
      <c r="D173" s="150"/>
      <c r="E173" s="14" t="s">
        <v>10</v>
      </c>
      <c r="F173" s="14">
        <v>0.5</v>
      </c>
      <c r="G173" s="14">
        <v>0.5</v>
      </c>
      <c r="H173" s="15">
        <v>0.6</v>
      </c>
      <c r="I173" s="14">
        <v>0.7</v>
      </c>
      <c r="J173" s="14">
        <v>0.8</v>
      </c>
      <c r="K173" s="15">
        <v>1.3</v>
      </c>
      <c r="L173" s="14">
        <v>2.1</v>
      </c>
      <c r="M173" s="14">
        <v>2.6</v>
      </c>
      <c r="N173" s="15">
        <v>2.9</v>
      </c>
      <c r="O173" s="14">
        <v>3.2</v>
      </c>
      <c r="P173" s="14">
        <v>3.2</v>
      </c>
      <c r="Q173" s="15">
        <v>3.2</v>
      </c>
      <c r="R173" s="14"/>
      <c r="S173" s="14"/>
      <c r="T173" s="14"/>
    </row>
    <row r="176" spans="2:20" x14ac:dyDescent="0.2">
      <c r="B176" s="56" t="s">
        <v>18</v>
      </c>
      <c r="C176" s="57">
        <v>0.96</v>
      </c>
      <c r="E176" s="123" t="s">
        <v>103</v>
      </c>
    </row>
    <row r="177" spans="2:20" x14ac:dyDescent="0.2">
      <c r="B177" s="58" t="s">
        <v>19</v>
      </c>
      <c r="C177" s="59">
        <v>85</v>
      </c>
    </row>
    <row r="178" spans="2:20" x14ac:dyDescent="0.2">
      <c r="B178" s="58" t="s">
        <v>20</v>
      </c>
      <c r="C178" s="59">
        <v>0.9</v>
      </c>
    </row>
    <row r="180" spans="2:20" x14ac:dyDescent="0.2">
      <c r="B180" s="82" t="s">
        <v>89</v>
      </c>
    </row>
    <row r="181" spans="2:20" ht="15" x14ac:dyDescent="0.2">
      <c r="E181" s="1"/>
      <c r="F181" s="1">
        <v>1</v>
      </c>
      <c r="G181" s="1">
        <v>2</v>
      </c>
      <c r="H181" s="1">
        <v>3</v>
      </c>
      <c r="I181" s="1">
        <v>4</v>
      </c>
      <c r="J181" s="1">
        <v>5</v>
      </c>
      <c r="K181" s="1">
        <v>10</v>
      </c>
      <c r="L181" s="1">
        <v>20</v>
      </c>
      <c r="M181" s="1">
        <v>30</v>
      </c>
      <c r="N181" s="1">
        <v>40</v>
      </c>
      <c r="O181" s="1">
        <v>50</v>
      </c>
      <c r="P181" s="1">
        <v>60</v>
      </c>
      <c r="Q181" s="1">
        <v>70</v>
      </c>
      <c r="R181" s="1">
        <v>80</v>
      </c>
      <c r="S181" s="1">
        <v>90</v>
      </c>
      <c r="T181" s="1">
        <v>100</v>
      </c>
    </row>
    <row r="182" spans="2:20" ht="15" x14ac:dyDescent="0.2">
      <c r="D182" s="17" t="s">
        <v>94</v>
      </c>
      <c r="E182" s="11"/>
      <c r="F182" s="71">
        <v>6</v>
      </c>
      <c r="G182" s="71">
        <v>8</v>
      </c>
      <c r="H182" s="71">
        <v>10</v>
      </c>
      <c r="I182" s="71">
        <v>12</v>
      </c>
      <c r="J182" s="71">
        <v>14</v>
      </c>
      <c r="K182" s="71">
        <v>20</v>
      </c>
      <c r="L182" s="71">
        <v>30</v>
      </c>
      <c r="M182" s="71">
        <v>40</v>
      </c>
      <c r="N182" s="71">
        <v>50</v>
      </c>
      <c r="O182" s="71">
        <v>60</v>
      </c>
      <c r="P182" s="71">
        <v>70</v>
      </c>
      <c r="Q182" s="71">
        <v>81</v>
      </c>
      <c r="R182" s="71">
        <v>92</v>
      </c>
      <c r="S182" s="71">
        <v>102</v>
      </c>
      <c r="T182" s="71">
        <v>113</v>
      </c>
    </row>
    <row r="183" spans="2:20" ht="15" x14ac:dyDescent="0.2">
      <c r="B183" s="3" t="s">
        <v>87</v>
      </c>
      <c r="C183" s="87"/>
      <c r="D183" s="87"/>
      <c r="E183" s="8" t="s">
        <v>4</v>
      </c>
      <c r="F183" s="142" t="s">
        <v>5</v>
      </c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4"/>
      <c r="R183" s="85">
        <v>0</v>
      </c>
      <c r="S183" s="85">
        <v>0</v>
      </c>
      <c r="T183" s="85">
        <v>0</v>
      </c>
    </row>
    <row r="184" spans="2:20" ht="15" x14ac:dyDescent="0.2">
      <c r="B184" s="108" t="s">
        <v>99</v>
      </c>
      <c r="C184" s="86"/>
      <c r="D184" s="86"/>
      <c r="E184" s="9" t="s">
        <v>6</v>
      </c>
      <c r="F184" s="41">
        <f>(F17+F41+F113+F121+F129+F145+F153+F169)/8</f>
        <v>10.050000000000001</v>
      </c>
      <c r="G184" s="41">
        <f t="shared" ref="G184:T185" si="0">(G17+G41+G113+G121+G129+G145+G153+G169)/8</f>
        <v>12.424999999999999</v>
      </c>
      <c r="H184" s="42">
        <f t="shared" si="0"/>
        <v>14.475</v>
      </c>
      <c r="I184" s="41">
        <f t="shared" si="0"/>
        <v>16.175000000000001</v>
      </c>
      <c r="J184" s="41">
        <f t="shared" si="0"/>
        <v>17.325000000000003</v>
      </c>
      <c r="K184" s="42">
        <f t="shared" si="0"/>
        <v>21.924999999999997</v>
      </c>
      <c r="L184" s="41">
        <f t="shared" si="0"/>
        <v>30.024999999999999</v>
      </c>
      <c r="M184" s="41">
        <f t="shared" si="0"/>
        <v>38.574999999999996</v>
      </c>
      <c r="N184" s="89">
        <f t="shared" si="0"/>
        <v>48.3</v>
      </c>
      <c r="O184" s="41">
        <f t="shared" si="0"/>
        <v>58.9</v>
      </c>
      <c r="P184" s="41">
        <f t="shared" si="0"/>
        <v>70.125</v>
      </c>
      <c r="Q184" s="42">
        <f t="shared" si="0"/>
        <v>81.525000000000006</v>
      </c>
      <c r="R184" s="41">
        <f t="shared" si="0"/>
        <v>93.025000000000006</v>
      </c>
      <c r="S184" s="41">
        <f t="shared" si="0"/>
        <v>105.27499999999999</v>
      </c>
      <c r="T184" s="42">
        <f t="shared" si="0"/>
        <v>116.97499999999999</v>
      </c>
    </row>
    <row r="185" spans="2:20" ht="15" x14ac:dyDescent="0.2">
      <c r="B185" s="5"/>
      <c r="C185" s="86"/>
      <c r="D185" s="86"/>
      <c r="E185" s="9" t="s">
        <v>7</v>
      </c>
      <c r="F185" s="41">
        <f>(F18+F42+F114+F122+F130+F146+F154+F170)/8</f>
        <v>-5.4999999999999991</v>
      </c>
      <c r="G185" s="41">
        <f t="shared" si="0"/>
        <v>-8.35</v>
      </c>
      <c r="H185" s="42">
        <f t="shared" si="0"/>
        <v>-11.475000000000001</v>
      </c>
      <c r="I185" s="41">
        <f t="shared" si="0"/>
        <v>-14.749999999999998</v>
      </c>
      <c r="J185" s="41">
        <f t="shared" si="0"/>
        <v>-18.649999999999999</v>
      </c>
      <c r="K185" s="42">
        <f t="shared" si="0"/>
        <v>-37.674999999999997</v>
      </c>
      <c r="L185" s="41">
        <f t="shared" si="0"/>
        <v>-74.225000000000009</v>
      </c>
      <c r="M185" s="41">
        <f t="shared" si="0"/>
        <v>-110.55</v>
      </c>
      <c r="N185" s="89">
        <f t="shared" si="0"/>
        <v>-147.75000000000003</v>
      </c>
      <c r="O185" s="41">
        <f t="shared" si="0"/>
        <v>-186.30000000000004</v>
      </c>
      <c r="P185" s="41">
        <f t="shared" si="0"/>
        <v>-224.22499999999999</v>
      </c>
      <c r="Q185" s="42">
        <f t="shared" si="0"/>
        <v>-262.32499999999999</v>
      </c>
      <c r="R185" s="9"/>
      <c r="S185" s="9"/>
      <c r="T185" s="9"/>
    </row>
    <row r="186" spans="2:20" ht="15.75" thickBot="1" x14ac:dyDescent="0.25">
      <c r="B186" s="6"/>
      <c r="C186" s="86"/>
      <c r="D186" s="86" t="s">
        <v>93</v>
      </c>
      <c r="E186" s="110" t="s">
        <v>92</v>
      </c>
      <c r="F186" s="111">
        <f>F184/F181</f>
        <v>10.050000000000001</v>
      </c>
      <c r="G186" s="111">
        <f>G184/G181</f>
        <v>6.2124999999999995</v>
      </c>
      <c r="H186" s="111">
        <f t="shared" ref="H186:T186" si="1">H184/H181</f>
        <v>4.8250000000000002</v>
      </c>
      <c r="I186" s="111">
        <f t="shared" si="1"/>
        <v>4.0437500000000002</v>
      </c>
      <c r="J186" s="111">
        <f t="shared" si="1"/>
        <v>3.4650000000000007</v>
      </c>
      <c r="K186" s="111">
        <f t="shared" si="1"/>
        <v>2.1924999999999999</v>
      </c>
      <c r="L186" s="111">
        <f t="shared" si="1"/>
        <v>1.50125</v>
      </c>
      <c r="M186" s="111">
        <f t="shared" si="1"/>
        <v>1.2858333333333332</v>
      </c>
      <c r="N186" s="111">
        <f t="shared" si="1"/>
        <v>1.2075</v>
      </c>
      <c r="O186" s="111">
        <f t="shared" si="1"/>
        <v>1.1779999999999999</v>
      </c>
      <c r="P186" s="111">
        <f t="shared" si="1"/>
        <v>1.16875</v>
      </c>
      <c r="Q186" s="111">
        <f t="shared" si="1"/>
        <v>1.1646428571428573</v>
      </c>
      <c r="R186" s="111">
        <f t="shared" si="1"/>
        <v>1.1628125</v>
      </c>
      <c r="S186" s="111">
        <f t="shared" si="1"/>
        <v>1.1697222222222221</v>
      </c>
      <c r="T186" s="111">
        <f t="shared" si="1"/>
        <v>1.1697499999999998</v>
      </c>
    </row>
    <row r="187" spans="2:20" ht="15.75" thickBot="1" x14ac:dyDescent="0.25">
      <c r="B187" s="6"/>
      <c r="C187" s="109"/>
      <c r="D187" s="116" t="s">
        <v>93</v>
      </c>
      <c r="E187" s="117" t="s">
        <v>91</v>
      </c>
      <c r="F187" s="118">
        <f>SQRT(12*32.2*F186^2/(4*$C$177*($C$176*56)*$C$178^2))</f>
        <v>1.623577494522191</v>
      </c>
      <c r="G187" s="118">
        <f t="shared" ref="G187:T187" si="2">SQRT(12*32.2*G186^2/(4*$C$177*($C$176*56)*$C$178^2))</f>
        <v>1.0036293716138418</v>
      </c>
      <c r="H187" s="118">
        <f t="shared" si="2"/>
        <v>0.77947874737010658</v>
      </c>
      <c r="I187" s="118">
        <f t="shared" si="2"/>
        <v>0.65326781029593128</v>
      </c>
      <c r="J187" s="118">
        <f t="shared" si="2"/>
        <v>0.55977074811138239</v>
      </c>
      <c r="K187" s="118">
        <f t="shared" si="2"/>
        <v>0.35419837380496549</v>
      </c>
      <c r="L187" s="118">
        <f t="shared" si="2"/>
        <v>0.24252693668173522</v>
      </c>
      <c r="M187" s="118">
        <f t="shared" si="2"/>
        <v>0.20772637429914925</v>
      </c>
      <c r="N187" s="118">
        <f t="shared" si="2"/>
        <v>0.19507162434184533</v>
      </c>
      <c r="O187" s="118">
        <f t="shared" si="2"/>
        <v>0.19030589935792447</v>
      </c>
      <c r="P187" s="118">
        <f t="shared" si="2"/>
        <v>0.18881156186296622</v>
      </c>
      <c r="Q187" s="118">
        <f t="shared" si="2"/>
        <v>0.18814805293663345</v>
      </c>
      <c r="R187" s="118">
        <f t="shared" si="2"/>
        <v>0.18785235874120249</v>
      </c>
      <c r="S187" s="118">
        <f t="shared" si="2"/>
        <v>0.18896862436243628</v>
      </c>
      <c r="T187" s="122">
        <f t="shared" si="2"/>
        <v>0.18897311186242116</v>
      </c>
    </row>
    <row r="188" spans="2:20" ht="15" x14ac:dyDescent="0.2">
      <c r="B188" s="7"/>
      <c r="C188" s="88"/>
      <c r="D188" s="88" t="s">
        <v>93</v>
      </c>
      <c r="E188" s="112" t="s">
        <v>10</v>
      </c>
      <c r="F188" s="113">
        <f>F185/F184*-1</f>
        <v>0.54726368159203964</v>
      </c>
      <c r="G188" s="113">
        <f t="shared" ref="G188:Q188" si="3">G185/G184*-1</f>
        <v>0.67203219315895379</v>
      </c>
      <c r="H188" s="114">
        <f t="shared" si="3"/>
        <v>0.79274611398963746</v>
      </c>
      <c r="I188" s="113">
        <f t="shared" si="3"/>
        <v>0.91190108191653774</v>
      </c>
      <c r="J188" s="113">
        <f t="shared" si="3"/>
        <v>1.0764790764790761</v>
      </c>
      <c r="K188" s="114">
        <f t="shared" si="3"/>
        <v>1.7183580387685291</v>
      </c>
      <c r="L188" s="113">
        <f t="shared" si="3"/>
        <v>2.4721065778517906</v>
      </c>
      <c r="M188" s="113">
        <f t="shared" si="3"/>
        <v>2.8658457550226832</v>
      </c>
      <c r="N188" s="115">
        <f t="shared" si="3"/>
        <v>3.0590062111801251</v>
      </c>
      <c r="O188" s="113">
        <f t="shared" si="3"/>
        <v>3.1629881154499158</v>
      </c>
      <c r="P188" s="113">
        <f t="shared" si="3"/>
        <v>3.1975044563279855</v>
      </c>
      <c r="Q188" s="114">
        <f t="shared" si="3"/>
        <v>3.2177246243483588</v>
      </c>
      <c r="R188" s="112"/>
      <c r="S188" s="112"/>
      <c r="T188" s="112"/>
    </row>
    <row r="189" spans="2:20" ht="15" x14ac:dyDescent="0.2">
      <c r="D189" s="92"/>
      <c r="E189" s="98" t="s">
        <v>91</v>
      </c>
      <c r="F189" s="95"/>
      <c r="G189" s="96">
        <f>(F187-G187)</f>
        <v>0.61994812290834922</v>
      </c>
      <c r="H189" s="96">
        <f t="shared" ref="H189:J189" si="4">(G187-H187)</f>
        <v>0.22415062424373522</v>
      </c>
      <c r="I189" s="96">
        <f t="shared" si="4"/>
        <v>0.1262109370741753</v>
      </c>
      <c r="J189" s="96">
        <f t="shared" si="4"/>
        <v>9.3497062184548896E-2</v>
      </c>
      <c r="K189" s="96">
        <f>(J187-K187)/5</f>
        <v>4.1114474861283376E-2</v>
      </c>
      <c r="L189" s="96">
        <f>(K187-L187)/10</f>
        <v>1.1167143712323028E-2</v>
      </c>
      <c r="M189" s="96">
        <f t="shared" ref="M189:T189" si="5">(L187-M187)/10</f>
        <v>3.4800562382585969E-3</v>
      </c>
      <c r="N189" s="96">
        <f t="shared" si="5"/>
        <v>1.2654749957303924E-3</v>
      </c>
      <c r="O189" s="96">
        <f t="shared" si="5"/>
        <v>4.7657249839208604E-4</v>
      </c>
      <c r="P189" s="96">
        <f t="shared" si="5"/>
        <v>1.4943374949582532E-4</v>
      </c>
      <c r="Q189" s="96">
        <f t="shared" si="5"/>
        <v>6.6350892633276756E-5</v>
      </c>
      <c r="R189" s="96">
        <f t="shared" si="5"/>
        <v>2.9569419543096222E-5</v>
      </c>
      <c r="S189" s="96">
        <f t="shared" si="5"/>
        <v>-1.1162656212337918E-4</v>
      </c>
      <c r="T189" s="96">
        <f t="shared" si="5"/>
        <v>-4.4874999848842909E-7</v>
      </c>
    </row>
    <row r="205" spans="1:20" ht="13.5" thickBot="1" x14ac:dyDescent="0.25">
      <c r="A205" s="79"/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</row>
    <row r="217" spans="1:2" x14ac:dyDescent="0.2">
      <c r="B217" s="17"/>
    </row>
    <row r="222" spans="1:2" x14ac:dyDescent="0.2">
      <c r="A222" t="s">
        <v>102</v>
      </c>
    </row>
  </sheetData>
  <mergeCells count="80">
    <mergeCell ref="F183:Q183"/>
    <mergeCell ref="F16:Q16"/>
    <mergeCell ref="F24:Q24"/>
    <mergeCell ref="F32:Q32"/>
    <mergeCell ref="F40:Q40"/>
    <mergeCell ref="F48:Q48"/>
    <mergeCell ref="B38:Q39"/>
    <mergeCell ref="C40:C45"/>
    <mergeCell ref="D40:D45"/>
    <mergeCell ref="B46:Q47"/>
    <mergeCell ref="C48:C53"/>
    <mergeCell ref="D48:D53"/>
    <mergeCell ref="B62:Q63"/>
    <mergeCell ref="F160:Q160"/>
    <mergeCell ref="F168:Q168"/>
    <mergeCell ref="C16:C21"/>
    <mergeCell ref="D16:D21"/>
    <mergeCell ref="B22:Q23"/>
    <mergeCell ref="C24:C29"/>
    <mergeCell ref="D24:D29"/>
    <mergeCell ref="B30:Q31"/>
    <mergeCell ref="C32:C37"/>
    <mergeCell ref="D32:D37"/>
    <mergeCell ref="F112:Q112"/>
    <mergeCell ref="F120:Q120"/>
    <mergeCell ref="F128:Q128"/>
    <mergeCell ref="F88:Q88"/>
    <mergeCell ref="C80:C85"/>
    <mergeCell ref="D80:D85"/>
    <mergeCell ref="B86:Q87"/>
    <mergeCell ref="C88:C93"/>
    <mergeCell ref="D88:D93"/>
    <mergeCell ref="B126:Q127"/>
    <mergeCell ref="C96:C101"/>
    <mergeCell ref="D96:D101"/>
    <mergeCell ref="B102:Q103"/>
    <mergeCell ref="C104:C109"/>
    <mergeCell ref="F136:Q136"/>
    <mergeCell ref="F144:Q144"/>
    <mergeCell ref="B54:Q55"/>
    <mergeCell ref="C56:C61"/>
    <mergeCell ref="D56:D61"/>
    <mergeCell ref="F56:Q56"/>
    <mergeCell ref="B94:Q95"/>
    <mergeCell ref="C64:C69"/>
    <mergeCell ref="D64:D69"/>
    <mergeCell ref="B70:Q71"/>
    <mergeCell ref="C72:C77"/>
    <mergeCell ref="D72:D77"/>
    <mergeCell ref="B78:Q79"/>
    <mergeCell ref="F64:Q64"/>
    <mergeCell ref="F72:Q72"/>
    <mergeCell ref="F80:Q80"/>
    <mergeCell ref="D104:D109"/>
    <mergeCell ref="B110:Q111"/>
    <mergeCell ref="F96:Q96"/>
    <mergeCell ref="F104:Q104"/>
    <mergeCell ref="C112:C117"/>
    <mergeCell ref="D112:D117"/>
    <mergeCell ref="B118:Q119"/>
    <mergeCell ref="C120:C125"/>
    <mergeCell ref="D120:D125"/>
    <mergeCell ref="B158:Q159"/>
    <mergeCell ref="C128:C133"/>
    <mergeCell ref="D128:D133"/>
    <mergeCell ref="B134:Q135"/>
    <mergeCell ref="C136:C141"/>
    <mergeCell ref="D136:D141"/>
    <mergeCell ref="B142:Q143"/>
    <mergeCell ref="F152:Q152"/>
    <mergeCell ref="C144:C149"/>
    <mergeCell ref="D144:D149"/>
    <mergeCell ref="B150:Q151"/>
    <mergeCell ref="C152:C157"/>
    <mergeCell ref="D152:D157"/>
    <mergeCell ref="C160:C165"/>
    <mergeCell ref="D160:D165"/>
    <mergeCell ref="B166:Q167"/>
    <mergeCell ref="C168:C173"/>
    <mergeCell ref="D168:D173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S239"/>
  <sheetViews>
    <sheetView showGridLines="0" zoomScale="90" zoomScaleNormal="90" workbookViewId="0"/>
  </sheetViews>
  <sheetFormatPr defaultRowHeight="12.75" x14ac:dyDescent="0.2"/>
  <cols>
    <col min="2" max="2" width="11.7109375" customWidth="1"/>
  </cols>
  <sheetData>
    <row r="1" spans="1:15" x14ac:dyDescent="0.2">
      <c r="A1" t="s">
        <v>15</v>
      </c>
      <c r="J1" s="70" t="s">
        <v>80</v>
      </c>
    </row>
    <row r="2" spans="1:15" x14ac:dyDescent="0.2">
      <c r="A2" s="17" t="s">
        <v>32</v>
      </c>
    </row>
    <row r="3" spans="1:15" x14ac:dyDescent="0.2">
      <c r="A3" s="64" t="s">
        <v>57</v>
      </c>
    </row>
    <row r="4" spans="1:15" ht="12.75" customHeight="1" x14ac:dyDescent="0.2">
      <c r="B4" s="82" t="s">
        <v>79</v>
      </c>
    </row>
    <row r="6" spans="1:15" x14ac:dyDescent="0.2">
      <c r="A6" s="17" t="s">
        <v>34</v>
      </c>
    </row>
    <row r="7" spans="1:15" x14ac:dyDescent="0.2">
      <c r="A7" s="17" t="s">
        <v>35</v>
      </c>
    </row>
    <row r="8" spans="1:15" x14ac:dyDescent="0.2">
      <c r="O8" s="75" t="s">
        <v>14</v>
      </c>
    </row>
    <row r="10" spans="1:15" x14ac:dyDescent="0.2">
      <c r="E10" s="56" t="s">
        <v>18</v>
      </c>
      <c r="F10" s="57">
        <v>0.96</v>
      </c>
    </row>
    <row r="11" spans="1:15" x14ac:dyDescent="0.2">
      <c r="E11" s="58" t="s">
        <v>19</v>
      </c>
      <c r="F11" s="59">
        <v>85</v>
      </c>
    </row>
    <row r="12" spans="1:15" x14ac:dyDescent="0.2">
      <c r="E12" s="58" t="s">
        <v>20</v>
      </c>
      <c r="F12" s="59">
        <v>0.9</v>
      </c>
    </row>
    <row r="13" spans="1:15" x14ac:dyDescent="0.2">
      <c r="E13" s="58"/>
      <c r="F13" s="59"/>
    </row>
    <row r="14" spans="1:15" x14ac:dyDescent="0.2">
      <c r="E14" s="58"/>
      <c r="F14" s="59"/>
    </row>
    <row r="17" spans="2:18" ht="15" x14ac:dyDescent="0.2">
      <c r="B17" s="65" t="s">
        <v>26</v>
      </c>
      <c r="E17" s="1" t="s">
        <v>13</v>
      </c>
      <c r="F17" s="1">
        <v>1</v>
      </c>
      <c r="G17" s="1">
        <v>2</v>
      </c>
      <c r="H17" s="1">
        <v>3</v>
      </c>
      <c r="I17" s="1">
        <v>4</v>
      </c>
      <c r="J17" s="1">
        <v>5</v>
      </c>
      <c r="K17" s="1">
        <v>10</v>
      </c>
      <c r="L17" s="1">
        <v>20</v>
      </c>
      <c r="M17" s="1">
        <v>30</v>
      </c>
      <c r="N17" s="1">
        <v>40</v>
      </c>
      <c r="O17" s="1">
        <v>50</v>
      </c>
      <c r="P17" s="1">
        <v>60</v>
      </c>
      <c r="Q17" s="1">
        <v>70</v>
      </c>
    </row>
    <row r="18" spans="2:18" ht="13.5" x14ac:dyDescent="0.2">
      <c r="B18" s="64" t="s">
        <v>33</v>
      </c>
      <c r="E18" s="9" t="s">
        <v>6</v>
      </c>
      <c r="F18" s="41">
        <f t="shared" ref="F18:Q18" si="0">F25/2</f>
        <v>3</v>
      </c>
      <c r="G18" s="41">
        <f t="shared" si="0"/>
        <v>4.0999999999999996</v>
      </c>
      <c r="H18" s="42">
        <f t="shared" si="0"/>
        <v>5.0999999999999996</v>
      </c>
      <c r="I18" s="41">
        <f t="shared" si="0"/>
        <v>5.9</v>
      </c>
      <c r="J18" s="41">
        <f t="shared" si="0"/>
        <v>6.6</v>
      </c>
      <c r="K18" s="42">
        <f t="shared" si="0"/>
        <v>10</v>
      </c>
      <c r="L18" s="41">
        <f t="shared" si="0"/>
        <v>15</v>
      </c>
      <c r="M18" s="41">
        <f t="shared" si="0"/>
        <v>20</v>
      </c>
      <c r="N18" s="42">
        <f t="shared" si="0"/>
        <v>25</v>
      </c>
      <c r="O18" s="41">
        <f t="shared" si="0"/>
        <v>30.1</v>
      </c>
      <c r="P18" s="41">
        <f t="shared" si="0"/>
        <v>35.200000000000003</v>
      </c>
      <c r="Q18" s="42">
        <f t="shared" si="0"/>
        <v>40.4</v>
      </c>
    </row>
    <row r="19" spans="2:18" ht="13.5" x14ac:dyDescent="0.2">
      <c r="E19" s="9" t="s">
        <v>7</v>
      </c>
      <c r="F19" s="41">
        <f t="shared" ref="F19:Q19" si="1">F26/2</f>
        <v>-2.4</v>
      </c>
      <c r="G19" s="41">
        <f t="shared" si="1"/>
        <v>-4.25</v>
      </c>
      <c r="H19" s="42">
        <f t="shared" si="1"/>
        <v>-6</v>
      </c>
      <c r="I19" s="41">
        <f t="shared" si="1"/>
        <v>-7.75</v>
      </c>
      <c r="J19" s="41">
        <f t="shared" si="1"/>
        <v>-9.5</v>
      </c>
      <c r="K19" s="42">
        <f t="shared" si="1"/>
        <v>-19.5</v>
      </c>
      <c r="L19" s="41">
        <f t="shared" si="1"/>
        <v>-40</v>
      </c>
      <c r="M19" s="41">
        <f t="shared" si="1"/>
        <v>-61</v>
      </c>
      <c r="N19" s="42">
        <f t="shared" si="1"/>
        <v>-82.5</v>
      </c>
      <c r="O19" s="41">
        <f t="shared" si="1"/>
        <v>-105</v>
      </c>
      <c r="P19" s="41">
        <f t="shared" si="1"/>
        <v>-128.5</v>
      </c>
      <c r="Q19" s="42">
        <f t="shared" si="1"/>
        <v>-152.5</v>
      </c>
    </row>
    <row r="20" spans="2:18" ht="13.5" x14ac:dyDescent="0.2">
      <c r="E20" s="48"/>
      <c r="F20" s="51"/>
      <c r="G20" s="51"/>
      <c r="H20" s="51"/>
      <c r="I20" s="51"/>
      <c r="J20" s="51"/>
      <c r="K20" s="51"/>
      <c r="L20" s="51"/>
      <c r="M20" s="51"/>
      <c r="N20" s="51"/>
      <c r="P20" s="51"/>
      <c r="Q20" s="51"/>
      <c r="R20" s="52"/>
    </row>
    <row r="21" spans="2:18" ht="13.5" x14ac:dyDescent="0.2">
      <c r="E21" s="9" t="s">
        <v>6</v>
      </c>
      <c r="F21" s="41">
        <v>5.7545454545454549</v>
      </c>
      <c r="G21" s="41">
        <v>8.0727272727272741</v>
      </c>
      <c r="H21" s="42">
        <v>10.9</v>
      </c>
      <c r="I21" s="41">
        <v>13.509090909090911</v>
      </c>
      <c r="J21" s="41">
        <v>15.509090909090908</v>
      </c>
      <c r="K21" s="42">
        <v>21.181818181818183</v>
      </c>
      <c r="L21" s="41">
        <v>29.327272727272728</v>
      </c>
      <c r="M21" s="41">
        <v>37.236363636363642</v>
      </c>
      <c r="N21" s="42">
        <v>45.75454545454545</v>
      </c>
      <c r="O21" s="41">
        <v>55.154545454545449</v>
      </c>
      <c r="P21" s="41">
        <v>64.872727272727275</v>
      </c>
      <c r="Q21" s="42">
        <v>74.690909090909102</v>
      </c>
      <c r="R21" s="17" t="s">
        <v>24</v>
      </c>
    </row>
    <row r="22" spans="2:18" ht="13.5" x14ac:dyDescent="0.2">
      <c r="E22" s="9" t="s">
        <v>7</v>
      </c>
      <c r="F22" s="41">
        <v>-4.9454545454545462</v>
      </c>
      <c r="G22" s="41">
        <v>-7.1454545454545437</v>
      </c>
      <c r="H22" s="42">
        <v>-9.9909090909090903</v>
      </c>
      <c r="I22" s="41">
        <v>-13.118181818181817</v>
      </c>
      <c r="J22" s="41">
        <v>-16.845454545454544</v>
      </c>
      <c r="K22" s="42">
        <v>-36.77272727272728</v>
      </c>
      <c r="L22" s="41">
        <v>-76.481818181818198</v>
      </c>
      <c r="M22" s="41">
        <v>-116.61818181818184</v>
      </c>
      <c r="N22" s="42">
        <v>-158.41818181818178</v>
      </c>
      <c r="O22" s="41">
        <v>-202.78181818181818</v>
      </c>
      <c r="P22" s="41">
        <v>-246.80909090909091</v>
      </c>
      <c r="Q22" s="42">
        <v>-289.48181818181814</v>
      </c>
      <c r="R22" s="17" t="s">
        <v>23</v>
      </c>
    </row>
    <row r="23" spans="2:18" ht="15" x14ac:dyDescent="0.2">
      <c r="E23" s="8" t="s">
        <v>9</v>
      </c>
      <c r="F23" s="44">
        <v>0.79999999999999971</v>
      </c>
      <c r="G23" s="44">
        <v>0.57818181818181824</v>
      </c>
      <c r="H23" s="45">
        <v>0.53636363636363626</v>
      </c>
      <c r="I23" s="44">
        <v>0.53454545454545466</v>
      </c>
      <c r="J23" s="44">
        <v>0.54500000000000004</v>
      </c>
      <c r="K23" s="45">
        <v>0.59363636363636363</v>
      </c>
      <c r="L23" s="44">
        <v>0.61818181818181828</v>
      </c>
      <c r="M23" s="44">
        <v>0.62954545454545463</v>
      </c>
      <c r="N23" s="45">
        <v>0.64227272727272744</v>
      </c>
      <c r="O23" s="44">
        <v>0.65636363636363626</v>
      </c>
      <c r="P23" s="44">
        <v>0.66409090909090907</v>
      </c>
      <c r="Q23" s="45">
        <v>0.66818181818181821</v>
      </c>
      <c r="R23" t="s">
        <v>21</v>
      </c>
    </row>
    <row r="24" spans="2:18" ht="15" x14ac:dyDescent="0.2">
      <c r="E24" s="1" t="s">
        <v>12</v>
      </c>
      <c r="F24" s="1">
        <v>1</v>
      </c>
      <c r="G24" s="1">
        <v>2</v>
      </c>
      <c r="H24" s="1">
        <v>3</v>
      </c>
      <c r="I24" s="1">
        <v>4</v>
      </c>
      <c r="J24" s="1">
        <v>5</v>
      </c>
      <c r="K24" s="1">
        <v>10</v>
      </c>
      <c r="L24" s="1">
        <v>20</v>
      </c>
      <c r="M24" s="1">
        <v>30</v>
      </c>
      <c r="N24" s="1">
        <v>40</v>
      </c>
      <c r="O24" s="1">
        <v>50</v>
      </c>
      <c r="P24" s="1">
        <v>60</v>
      </c>
      <c r="Q24" s="1">
        <v>70</v>
      </c>
      <c r="R24" t="s">
        <v>43</v>
      </c>
    </row>
    <row r="25" spans="2:18" ht="13.5" x14ac:dyDescent="0.2">
      <c r="E25" s="9" t="s">
        <v>6</v>
      </c>
      <c r="F25" s="61">
        <v>6</v>
      </c>
      <c r="G25" s="61">
        <v>8.1999999999999993</v>
      </c>
      <c r="H25" s="62">
        <v>10.199999999999999</v>
      </c>
      <c r="I25" s="61">
        <v>11.8</v>
      </c>
      <c r="J25" s="61">
        <v>13.2</v>
      </c>
      <c r="K25" s="62">
        <v>20</v>
      </c>
      <c r="L25" s="61">
        <v>30</v>
      </c>
      <c r="M25" s="61">
        <v>40</v>
      </c>
      <c r="N25" s="62">
        <v>50</v>
      </c>
      <c r="O25" s="61">
        <f>30.1*2</f>
        <v>60.2</v>
      </c>
      <c r="P25" s="61">
        <f>35.2*2</f>
        <v>70.400000000000006</v>
      </c>
      <c r="Q25" s="62">
        <f>40.4*2</f>
        <v>80.8</v>
      </c>
      <c r="R25" s="54" t="s">
        <v>29</v>
      </c>
    </row>
    <row r="26" spans="2:18" ht="13.5" x14ac:dyDescent="0.2">
      <c r="E26" s="9" t="s">
        <v>7</v>
      </c>
      <c r="F26" s="67">
        <v>-4.8</v>
      </c>
      <c r="G26" s="67">
        <v>-8.5</v>
      </c>
      <c r="H26" s="68">
        <v>-12</v>
      </c>
      <c r="I26" s="67">
        <v>-15.5</v>
      </c>
      <c r="J26" s="67">
        <v>-19</v>
      </c>
      <c r="K26" s="68">
        <v>-39</v>
      </c>
      <c r="L26" s="67">
        <v>-80</v>
      </c>
      <c r="M26" s="67">
        <v>-122</v>
      </c>
      <c r="N26" s="68">
        <v>-165</v>
      </c>
      <c r="O26" s="67">
        <v>-210</v>
      </c>
      <c r="P26" s="67">
        <v>-257</v>
      </c>
      <c r="Q26" s="68">
        <v>-305</v>
      </c>
      <c r="R26" s="66" t="s">
        <v>27</v>
      </c>
    </row>
    <row r="27" spans="2:18" ht="15" x14ac:dyDescent="0.2">
      <c r="E27" s="11" t="s">
        <v>8</v>
      </c>
      <c r="F27" s="43">
        <f>F26/F24</f>
        <v>-4.8</v>
      </c>
      <c r="G27" s="43">
        <f t="shared" ref="G27:Q27" si="2">G26/G24</f>
        <v>-4.25</v>
      </c>
      <c r="H27" s="43">
        <f t="shared" si="2"/>
        <v>-4</v>
      </c>
      <c r="I27" s="43">
        <f t="shared" si="2"/>
        <v>-3.875</v>
      </c>
      <c r="J27" s="43">
        <f t="shared" si="2"/>
        <v>-3.8</v>
      </c>
      <c r="K27" s="43">
        <f t="shared" si="2"/>
        <v>-3.9</v>
      </c>
      <c r="L27" s="43">
        <f t="shared" si="2"/>
        <v>-4</v>
      </c>
      <c r="M27" s="43">
        <f t="shared" si="2"/>
        <v>-4.0666666666666664</v>
      </c>
      <c r="N27" s="43">
        <f t="shared" si="2"/>
        <v>-4.125</v>
      </c>
      <c r="O27" s="43">
        <f t="shared" si="2"/>
        <v>-4.2</v>
      </c>
      <c r="P27" s="43">
        <f t="shared" si="2"/>
        <v>-4.2833333333333332</v>
      </c>
      <c r="Q27" s="43">
        <f t="shared" si="2"/>
        <v>-4.3571428571428568</v>
      </c>
    </row>
    <row r="28" spans="2:18" ht="15" x14ac:dyDescent="0.2">
      <c r="E28" s="8" t="s">
        <v>9</v>
      </c>
      <c r="F28" s="44">
        <f>SQRT(12*32.2*F27^2/(4*$F$11*($F$10*56)*$F$12^2))</f>
        <v>0.77543999738373293</v>
      </c>
      <c r="G28" s="44">
        <f t="shared" ref="G28:Q28" si="3">SQRT(12*32.2*G27^2/(4*$F$11*($F$10*56)*$F$12^2))</f>
        <v>0.68658749768351357</v>
      </c>
      <c r="H28" s="45">
        <f t="shared" si="3"/>
        <v>0.64619999781977744</v>
      </c>
      <c r="I28" s="44">
        <f t="shared" si="3"/>
        <v>0.62600624788790937</v>
      </c>
      <c r="J28" s="44">
        <f t="shared" si="3"/>
        <v>0.61388999792878851</v>
      </c>
      <c r="K28" s="45">
        <f t="shared" si="3"/>
        <v>0.63004499787428303</v>
      </c>
      <c r="L28" s="44">
        <f t="shared" si="3"/>
        <v>0.64619999781977744</v>
      </c>
      <c r="M28" s="44">
        <f t="shared" si="3"/>
        <v>0.65696999778344034</v>
      </c>
      <c r="N28" s="45">
        <f t="shared" si="3"/>
        <v>0.6663937477516455</v>
      </c>
      <c r="O28" s="44">
        <f t="shared" si="3"/>
        <v>0.67850999771076637</v>
      </c>
      <c r="P28" s="44">
        <f t="shared" si="3"/>
        <v>0.69197249766534497</v>
      </c>
      <c r="Q28" s="45">
        <f t="shared" si="3"/>
        <v>0.70389642619654325</v>
      </c>
      <c r="R28" s="66" t="s">
        <v>28</v>
      </c>
    </row>
    <row r="29" spans="2:18" ht="15" x14ac:dyDescent="0.2">
      <c r="C29" s="65" t="s">
        <v>36</v>
      </c>
      <c r="E29" s="14" t="s">
        <v>10</v>
      </c>
      <c r="F29" s="46">
        <f>(F26/F25)*-1</f>
        <v>0.79999999999999993</v>
      </c>
      <c r="G29" s="46">
        <f t="shared" ref="G29:Q29" si="4">(G26/G25)*-1</f>
        <v>1.0365853658536586</v>
      </c>
      <c r="H29" s="47">
        <f t="shared" si="4"/>
        <v>1.1764705882352942</v>
      </c>
      <c r="I29" s="46">
        <f t="shared" si="4"/>
        <v>1.3135593220338981</v>
      </c>
      <c r="J29" s="46">
        <f t="shared" si="4"/>
        <v>1.4393939393939394</v>
      </c>
      <c r="K29" s="47">
        <f t="shared" si="4"/>
        <v>1.95</v>
      </c>
      <c r="L29" s="46">
        <f t="shared" si="4"/>
        <v>2.6666666666666665</v>
      </c>
      <c r="M29" s="46">
        <f t="shared" si="4"/>
        <v>3.05</v>
      </c>
      <c r="N29" s="47">
        <f t="shared" si="4"/>
        <v>3.3</v>
      </c>
      <c r="O29" s="46">
        <f t="shared" si="4"/>
        <v>3.4883720930232558</v>
      </c>
      <c r="P29" s="46">
        <f t="shared" si="4"/>
        <v>3.6505681818181817</v>
      </c>
      <c r="Q29" s="47">
        <f t="shared" si="4"/>
        <v>3.7747524752475248</v>
      </c>
      <c r="R29" s="38"/>
    </row>
    <row r="30" spans="2:18" x14ac:dyDescent="0.2">
      <c r="G30" s="73">
        <f>G29/F29</f>
        <v>1.2957317073170733</v>
      </c>
      <c r="H30" s="73">
        <f t="shared" ref="H30:I30" si="5">H29/G29</f>
        <v>1.1349480968858132</v>
      </c>
      <c r="I30" s="73">
        <f t="shared" si="5"/>
        <v>1.1165254237288134</v>
      </c>
      <c r="J30" s="73">
        <f>J29/I29</f>
        <v>1.0957966764418379</v>
      </c>
      <c r="K30" s="73">
        <f t="shared" ref="K30:Q30" si="6">K29/J29</f>
        <v>1.354736842105263</v>
      </c>
      <c r="L30" s="73">
        <f t="shared" si="6"/>
        <v>1.3675213675213675</v>
      </c>
      <c r="M30" s="73">
        <f t="shared" si="6"/>
        <v>1.14375</v>
      </c>
      <c r="N30" s="73">
        <f t="shared" si="6"/>
        <v>1.0819672131147542</v>
      </c>
      <c r="O30" s="73">
        <f t="shared" si="6"/>
        <v>1.0570824524312896</v>
      </c>
      <c r="P30" s="73">
        <f t="shared" si="6"/>
        <v>1.046496212121212</v>
      </c>
      <c r="Q30" s="73">
        <f t="shared" si="6"/>
        <v>1.0340177986670263</v>
      </c>
    </row>
    <row r="31" spans="2:18" x14ac:dyDescent="0.2">
      <c r="G31" s="69">
        <f>G29-F29</f>
        <v>0.23658536585365864</v>
      </c>
      <c r="H31" s="69">
        <f t="shared" ref="H31:J31" si="7">H29-G29</f>
        <v>0.13988522238163559</v>
      </c>
      <c r="I31" s="69">
        <f t="shared" si="7"/>
        <v>0.13708873379860398</v>
      </c>
      <c r="J31" s="69">
        <f t="shared" si="7"/>
        <v>0.12583461736004131</v>
      </c>
      <c r="K31" s="69">
        <f>(K29-J29)/5</f>
        <v>0.1021212121212121</v>
      </c>
      <c r="L31" s="69">
        <f>(L29-K29)/10</f>
        <v>7.1666666666666656E-2</v>
      </c>
      <c r="M31" s="69">
        <f t="shared" ref="M31:Q31" si="8">(M29-L29)/10</f>
        <v>3.833333333333333E-2</v>
      </c>
      <c r="N31" s="69">
        <f t="shared" si="8"/>
        <v>2.5000000000000001E-2</v>
      </c>
      <c r="O31" s="69">
        <f t="shared" si="8"/>
        <v>1.8837209302325596E-2</v>
      </c>
      <c r="P31" s="69">
        <f t="shared" si="8"/>
        <v>1.6219608879492586E-2</v>
      </c>
      <c r="Q31" s="69">
        <f t="shared" si="8"/>
        <v>1.2418429342934311E-2</v>
      </c>
    </row>
    <row r="32" spans="2:18" x14ac:dyDescent="0.2">
      <c r="G32" s="69">
        <f>G29-F29</f>
        <v>0.23658536585365864</v>
      </c>
      <c r="H32" s="69">
        <f t="shared" ref="H32:Q32" si="9">H29-G29</f>
        <v>0.13988522238163559</v>
      </c>
      <c r="I32" s="69">
        <f t="shared" si="9"/>
        <v>0.13708873379860398</v>
      </c>
      <c r="J32" s="69">
        <f t="shared" si="9"/>
        <v>0.12583461736004131</v>
      </c>
      <c r="K32" s="69">
        <f t="shared" si="9"/>
        <v>0.51060606060606051</v>
      </c>
      <c r="L32" s="69">
        <f t="shared" si="9"/>
        <v>0.71666666666666656</v>
      </c>
      <c r="M32" s="69">
        <f t="shared" si="9"/>
        <v>0.3833333333333333</v>
      </c>
      <c r="N32" s="69">
        <f t="shared" si="9"/>
        <v>0.25</v>
      </c>
      <c r="O32" s="69">
        <f t="shared" si="9"/>
        <v>0.18837209302325597</v>
      </c>
      <c r="P32" s="69">
        <f t="shared" si="9"/>
        <v>0.16219608879492586</v>
      </c>
      <c r="Q32" s="69">
        <f t="shared" si="9"/>
        <v>0.12418429342934312</v>
      </c>
    </row>
    <row r="41" spans="2:18" x14ac:dyDescent="0.2">
      <c r="F41" s="74">
        <f>(F25/F51)</f>
        <v>1</v>
      </c>
      <c r="G41" s="74">
        <f t="shared" ref="G41:Q41" si="10">(G25/G51)</f>
        <v>0.87234042553191482</v>
      </c>
      <c r="H41" s="74">
        <f t="shared" si="10"/>
        <v>0.82926829268292668</v>
      </c>
      <c r="I41" s="74">
        <f t="shared" si="10"/>
        <v>0.79194630872483229</v>
      </c>
      <c r="J41" s="74">
        <f t="shared" si="10"/>
        <v>0.77647058823529402</v>
      </c>
      <c r="K41" s="74">
        <f t="shared" si="10"/>
        <v>0.7142857142857143</v>
      </c>
      <c r="L41" s="74">
        <f t="shared" si="10"/>
        <v>0.65217391304347827</v>
      </c>
      <c r="M41" s="74">
        <f t="shared" si="10"/>
        <v>0.66666666666666663</v>
      </c>
      <c r="N41" s="74">
        <f t="shared" si="10"/>
        <v>0.66666666666666663</v>
      </c>
      <c r="O41" s="74">
        <f t="shared" si="10"/>
        <v>0.66153846153846152</v>
      </c>
      <c r="P41" s="74">
        <f t="shared" si="10"/>
        <v>0.66415094339622649</v>
      </c>
      <c r="Q41" s="74">
        <f t="shared" si="10"/>
        <v>0.6622950819672131</v>
      </c>
    </row>
    <row r="42" spans="2:18" x14ac:dyDescent="0.2">
      <c r="F42" s="72">
        <f>(F51/F25)</f>
        <v>1</v>
      </c>
      <c r="G42" s="72">
        <f t="shared" ref="G42:Q42" si="11">(G51/G25)</f>
        <v>1.1463414634146343</v>
      </c>
      <c r="H42" s="72">
        <f t="shared" si="11"/>
        <v>1.2058823529411766</v>
      </c>
      <c r="I42" s="72">
        <f t="shared" si="11"/>
        <v>1.2627118644067796</v>
      </c>
      <c r="J42" s="72">
        <f t="shared" si="11"/>
        <v>1.2878787878787878</v>
      </c>
      <c r="K42" s="72">
        <f>(K51/K25)</f>
        <v>1.4</v>
      </c>
      <c r="L42" s="72">
        <f t="shared" si="11"/>
        <v>1.5333333333333334</v>
      </c>
      <c r="M42" s="72">
        <f t="shared" si="11"/>
        <v>1.5</v>
      </c>
      <c r="N42" s="72">
        <f t="shared" si="11"/>
        <v>1.5</v>
      </c>
      <c r="O42" s="72">
        <f t="shared" si="11"/>
        <v>1.5116279069767442</v>
      </c>
      <c r="P42" s="72">
        <f t="shared" si="11"/>
        <v>1.5056818181818181</v>
      </c>
      <c r="Q42" s="72">
        <f t="shared" si="11"/>
        <v>1.5099009900990099</v>
      </c>
    </row>
    <row r="43" spans="2:18" ht="15" x14ac:dyDescent="0.2">
      <c r="B43" s="64" t="s">
        <v>25</v>
      </c>
      <c r="E43" s="1" t="s">
        <v>13</v>
      </c>
      <c r="F43" s="1">
        <v>1</v>
      </c>
      <c r="G43" s="1">
        <v>2</v>
      </c>
      <c r="H43" s="1">
        <v>3</v>
      </c>
      <c r="I43" s="1">
        <v>4</v>
      </c>
      <c r="J43" s="1">
        <v>5</v>
      </c>
      <c r="K43" s="1">
        <v>10</v>
      </c>
      <c r="L43" s="1">
        <v>20</v>
      </c>
      <c r="M43" s="1">
        <v>30</v>
      </c>
      <c r="N43" s="1">
        <v>40</v>
      </c>
      <c r="O43" s="1">
        <v>50</v>
      </c>
      <c r="P43" s="1">
        <v>60</v>
      </c>
      <c r="Q43" s="1">
        <v>70</v>
      </c>
    </row>
    <row r="44" spans="2:18" ht="13.5" x14ac:dyDescent="0.2">
      <c r="B44" s="64" t="s">
        <v>33</v>
      </c>
      <c r="E44" s="9" t="s">
        <v>6</v>
      </c>
      <c r="F44" s="41">
        <f t="shared" ref="F44:Q44" si="12">F51/2</f>
        <v>3</v>
      </c>
      <c r="G44" s="41">
        <f t="shared" si="12"/>
        <v>4.7</v>
      </c>
      <c r="H44" s="42">
        <f t="shared" si="12"/>
        <v>6.15</v>
      </c>
      <c r="I44" s="41">
        <f t="shared" si="12"/>
        <v>7.45</v>
      </c>
      <c r="J44" s="41">
        <f t="shared" si="12"/>
        <v>8.5</v>
      </c>
      <c r="K44" s="42">
        <f t="shared" si="12"/>
        <v>14</v>
      </c>
      <c r="L44" s="41">
        <f t="shared" si="12"/>
        <v>23</v>
      </c>
      <c r="M44" s="41">
        <f t="shared" si="12"/>
        <v>30</v>
      </c>
      <c r="N44" s="42">
        <f t="shared" si="12"/>
        <v>37.5</v>
      </c>
      <c r="O44" s="41">
        <f t="shared" si="12"/>
        <v>45.5</v>
      </c>
      <c r="P44" s="41">
        <f t="shared" si="12"/>
        <v>53</v>
      </c>
      <c r="Q44" s="42">
        <f t="shared" si="12"/>
        <v>61</v>
      </c>
      <c r="R44" t="s">
        <v>38</v>
      </c>
    </row>
    <row r="45" spans="2:18" ht="13.5" x14ac:dyDescent="0.2">
      <c r="E45" s="9" t="s">
        <v>7</v>
      </c>
      <c r="F45" s="41">
        <f t="shared" ref="F45:Q45" si="13">F52/2</f>
        <v>-2.4</v>
      </c>
      <c r="G45" s="41">
        <f t="shared" si="13"/>
        <v>-4.25</v>
      </c>
      <c r="H45" s="42">
        <f t="shared" si="13"/>
        <v>-6</v>
      </c>
      <c r="I45" s="41">
        <f t="shared" si="13"/>
        <v>-7.75</v>
      </c>
      <c r="J45" s="41">
        <f t="shared" si="13"/>
        <v>-9.5</v>
      </c>
      <c r="K45" s="42">
        <f t="shared" si="13"/>
        <v>-19.5</v>
      </c>
      <c r="L45" s="41">
        <f t="shared" si="13"/>
        <v>-40</v>
      </c>
      <c r="M45" s="41">
        <f t="shared" si="13"/>
        <v>-61</v>
      </c>
      <c r="N45" s="42">
        <f t="shared" si="13"/>
        <v>-82.5</v>
      </c>
      <c r="O45" s="41">
        <f t="shared" si="13"/>
        <v>-105</v>
      </c>
      <c r="P45" s="41">
        <f t="shared" si="13"/>
        <v>-128.5</v>
      </c>
      <c r="Q45" s="42">
        <f t="shared" si="13"/>
        <v>-152.5</v>
      </c>
    </row>
    <row r="47" spans="2:18" ht="13.5" x14ac:dyDescent="0.2">
      <c r="E47" s="9" t="s">
        <v>6</v>
      </c>
      <c r="F47" s="41">
        <v>5.333333333333333</v>
      </c>
      <c r="G47" s="41">
        <v>8.4444444444444446</v>
      </c>
      <c r="H47" s="42">
        <v>12.311111111111112</v>
      </c>
      <c r="I47" s="41">
        <v>16.666666666666668</v>
      </c>
      <c r="J47" s="41">
        <v>20.755555555555553</v>
      </c>
      <c r="K47" s="42">
        <v>33.733333333333327</v>
      </c>
      <c r="L47" s="41">
        <v>49.933333333333323</v>
      </c>
      <c r="M47" s="41">
        <v>64.066666666666663</v>
      </c>
      <c r="N47" s="42">
        <v>78.177777777777777</v>
      </c>
      <c r="O47" s="41">
        <v>93.1111111111111</v>
      </c>
      <c r="P47" s="41">
        <v>107.62222222222221</v>
      </c>
      <c r="Q47" s="42">
        <v>121.80000000000001</v>
      </c>
      <c r="R47" s="17" t="s">
        <v>24</v>
      </c>
    </row>
    <row r="48" spans="2:18" ht="13.5" x14ac:dyDescent="0.2">
      <c r="E48" s="9" t="s">
        <v>7</v>
      </c>
      <c r="F48" s="61">
        <v>-4.333333333333333</v>
      </c>
      <c r="G48" s="61">
        <v>-6.5111111111111111</v>
      </c>
      <c r="H48" s="62">
        <v>-9.4222222222222243</v>
      </c>
      <c r="I48" s="61">
        <v>-12.555555555555557</v>
      </c>
      <c r="J48" s="61">
        <v>-16.444444444444443</v>
      </c>
      <c r="K48" s="62">
        <v>-37.31111111111111</v>
      </c>
      <c r="L48" s="61">
        <v>-78.533333333333346</v>
      </c>
      <c r="M48" s="61">
        <v>-120.37777777777777</v>
      </c>
      <c r="N48" s="62">
        <v>-164.28888888888889</v>
      </c>
      <c r="O48" s="61">
        <v>-211.64444444444445</v>
      </c>
      <c r="P48" s="61">
        <v>-258.53333333333336</v>
      </c>
      <c r="Q48" s="62">
        <v>-306.06666666666666</v>
      </c>
      <c r="R48" s="17" t="s">
        <v>23</v>
      </c>
    </row>
    <row r="49" spans="2:18" ht="15" x14ac:dyDescent="0.2">
      <c r="E49" s="8" t="s">
        <v>9</v>
      </c>
      <c r="F49" s="44">
        <v>0.7</v>
      </c>
      <c r="G49" s="44">
        <v>0.52555555555555555</v>
      </c>
      <c r="H49" s="45">
        <v>0.50555555555555565</v>
      </c>
      <c r="I49" s="44">
        <v>0.51</v>
      </c>
      <c r="J49" s="44">
        <v>0.5311111111111112</v>
      </c>
      <c r="K49" s="45">
        <v>0.60333333333333339</v>
      </c>
      <c r="L49" s="44">
        <v>0.63555555555555565</v>
      </c>
      <c r="M49" s="44">
        <v>0.64777777777777779</v>
      </c>
      <c r="N49" s="45">
        <v>0.6644444444444445</v>
      </c>
      <c r="O49" s="44">
        <v>0.681111111111111</v>
      </c>
      <c r="P49" s="44">
        <v>0.69222222222222229</v>
      </c>
      <c r="Q49" s="45">
        <v>0.70444444444444443</v>
      </c>
      <c r="R49" t="s">
        <v>21</v>
      </c>
    </row>
    <row r="50" spans="2:18" ht="15" x14ac:dyDescent="0.2">
      <c r="E50" s="1" t="s">
        <v>12</v>
      </c>
      <c r="F50" s="1">
        <v>1</v>
      </c>
      <c r="G50" s="1">
        <v>2</v>
      </c>
      <c r="H50" s="1">
        <v>3</v>
      </c>
      <c r="I50" s="1">
        <v>4</v>
      </c>
      <c r="J50" s="1">
        <v>5</v>
      </c>
      <c r="K50" s="1">
        <v>10</v>
      </c>
      <c r="L50" s="1">
        <v>20</v>
      </c>
      <c r="M50" s="1">
        <v>30</v>
      </c>
      <c r="N50" s="1">
        <v>40</v>
      </c>
      <c r="O50" s="1">
        <v>50</v>
      </c>
      <c r="P50" s="1">
        <v>60</v>
      </c>
      <c r="Q50" s="1">
        <v>70</v>
      </c>
      <c r="R50" t="s">
        <v>42</v>
      </c>
    </row>
    <row r="51" spans="2:18" ht="13.5" x14ac:dyDescent="0.2">
      <c r="B51" s="17" t="s">
        <v>40</v>
      </c>
      <c r="E51" s="9" t="s">
        <v>6</v>
      </c>
      <c r="F51" s="61">
        <v>6</v>
      </c>
      <c r="G51" s="61">
        <v>9.4</v>
      </c>
      <c r="H51" s="62">
        <v>12.3</v>
      </c>
      <c r="I51" s="61">
        <v>14.9</v>
      </c>
      <c r="J51" s="61">
        <v>17</v>
      </c>
      <c r="K51" s="62">
        <v>28</v>
      </c>
      <c r="L51" s="61">
        <v>46</v>
      </c>
      <c r="M51" s="61">
        <v>60</v>
      </c>
      <c r="N51" s="62">
        <v>75</v>
      </c>
      <c r="O51" s="61">
        <v>91</v>
      </c>
      <c r="P51" s="61">
        <v>106</v>
      </c>
      <c r="Q51" s="62">
        <v>122</v>
      </c>
      <c r="R51" s="70" t="s">
        <v>37</v>
      </c>
    </row>
    <row r="52" spans="2:18" ht="13.5" x14ac:dyDescent="0.2">
      <c r="B52" s="17" t="s">
        <v>41</v>
      </c>
      <c r="E52" s="9" t="s">
        <v>7</v>
      </c>
      <c r="F52" s="61">
        <v>-4.8</v>
      </c>
      <c r="G52" s="61">
        <v>-8.5</v>
      </c>
      <c r="H52" s="62">
        <v>-12</v>
      </c>
      <c r="I52" s="61">
        <v>-15.5</v>
      </c>
      <c r="J52" s="61">
        <v>-19</v>
      </c>
      <c r="K52" s="62">
        <v>-39</v>
      </c>
      <c r="L52" s="61">
        <v>-80</v>
      </c>
      <c r="M52" s="61">
        <v>-122</v>
      </c>
      <c r="N52" s="62">
        <v>-165</v>
      </c>
      <c r="O52" s="61">
        <v>-210</v>
      </c>
      <c r="P52" s="61">
        <v>-257</v>
      </c>
      <c r="Q52" s="62">
        <v>-305</v>
      </c>
      <c r="R52" s="60" t="s">
        <v>22</v>
      </c>
    </row>
    <row r="53" spans="2:18" ht="15" x14ac:dyDescent="0.2">
      <c r="E53" s="11" t="s">
        <v>8</v>
      </c>
      <c r="F53" s="43">
        <f>F52/F50</f>
        <v>-4.8</v>
      </c>
      <c r="G53" s="43">
        <f t="shared" ref="G53:Q53" si="14">G52/G50</f>
        <v>-4.25</v>
      </c>
      <c r="H53" s="43">
        <f t="shared" si="14"/>
        <v>-4</v>
      </c>
      <c r="I53" s="43">
        <f t="shared" si="14"/>
        <v>-3.875</v>
      </c>
      <c r="J53" s="43">
        <f t="shared" si="14"/>
        <v>-3.8</v>
      </c>
      <c r="K53" s="43">
        <f t="shared" si="14"/>
        <v>-3.9</v>
      </c>
      <c r="L53" s="43">
        <f t="shared" si="14"/>
        <v>-4</v>
      </c>
      <c r="M53" s="43">
        <f t="shared" si="14"/>
        <v>-4.0666666666666664</v>
      </c>
      <c r="N53" s="43">
        <f t="shared" si="14"/>
        <v>-4.125</v>
      </c>
      <c r="O53" s="43">
        <f t="shared" si="14"/>
        <v>-4.2</v>
      </c>
      <c r="P53" s="43">
        <f t="shared" si="14"/>
        <v>-4.2833333333333332</v>
      </c>
      <c r="Q53" s="43">
        <f t="shared" si="14"/>
        <v>-4.3571428571428568</v>
      </c>
    </row>
    <row r="54" spans="2:18" ht="15" x14ac:dyDescent="0.2">
      <c r="B54" s="17"/>
      <c r="E54" s="8" t="s">
        <v>9</v>
      </c>
      <c r="F54" s="44">
        <f>SQRT(12*32.2*F53^2/(4*$F$11*($F$10*56)*$F$12^2))</f>
        <v>0.77543999738373293</v>
      </c>
      <c r="G54" s="44">
        <f t="shared" ref="G54:Q54" si="15">SQRT(12*32.2*G53^2/(4*$F$11*($F$10*56)*$F$12^2))</f>
        <v>0.68658749768351357</v>
      </c>
      <c r="H54" s="45">
        <f t="shared" si="15"/>
        <v>0.64619999781977744</v>
      </c>
      <c r="I54" s="44">
        <f t="shared" si="15"/>
        <v>0.62600624788790937</v>
      </c>
      <c r="J54" s="44">
        <f t="shared" si="15"/>
        <v>0.61388999792878851</v>
      </c>
      <c r="K54" s="45">
        <f t="shared" si="15"/>
        <v>0.63004499787428303</v>
      </c>
      <c r="L54" s="44">
        <f t="shared" si="15"/>
        <v>0.64619999781977744</v>
      </c>
      <c r="M54" s="44">
        <f t="shared" si="15"/>
        <v>0.65696999778344034</v>
      </c>
      <c r="N54" s="45">
        <f t="shared" si="15"/>
        <v>0.6663937477516455</v>
      </c>
      <c r="O54" s="44">
        <f t="shared" si="15"/>
        <v>0.67850999771076637</v>
      </c>
      <c r="P54" s="44">
        <f t="shared" si="15"/>
        <v>0.69197249766534497</v>
      </c>
      <c r="Q54" s="45">
        <f t="shared" si="15"/>
        <v>0.70389642619654325</v>
      </c>
      <c r="R54" s="70" t="s">
        <v>30</v>
      </c>
    </row>
    <row r="55" spans="2:18" ht="15" x14ac:dyDescent="0.2">
      <c r="C55" s="65" t="s">
        <v>36</v>
      </c>
      <c r="E55" s="14" t="s">
        <v>10</v>
      </c>
      <c r="F55" s="46">
        <f>(F52/F51)*-1</f>
        <v>0.79999999999999993</v>
      </c>
      <c r="G55" s="46">
        <f t="shared" ref="G55:Q55" si="16">(G52/G51)*-1</f>
        <v>0.90425531914893609</v>
      </c>
      <c r="H55" s="47">
        <f t="shared" si="16"/>
        <v>0.97560975609756095</v>
      </c>
      <c r="I55" s="46">
        <f t="shared" si="16"/>
        <v>1.0402684563758389</v>
      </c>
      <c r="J55" s="46">
        <f t="shared" si="16"/>
        <v>1.1176470588235294</v>
      </c>
      <c r="K55" s="47">
        <f t="shared" si="16"/>
        <v>1.3928571428571428</v>
      </c>
      <c r="L55" s="46">
        <f t="shared" si="16"/>
        <v>1.7391304347826086</v>
      </c>
      <c r="M55" s="46">
        <f t="shared" si="16"/>
        <v>2.0333333333333332</v>
      </c>
      <c r="N55" s="47">
        <f t="shared" si="16"/>
        <v>2.2000000000000002</v>
      </c>
      <c r="O55" s="46">
        <f t="shared" si="16"/>
        <v>2.3076923076923075</v>
      </c>
      <c r="P55" s="46">
        <f t="shared" si="16"/>
        <v>2.4245283018867925</v>
      </c>
      <c r="Q55" s="47">
        <f t="shared" si="16"/>
        <v>2.5</v>
      </c>
      <c r="R55" s="38"/>
    </row>
    <row r="56" spans="2:18" x14ac:dyDescent="0.2">
      <c r="G56" s="73">
        <f>G55/F55</f>
        <v>1.1303191489361701</v>
      </c>
      <c r="H56" s="73">
        <f t="shared" ref="H56" si="17">H55/G55</f>
        <v>1.0789096126255382</v>
      </c>
      <c r="I56" s="73">
        <f t="shared" ref="I56" si="18">I55/H55</f>
        <v>1.0662751677852349</v>
      </c>
      <c r="J56" s="73">
        <f>J55/I55</f>
        <v>1.07438330170778</v>
      </c>
      <c r="K56" s="73">
        <f t="shared" ref="K56" si="19">K55/J55</f>
        <v>1.2462406015037593</v>
      </c>
      <c r="L56" s="73">
        <f t="shared" ref="L56" si="20">L55/K55</f>
        <v>1.2486064659977705</v>
      </c>
      <c r="M56" s="73">
        <f t="shared" ref="M56" si="21">M55/L55</f>
        <v>1.1691666666666667</v>
      </c>
      <c r="N56" s="73">
        <f t="shared" ref="N56" si="22">N55/M55</f>
        <v>1.0819672131147542</v>
      </c>
      <c r="O56" s="73">
        <f t="shared" ref="O56" si="23">O55/N55</f>
        <v>1.0489510489510487</v>
      </c>
      <c r="P56" s="73">
        <f t="shared" ref="P56" si="24">P55/O55</f>
        <v>1.0506289308176102</v>
      </c>
      <c r="Q56" s="73">
        <f t="shared" ref="Q56" si="25">Q55/P55</f>
        <v>1.0311284046692606</v>
      </c>
    </row>
    <row r="57" spans="2:18" x14ac:dyDescent="0.2">
      <c r="G57" s="69">
        <f>G55-F55</f>
        <v>0.10425531914893615</v>
      </c>
      <c r="H57" s="69">
        <f t="shared" ref="H57:J57" si="26">H55-G55</f>
        <v>7.1354436948624866E-2</v>
      </c>
      <c r="I57" s="69">
        <f t="shared" si="26"/>
        <v>6.4658700278277914E-2</v>
      </c>
      <c r="J57" s="69">
        <f t="shared" si="26"/>
        <v>7.737860244769057E-2</v>
      </c>
      <c r="K57" s="69">
        <f>(K55-J55)/5</f>
        <v>5.5042016806722674E-2</v>
      </c>
      <c r="L57" s="69">
        <f>(L55-K55)/10</f>
        <v>3.4627329192546588E-2</v>
      </c>
      <c r="M57" s="69">
        <f t="shared" ref="M57:Q57" si="27">(M55-L55)/10</f>
        <v>2.9420289855072456E-2</v>
      </c>
      <c r="N57" s="69">
        <f t="shared" si="27"/>
        <v>1.6666666666666698E-2</v>
      </c>
      <c r="O57" s="69">
        <f t="shared" si="27"/>
        <v>1.0769230769230731E-2</v>
      </c>
      <c r="P57" s="69">
        <f t="shared" si="27"/>
        <v>1.1683599419448498E-2</v>
      </c>
      <c r="Q57" s="69">
        <f t="shared" si="27"/>
        <v>7.547169811320753E-3</v>
      </c>
    </row>
    <row r="58" spans="2:18" x14ac:dyDescent="0.2">
      <c r="G58" s="69">
        <f>G55-F55</f>
        <v>0.10425531914893615</v>
      </c>
      <c r="H58" s="69">
        <f t="shared" ref="H58:Q58" si="28">H55-G55</f>
        <v>7.1354436948624866E-2</v>
      </c>
      <c r="I58" s="69">
        <f t="shared" si="28"/>
        <v>6.4658700278277914E-2</v>
      </c>
      <c r="J58" s="69">
        <f t="shared" si="28"/>
        <v>7.737860244769057E-2</v>
      </c>
      <c r="K58" s="69">
        <f t="shared" si="28"/>
        <v>0.27521008403361336</v>
      </c>
      <c r="L58" s="69">
        <f t="shared" si="28"/>
        <v>0.34627329192546585</v>
      </c>
      <c r="M58" s="69">
        <f t="shared" si="28"/>
        <v>0.29420289855072457</v>
      </c>
      <c r="N58" s="69">
        <f t="shared" si="28"/>
        <v>0.16666666666666696</v>
      </c>
      <c r="O58" s="69">
        <f t="shared" si="28"/>
        <v>0.10769230769230731</v>
      </c>
      <c r="P58" s="69">
        <f t="shared" si="28"/>
        <v>0.11683599419448498</v>
      </c>
      <c r="Q58" s="69">
        <f t="shared" si="28"/>
        <v>7.547169811320753E-2</v>
      </c>
    </row>
    <row r="59" spans="2:18" x14ac:dyDescent="0.2">
      <c r="G59" s="55">
        <f t="shared" ref="G59:Q59" si="29">G54-F54</f>
        <v>-8.8852499700219356E-2</v>
      </c>
      <c r="H59" s="55">
        <f t="shared" si="29"/>
        <v>-4.0387499863736132E-2</v>
      </c>
      <c r="I59" s="63">
        <f t="shared" si="29"/>
        <v>-2.0193749931868066E-2</v>
      </c>
      <c r="J59" s="63">
        <f t="shared" si="29"/>
        <v>-1.2116249959120862E-2</v>
      </c>
      <c r="K59" s="63">
        <f t="shared" si="29"/>
        <v>1.6154999945494519E-2</v>
      </c>
      <c r="L59" s="63">
        <f t="shared" si="29"/>
        <v>1.6154999945494408E-2</v>
      </c>
      <c r="M59" s="63">
        <f t="shared" si="29"/>
        <v>1.0769999963662902E-2</v>
      </c>
      <c r="N59" s="63">
        <f t="shared" si="29"/>
        <v>9.423749968205164E-3</v>
      </c>
      <c r="O59" s="63">
        <f t="shared" si="29"/>
        <v>1.2116249959120862E-2</v>
      </c>
      <c r="P59" s="63">
        <f t="shared" si="29"/>
        <v>1.3462499954578599E-2</v>
      </c>
      <c r="Q59" s="63">
        <f t="shared" si="29"/>
        <v>1.192392853119828E-2</v>
      </c>
      <c r="R59" t="s">
        <v>39</v>
      </c>
    </row>
    <row r="91" spans="2:18" x14ac:dyDescent="0.2">
      <c r="E91" s="40"/>
      <c r="F91" s="72">
        <f>(F100/F51)</f>
        <v>1</v>
      </c>
      <c r="G91" s="72">
        <f t="shared" ref="G91:Q91" si="30">(G100/G51)</f>
        <v>0.97872340425531901</v>
      </c>
      <c r="H91" s="72">
        <f t="shared" si="30"/>
        <v>0.95934959349593496</v>
      </c>
      <c r="I91" s="72">
        <f t="shared" si="30"/>
        <v>0.93959731543624159</v>
      </c>
      <c r="J91" s="72">
        <f t="shared" si="30"/>
        <v>0.94117647058823528</v>
      </c>
      <c r="K91" s="72">
        <f t="shared" si="30"/>
        <v>0.8928571428571429</v>
      </c>
      <c r="L91" s="72">
        <f t="shared" si="30"/>
        <v>0.85</v>
      </c>
      <c r="M91" s="72">
        <f t="shared" si="30"/>
        <v>0.85</v>
      </c>
      <c r="N91" s="72">
        <f t="shared" si="30"/>
        <v>0.85</v>
      </c>
      <c r="O91" s="72">
        <f t="shared" si="30"/>
        <v>0.85</v>
      </c>
      <c r="P91" s="72">
        <f t="shared" si="30"/>
        <v>0.85</v>
      </c>
      <c r="Q91" s="72">
        <f t="shared" si="30"/>
        <v>0.85</v>
      </c>
    </row>
    <row r="92" spans="2:18" ht="15" x14ac:dyDescent="0.2">
      <c r="B92" s="64" t="s">
        <v>25</v>
      </c>
      <c r="E92" s="1" t="s">
        <v>13</v>
      </c>
      <c r="F92" s="1">
        <v>1</v>
      </c>
      <c r="G92" s="1">
        <v>2</v>
      </c>
      <c r="H92" s="1">
        <v>3</v>
      </c>
      <c r="I92" s="1">
        <v>4</v>
      </c>
      <c r="J92" s="1">
        <v>5</v>
      </c>
      <c r="K92" s="1">
        <v>10</v>
      </c>
      <c r="L92" s="1">
        <v>20</v>
      </c>
      <c r="M92" s="1">
        <v>30</v>
      </c>
      <c r="N92" s="1">
        <v>40</v>
      </c>
      <c r="O92" s="1">
        <v>50</v>
      </c>
      <c r="P92" s="1">
        <v>60</v>
      </c>
      <c r="Q92" s="1">
        <v>70</v>
      </c>
    </row>
    <row r="93" spans="2:18" ht="13.5" x14ac:dyDescent="0.2">
      <c r="B93" s="64" t="s">
        <v>33</v>
      </c>
      <c r="E93" s="9" t="s">
        <v>6</v>
      </c>
      <c r="F93" s="41">
        <f t="shared" ref="F93:Q93" si="31">F100/2</f>
        <v>3</v>
      </c>
      <c r="G93" s="41">
        <f t="shared" si="31"/>
        <v>4.5999999999999996</v>
      </c>
      <c r="H93" s="42">
        <f t="shared" si="31"/>
        <v>5.9</v>
      </c>
      <c r="I93" s="41">
        <f t="shared" si="31"/>
        <v>7</v>
      </c>
      <c r="J93" s="41">
        <f t="shared" si="31"/>
        <v>8</v>
      </c>
      <c r="K93" s="42">
        <f t="shared" si="31"/>
        <v>12.5</v>
      </c>
      <c r="L93" s="41">
        <f t="shared" si="31"/>
        <v>19.55</v>
      </c>
      <c r="M93" s="41">
        <f t="shared" si="31"/>
        <v>25.5</v>
      </c>
      <c r="N93" s="42">
        <f t="shared" si="31"/>
        <v>31.875</v>
      </c>
      <c r="O93" s="41">
        <f t="shared" si="31"/>
        <v>38.674999999999997</v>
      </c>
      <c r="P93" s="41">
        <f t="shared" si="31"/>
        <v>45.05</v>
      </c>
      <c r="Q93" s="42">
        <f t="shared" si="31"/>
        <v>51.85</v>
      </c>
    </row>
    <row r="94" spans="2:18" ht="13.5" x14ac:dyDescent="0.2">
      <c r="E94" s="9" t="s">
        <v>7</v>
      </c>
      <c r="F94" s="41">
        <f t="shared" ref="F94:Q94" si="32">F101/2</f>
        <v>-2.4</v>
      </c>
      <c r="G94" s="41">
        <f t="shared" si="32"/>
        <v>-4.25</v>
      </c>
      <c r="H94" s="42">
        <f t="shared" si="32"/>
        <v>-6</v>
      </c>
      <c r="I94" s="41">
        <f t="shared" si="32"/>
        <v>-7.75</v>
      </c>
      <c r="J94" s="41">
        <f t="shared" si="32"/>
        <v>-9.5</v>
      </c>
      <c r="K94" s="42">
        <f t="shared" si="32"/>
        <v>-19.5</v>
      </c>
      <c r="L94" s="41">
        <f t="shared" si="32"/>
        <v>-40</v>
      </c>
      <c r="M94" s="41">
        <f t="shared" si="32"/>
        <v>-61</v>
      </c>
      <c r="N94" s="42">
        <f t="shared" si="32"/>
        <v>-82.5</v>
      </c>
      <c r="O94" s="41">
        <f t="shared" si="32"/>
        <v>-105</v>
      </c>
      <c r="P94" s="41">
        <f t="shared" si="32"/>
        <v>-128.5</v>
      </c>
      <c r="Q94" s="42">
        <f t="shared" si="32"/>
        <v>-152.5</v>
      </c>
    </row>
    <row r="96" spans="2:18" ht="13.5" x14ac:dyDescent="0.2">
      <c r="E96" s="9" t="s">
        <v>6</v>
      </c>
      <c r="F96" s="41">
        <v>5.333333333333333</v>
      </c>
      <c r="G96" s="41">
        <v>8.4444444444444446</v>
      </c>
      <c r="H96" s="42">
        <v>12.311111111111112</v>
      </c>
      <c r="I96" s="41">
        <v>16.666666666666668</v>
      </c>
      <c r="J96" s="41">
        <v>20.755555555555553</v>
      </c>
      <c r="K96" s="42">
        <v>33.733333333333327</v>
      </c>
      <c r="L96" s="41">
        <v>49.933333333333323</v>
      </c>
      <c r="M96" s="41">
        <v>64.066666666666663</v>
      </c>
      <c r="N96" s="42">
        <v>78.177777777777777</v>
      </c>
      <c r="O96" s="41">
        <v>93.1111111111111</v>
      </c>
      <c r="P96" s="41">
        <v>107.62222222222221</v>
      </c>
      <c r="Q96" s="42">
        <v>121.80000000000001</v>
      </c>
      <c r="R96" s="17" t="s">
        <v>24</v>
      </c>
    </row>
    <row r="97" spans="2:18" ht="13.5" x14ac:dyDescent="0.2">
      <c r="E97" s="9" t="s">
        <v>7</v>
      </c>
      <c r="F97" s="61">
        <v>-4.333333333333333</v>
      </c>
      <c r="G97" s="61">
        <v>-6.5111111111111111</v>
      </c>
      <c r="H97" s="62">
        <v>-9.4222222222222243</v>
      </c>
      <c r="I97" s="61">
        <v>-12.555555555555557</v>
      </c>
      <c r="J97" s="61">
        <v>-16.444444444444443</v>
      </c>
      <c r="K97" s="62">
        <v>-37.31111111111111</v>
      </c>
      <c r="L97" s="61">
        <v>-78.533333333333346</v>
      </c>
      <c r="M97" s="61">
        <v>-120.37777777777777</v>
      </c>
      <c r="N97" s="62">
        <v>-164.28888888888889</v>
      </c>
      <c r="O97" s="61">
        <v>-211.64444444444445</v>
      </c>
      <c r="P97" s="61">
        <v>-258.53333333333336</v>
      </c>
      <c r="Q97" s="62">
        <v>-306.06666666666666</v>
      </c>
      <c r="R97" s="17" t="s">
        <v>23</v>
      </c>
    </row>
    <row r="98" spans="2:18" ht="15" x14ac:dyDescent="0.2">
      <c r="E98" s="8" t="s">
        <v>9</v>
      </c>
      <c r="F98" s="44">
        <v>0.7</v>
      </c>
      <c r="G98" s="44">
        <v>0.52555555555555555</v>
      </c>
      <c r="H98" s="45">
        <v>0.50555555555555565</v>
      </c>
      <c r="I98" s="44">
        <v>0.51</v>
      </c>
      <c r="J98" s="44">
        <v>0.5311111111111112</v>
      </c>
      <c r="K98" s="45">
        <v>0.60333333333333339</v>
      </c>
      <c r="L98" s="44">
        <v>0.63555555555555565</v>
      </c>
      <c r="M98" s="44">
        <v>0.64777777777777779</v>
      </c>
      <c r="N98" s="45">
        <v>0.6644444444444445</v>
      </c>
      <c r="O98" s="44">
        <v>0.681111111111111</v>
      </c>
      <c r="P98" s="44">
        <v>0.69222222222222229</v>
      </c>
      <c r="Q98" s="45">
        <v>0.70444444444444443</v>
      </c>
      <c r="R98" t="s">
        <v>21</v>
      </c>
    </row>
    <row r="99" spans="2:18" ht="15" x14ac:dyDescent="0.2">
      <c r="E99" s="1" t="s">
        <v>12</v>
      </c>
      <c r="F99" s="1">
        <v>1</v>
      </c>
      <c r="G99" s="1">
        <v>2</v>
      </c>
      <c r="H99" s="1">
        <v>3</v>
      </c>
      <c r="I99" s="1">
        <v>4</v>
      </c>
      <c r="J99" s="1">
        <v>5</v>
      </c>
      <c r="K99" s="1">
        <v>10</v>
      </c>
      <c r="L99" s="1">
        <v>20</v>
      </c>
      <c r="M99" s="1">
        <v>30</v>
      </c>
      <c r="N99" s="1">
        <v>40</v>
      </c>
      <c r="O99" s="1">
        <v>50</v>
      </c>
      <c r="P99" s="1">
        <v>60</v>
      </c>
      <c r="Q99" s="1">
        <v>70</v>
      </c>
      <c r="R99" s="17" t="s">
        <v>44</v>
      </c>
    </row>
    <row r="100" spans="2:18" ht="13.5" x14ac:dyDescent="0.2">
      <c r="B100" s="17" t="s">
        <v>40</v>
      </c>
      <c r="E100" s="9" t="s">
        <v>6</v>
      </c>
      <c r="F100" s="61">
        <v>6</v>
      </c>
      <c r="G100" s="61">
        <v>9.1999999999999993</v>
      </c>
      <c r="H100" s="62">
        <v>11.8</v>
      </c>
      <c r="I100" s="61">
        <v>14</v>
      </c>
      <c r="J100" s="61">
        <v>16</v>
      </c>
      <c r="K100" s="62">
        <v>25</v>
      </c>
      <c r="L100" s="61">
        <f>46*0.85</f>
        <v>39.1</v>
      </c>
      <c r="M100" s="61">
        <f>60*0.85</f>
        <v>51</v>
      </c>
      <c r="N100" s="62">
        <f>75*0.85</f>
        <v>63.75</v>
      </c>
      <c r="O100" s="61">
        <f>91*0.85</f>
        <v>77.349999999999994</v>
      </c>
      <c r="P100" s="61">
        <f>106*0.85</f>
        <v>90.1</v>
      </c>
      <c r="Q100" s="62">
        <f>122*0.85</f>
        <v>103.7</v>
      </c>
      <c r="R100" s="70" t="s">
        <v>51</v>
      </c>
    </row>
    <row r="101" spans="2:18" ht="13.5" x14ac:dyDescent="0.2">
      <c r="B101" s="17" t="s">
        <v>41</v>
      </c>
      <c r="E101" s="9" t="s">
        <v>7</v>
      </c>
      <c r="F101" s="61">
        <v>-4.8</v>
      </c>
      <c r="G101" s="61">
        <v>-8.5</v>
      </c>
      <c r="H101" s="62">
        <v>-12</v>
      </c>
      <c r="I101" s="61">
        <v>-15.5</v>
      </c>
      <c r="J101" s="61">
        <v>-19</v>
      </c>
      <c r="K101" s="62">
        <v>-39</v>
      </c>
      <c r="L101" s="61">
        <v>-80</v>
      </c>
      <c r="M101" s="61">
        <v>-122</v>
      </c>
      <c r="N101" s="62">
        <v>-165</v>
      </c>
      <c r="O101" s="61">
        <v>-210</v>
      </c>
      <c r="P101" s="61">
        <v>-257</v>
      </c>
      <c r="Q101" s="62">
        <v>-305</v>
      </c>
      <c r="R101" s="60" t="s">
        <v>22</v>
      </c>
    </row>
    <row r="102" spans="2:18" ht="15" x14ac:dyDescent="0.2">
      <c r="E102" s="11" t="s">
        <v>8</v>
      </c>
      <c r="F102" s="43">
        <f>F101/F99</f>
        <v>-4.8</v>
      </c>
      <c r="G102" s="43">
        <f t="shared" ref="G102" si="33">G101/G99</f>
        <v>-4.25</v>
      </c>
      <c r="H102" s="43">
        <f t="shared" ref="H102" si="34">H101/H99</f>
        <v>-4</v>
      </c>
      <c r="I102" s="43">
        <f t="shared" ref="I102" si="35">I101/I99</f>
        <v>-3.875</v>
      </c>
      <c r="J102" s="43">
        <f t="shared" ref="J102" si="36">J101/J99</f>
        <v>-3.8</v>
      </c>
      <c r="K102" s="43">
        <f t="shared" ref="K102" si="37">K101/K99</f>
        <v>-3.9</v>
      </c>
      <c r="L102" s="43">
        <f t="shared" ref="L102" si="38">L101/L99</f>
        <v>-4</v>
      </c>
      <c r="M102" s="43">
        <f t="shared" ref="M102" si="39">M101/M99</f>
        <v>-4.0666666666666664</v>
      </c>
      <c r="N102" s="43">
        <f t="shared" ref="N102" si="40">N101/N99</f>
        <v>-4.125</v>
      </c>
      <c r="O102" s="43">
        <f t="shared" ref="O102" si="41">O101/O99</f>
        <v>-4.2</v>
      </c>
      <c r="P102" s="43">
        <f t="shared" ref="P102" si="42">P101/P99</f>
        <v>-4.2833333333333332</v>
      </c>
      <c r="Q102" s="43">
        <f t="shared" ref="Q102" si="43">Q101/Q99</f>
        <v>-4.3571428571428568</v>
      </c>
    </row>
    <row r="103" spans="2:18" ht="15" x14ac:dyDescent="0.2">
      <c r="B103" s="17"/>
      <c r="E103" s="8" t="s">
        <v>9</v>
      </c>
      <c r="F103" s="44">
        <f>SQRT(12*32.2*F102^2/(4*$F$11*($F$10*56)*$F$12^2))</f>
        <v>0.77543999738373293</v>
      </c>
      <c r="G103" s="44">
        <f t="shared" ref="G103" si="44">SQRT(12*32.2*G102^2/(4*$F$11*($F$10*56)*$F$12^2))</f>
        <v>0.68658749768351357</v>
      </c>
      <c r="H103" s="45">
        <f t="shared" ref="H103" si="45">SQRT(12*32.2*H102^2/(4*$F$11*($F$10*56)*$F$12^2))</f>
        <v>0.64619999781977744</v>
      </c>
      <c r="I103" s="44">
        <f t="shared" ref="I103" si="46">SQRT(12*32.2*I102^2/(4*$F$11*($F$10*56)*$F$12^2))</f>
        <v>0.62600624788790937</v>
      </c>
      <c r="J103" s="44">
        <f t="shared" ref="J103" si="47">SQRT(12*32.2*J102^2/(4*$F$11*($F$10*56)*$F$12^2))</f>
        <v>0.61388999792878851</v>
      </c>
      <c r="K103" s="45">
        <f t="shared" ref="K103" si="48">SQRT(12*32.2*K102^2/(4*$F$11*($F$10*56)*$F$12^2))</f>
        <v>0.63004499787428303</v>
      </c>
      <c r="L103" s="44">
        <f t="shared" ref="L103" si="49">SQRT(12*32.2*L102^2/(4*$F$11*($F$10*56)*$F$12^2))</f>
        <v>0.64619999781977744</v>
      </c>
      <c r="M103" s="44">
        <f t="shared" ref="M103" si="50">SQRT(12*32.2*M102^2/(4*$F$11*($F$10*56)*$F$12^2))</f>
        <v>0.65696999778344034</v>
      </c>
      <c r="N103" s="45">
        <f t="shared" ref="N103" si="51">SQRT(12*32.2*N102^2/(4*$F$11*($F$10*56)*$F$12^2))</f>
        <v>0.6663937477516455</v>
      </c>
      <c r="O103" s="44">
        <f t="shared" ref="O103" si="52">SQRT(12*32.2*O102^2/(4*$F$11*($F$10*56)*$F$12^2))</f>
        <v>0.67850999771076637</v>
      </c>
      <c r="P103" s="44">
        <f t="shared" ref="P103" si="53">SQRT(12*32.2*P102^2/(4*$F$11*($F$10*56)*$F$12^2))</f>
        <v>0.69197249766534497</v>
      </c>
      <c r="Q103" s="45">
        <f t="shared" ref="Q103" si="54">SQRT(12*32.2*Q102^2/(4*$F$11*($F$10*56)*$F$12^2))</f>
        <v>0.70389642619654325</v>
      </c>
      <c r="R103" s="70" t="s">
        <v>30</v>
      </c>
    </row>
    <row r="104" spans="2:18" ht="15" x14ac:dyDescent="0.2">
      <c r="C104" s="65" t="s">
        <v>36</v>
      </c>
      <c r="E104" s="14" t="s">
        <v>10</v>
      </c>
      <c r="F104" s="46">
        <f>(F101/F100)*-1</f>
        <v>0.79999999999999993</v>
      </c>
      <c r="G104" s="46">
        <f t="shared" ref="G104:Q104" si="55">(G101/G100)*-1</f>
        <v>0.92391304347826098</v>
      </c>
      <c r="H104" s="47">
        <f t="shared" si="55"/>
        <v>1.0169491525423728</v>
      </c>
      <c r="I104" s="46">
        <f t="shared" si="55"/>
        <v>1.1071428571428572</v>
      </c>
      <c r="J104" s="46">
        <f t="shared" si="55"/>
        <v>1.1875</v>
      </c>
      <c r="K104" s="47">
        <f t="shared" si="55"/>
        <v>1.56</v>
      </c>
      <c r="L104" s="46">
        <f t="shared" si="55"/>
        <v>2.0460358056265986</v>
      </c>
      <c r="M104" s="46">
        <f t="shared" si="55"/>
        <v>2.392156862745098</v>
      </c>
      <c r="N104" s="47">
        <f t="shared" si="55"/>
        <v>2.5882352941176472</v>
      </c>
      <c r="O104" s="46">
        <f t="shared" si="55"/>
        <v>2.7149321266968327</v>
      </c>
      <c r="P104" s="46">
        <f t="shared" si="55"/>
        <v>2.8523862375138735</v>
      </c>
      <c r="Q104" s="47">
        <f t="shared" si="55"/>
        <v>2.9411764705882351</v>
      </c>
      <c r="R104" s="38"/>
    </row>
    <row r="105" spans="2:18" x14ac:dyDescent="0.2">
      <c r="G105" s="73">
        <f>G104/F104</f>
        <v>1.1548913043478264</v>
      </c>
      <c r="H105" s="73">
        <f t="shared" ref="H105" si="56">H104/G104</f>
        <v>1.1006979062811564</v>
      </c>
      <c r="I105" s="73">
        <f t="shared" ref="I105" si="57">I104/H104</f>
        <v>1.0886904761904763</v>
      </c>
      <c r="J105" s="73">
        <f>J104/I104</f>
        <v>1.0725806451612903</v>
      </c>
      <c r="K105" s="73">
        <f t="shared" ref="K105" si="58">K104/J104</f>
        <v>1.3136842105263158</v>
      </c>
      <c r="L105" s="73">
        <f t="shared" ref="L105" si="59">L104/K104</f>
        <v>1.3115614138632041</v>
      </c>
      <c r="M105" s="73">
        <f t="shared" ref="M105" si="60">M104/L104</f>
        <v>1.1691666666666665</v>
      </c>
      <c r="N105" s="73">
        <f t="shared" ref="N105" si="61">N104/M104</f>
        <v>1.0819672131147542</v>
      </c>
      <c r="O105" s="73">
        <f t="shared" ref="O105" si="62">O104/N104</f>
        <v>1.048951048951049</v>
      </c>
      <c r="P105" s="73">
        <f t="shared" ref="P105" si="63">P104/O104</f>
        <v>1.05062893081761</v>
      </c>
      <c r="Q105" s="73">
        <f t="shared" ref="Q105" si="64">Q104/P104</f>
        <v>1.0311284046692606</v>
      </c>
    </row>
    <row r="106" spans="2:18" x14ac:dyDescent="0.2">
      <c r="G106" s="69">
        <f>G104-F104</f>
        <v>0.12391304347826104</v>
      </c>
      <c r="H106" s="69">
        <f t="shared" ref="H106:J106" si="65">H104-G104</f>
        <v>9.303610906411186E-2</v>
      </c>
      <c r="I106" s="69">
        <f t="shared" si="65"/>
        <v>9.019370460048437E-2</v>
      </c>
      <c r="J106" s="69">
        <f t="shared" si="65"/>
        <v>8.0357142857142794E-2</v>
      </c>
      <c r="K106" s="69">
        <f>(K104-J104)/5</f>
        <v>7.4500000000000011E-2</v>
      </c>
      <c r="L106" s="69">
        <f>(L104-K104)/10</f>
        <v>4.8603580562659857E-2</v>
      </c>
      <c r="M106" s="69">
        <f t="shared" ref="M106:Q106" si="66">(M104-L104)/10</f>
        <v>3.4612105711849937E-2</v>
      </c>
      <c r="N106" s="69">
        <f t="shared" si="66"/>
        <v>1.9607843137254923E-2</v>
      </c>
      <c r="O106" s="69">
        <f t="shared" si="66"/>
        <v>1.2669683257918552E-2</v>
      </c>
      <c r="P106" s="69">
        <f t="shared" si="66"/>
        <v>1.3745411081704084E-2</v>
      </c>
      <c r="Q106" s="69">
        <f t="shared" si="66"/>
        <v>8.879023307436151E-3</v>
      </c>
    </row>
    <row r="107" spans="2:18" x14ac:dyDescent="0.2">
      <c r="G107" s="69">
        <f>G104-F104</f>
        <v>0.12391304347826104</v>
      </c>
      <c r="H107" s="69">
        <f t="shared" ref="H107:Q107" si="67">H104-G104</f>
        <v>9.303610906411186E-2</v>
      </c>
      <c r="I107" s="69">
        <f t="shared" si="67"/>
        <v>9.019370460048437E-2</v>
      </c>
      <c r="J107" s="69">
        <f t="shared" si="67"/>
        <v>8.0357142857142794E-2</v>
      </c>
      <c r="K107" s="69">
        <f t="shared" si="67"/>
        <v>0.37250000000000005</v>
      </c>
      <c r="L107" s="69">
        <f t="shared" si="67"/>
        <v>0.48603580562659854</v>
      </c>
      <c r="M107" s="69">
        <f t="shared" si="67"/>
        <v>0.34612105711849939</v>
      </c>
      <c r="N107" s="69">
        <f t="shared" si="67"/>
        <v>0.19607843137254921</v>
      </c>
      <c r="O107" s="69">
        <f t="shared" si="67"/>
        <v>0.12669683257918551</v>
      </c>
      <c r="P107" s="69">
        <f t="shared" si="67"/>
        <v>0.13745411081704084</v>
      </c>
      <c r="Q107" s="69">
        <f t="shared" si="67"/>
        <v>8.8790233074361513E-2</v>
      </c>
    </row>
    <row r="108" spans="2:18" x14ac:dyDescent="0.2">
      <c r="G108" s="55">
        <f t="shared" ref="G108:Q108" si="68">G103-F103</f>
        <v>-8.8852499700219356E-2</v>
      </c>
      <c r="H108" s="55">
        <f t="shared" si="68"/>
        <v>-4.0387499863736132E-2</v>
      </c>
      <c r="I108" s="63">
        <f t="shared" si="68"/>
        <v>-2.0193749931868066E-2</v>
      </c>
      <c r="J108" s="63">
        <f t="shared" si="68"/>
        <v>-1.2116249959120862E-2</v>
      </c>
      <c r="K108" s="63">
        <f t="shared" si="68"/>
        <v>1.6154999945494519E-2</v>
      </c>
      <c r="L108" s="63">
        <f t="shared" si="68"/>
        <v>1.6154999945494408E-2</v>
      </c>
      <c r="M108" s="63">
        <f t="shared" si="68"/>
        <v>1.0769999963662902E-2</v>
      </c>
      <c r="N108" s="63">
        <f t="shared" si="68"/>
        <v>9.423749968205164E-3</v>
      </c>
      <c r="O108" s="63">
        <f t="shared" si="68"/>
        <v>1.2116249959120862E-2</v>
      </c>
      <c r="P108" s="63">
        <f t="shared" si="68"/>
        <v>1.3462499954578599E-2</v>
      </c>
      <c r="Q108" s="63">
        <f t="shared" si="68"/>
        <v>1.192392853119828E-2</v>
      </c>
      <c r="R108" t="s">
        <v>39</v>
      </c>
    </row>
    <row r="111" spans="2:18" x14ac:dyDescent="0.2">
      <c r="E111" s="40"/>
      <c r="F111" s="72">
        <f>(F120/F100)</f>
        <v>1</v>
      </c>
      <c r="G111" s="72">
        <f t="shared" ref="G111:Q111" si="69">(G120/G100)</f>
        <v>0.98086956521739133</v>
      </c>
      <c r="H111" s="72">
        <f t="shared" si="69"/>
        <v>0.9576271186440678</v>
      </c>
      <c r="I111" s="72">
        <f t="shared" si="69"/>
        <v>0.94285714285714284</v>
      </c>
      <c r="J111" s="72">
        <f t="shared" si="69"/>
        <v>0.93125000000000002</v>
      </c>
      <c r="K111" s="72">
        <f t="shared" si="69"/>
        <v>0.92</v>
      </c>
      <c r="L111" s="72">
        <f t="shared" si="69"/>
        <v>0.8899999999999999</v>
      </c>
      <c r="M111" s="72">
        <f t="shared" si="69"/>
        <v>0.89</v>
      </c>
      <c r="N111" s="72">
        <f t="shared" si="69"/>
        <v>0.89069803921568624</v>
      </c>
      <c r="O111" s="72">
        <f t="shared" si="69"/>
        <v>0.89057530704589549</v>
      </c>
      <c r="P111" s="72">
        <f t="shared" si="69"/>
        <v>0.89</v>
      </c>
      <c r="Q111" s="72">
        <f t="shared" si="69"/>
        <v>0.89</v>
      </c>
    </row>
    <row r="112" spans="2:18" ht="15" x14ac:dyDescent="0.2">
      <c r="B112" s="64" t="s">
        <v>25</v>
      </c>
      <c r="E112" s="1" t="s">
        <v>13</v>
      </c>
      <c r="F112" s="1">
        <v>1</v>
      </c>
      <c r="G112" s="1">
        <v>2</v>
      </c>
      <c r="H112" s="1">
        <v>3</v>
      </c>
      <c r="I112" s="1">
        <v>4</v>
      </c>
      <c r="J112" s="1">
        <v>5</v>
      </c>
      <c r="K112" s="1">
        <v>10</v>
      </c>
      <c r="L112" s="1">
        <v>20</v>
      </c>
      <c r="M112" s="1">
        <v>30</v>
      </c>
      <c r="N112" s="1">
        <v>40</v>
      </c>
      <c r="O112" s="1">
        <v>50</v>
      </c>
      <c r="P112" s="1">
        <v>60</v>
      </c>
      <c r="Q112" s="1">
        <v>70</v>
      </c>
    </row>
    <row r="113" spans="2:18" ht="13.5" x14ac:dyDescent="0.2">
      <c r="B113" s="64" t="s">
        <v>33</v>
      </c>
      <c r="E113" s="9" t="s">
        <v>6</v>
      </c>
      <c r="F113" s="41">
        <f t="shared" ref="F113:Q113" si="70">F120/2</f>
        <v>3</v>
      </c>
      <c r="G113" s="41">
        <f t="shared" si="70"/>
        <v>4.5119999999999996</v>
      </c>
      <c r="H113" s="42">
        <f t="shared" si="70"/>
        <v>5.65</v>
      </c>
      <c r="I113" s="41">
        <f t="shared" si="70"/>
        <v>6.6</v>
      </c>
      <c r="J113" s="41">
        <f t="shared" si="70"/>
        <v>7.45</v>
      </c>
      <c r="K113" s="42">
        <f t="shared" si="70"/>
        <v>11.5</v>
      </c>
      <c r="L113" s="41">
        <f t="shared" si="70"/>
        <v>17.3995</v>
      </c>
      <c r="M113" s="41">
        <f t="shared" si="70"/>
        <v>22.695</v>
      </c>
      <c r="N113" s="42">
        <f t="shared" si="70"/>
        <v>28.390999999999998</v>
      </c>
      <c r="O113" s="41">
        <f t="shared" si="70"/>
        <v>34.443000000000005</v>
      </c>
      <c r="P113" s="41">
        <f t="shared" si="70"/>
        <v>40.094499999999996</v>
      </c>
      <c r="Q113" s="42">
        <f t="shared" si="70"/>
        <v>46.146500000000003</v>
      </c>
    </row>
    <row r="114" spans="2:18" ht="13.5" x14ac:dyDescent="0.2">
      <c r="E114" s="9" t="s">
        <v>7</v>
      </c>
      <c r="F114" s="41">
        <f t="shared" ref="F114:Q114" si="71">F121/2</f>
        <v>-2.4</v>
      </c>
      <c r="G114" s="41">
        <f t="shared" si="71"/>
        <v>-4.25</v>
      </c>
      <c r="H114" s="42">
        <f t="shared" si="71"/>
        <v>-6</v>
      </c>
      <c r="I114" s="41">
        <f t="shared" si="71"/>
        <v>-7.75</v>
      </c>
      <c r="J114" s="41">
        <f t="shared" si="71"/>
        <v>-9.5</v>
      </c>
      <c r="K114" s="42">
        <f t="shared" si="71"/>
        <v>-19.5</v>
      </c>
      <c r="L114" s="41">
        <f t="shared" si="71"/>
        <v>-40</v>
      </c>
      <c r="M114" s="41">
        <f t="shared" si="71"/>
        <v>-61</v>
      </c>
      <c r="N114" s="42">
        <f t="shared" si="71"/>
        <v>-82.5</v>
      </c>
      <c r="O114" s="41">
        <f t="shared" si="71"/>
        <v>-105</v>
      </c>
      <c r="P114" s="41">
        <f t="shared" si="71"/>
        <v>-128.5</v>
      </c>
      <c r="Q114" s="42">
        <f t="shared" si="71"/>
        <v>-152.5</v>
      </c>
    </row>
    <row r="116" spans="2:18" ht="13.5" x14ac:dyDescent="0.2">
      <c r="E116" s="9" t="s">
        <v>6</v>
      </c>
      <c r="F116" s="41">
        <v>5.333333333333333</v>
      </c>
      <c r="G116" s="41">
        <v>8.4444444444444446</v>
      </c>
      <c r="H116" s="42">
        <v>12.311111111111112</v>
      </c>
      <c r="I116" s="41">
        <v>16.666666666666668</v>
      </c>
      <c r="J116" s="41">
        <v>20.755555555555553</v>
      </c>
      <c r="K116" s="42">
        <v>33.733333333333327</v>
      </c>
      <c r="L116" s="41">
        <v>49.933333333333323</v>
      </c>
      <c r="M116" s="41">
        <v>64.066666666666663</v>
      </c>
      <c r="N116" s="42">
        <v>78.177777777777777</v>
      </c>
      <c r="O116" s="41">
        <v>93.1111111111111</v>
      </c>
      <c r="P116" s="41">
        <v>107.62222222222221</v>
      </c>
      <c r="Q116" s="42">
        <v>121.80000000000001</v>
      </c>
      <c r="R116" s="17" t="s">
        <v>24</v>
      </c>
    </row>
    <row r="117" spans="2:18" ht="13.5" x14ac:dyDescent="0.2">
      <c r="E117" s="9" t="s">
        <v>7</v>
      </c>
      <c r="F117" s="61">
        <v>-4.333333333333333</v>
      </c>
      <c r="G117" s="61">
        <v>-6.5111111111111111</v>
      </c>
      <c r="H117" s="62">
        <v>-9.4222222222222243</v>
      </c>
      <c r="I117" s="61">
        <v>-12.555555555555557</v>
      </c>
      <c r="J117" s="61">
        <v>-16.444444444444443</v>
      </c>
      <c r="K117" s="62">
        <v>-37.31111111111111</v>
      </c>
      <c r="L117" s="61">
        <v>-78.533333333333346</v>
      </c>
      <c r="M117" s="61">
        <v>-120.37777777777777</v>
      </c>
      <c r="N117" s="62">
        <v>-164.28888888888889</v>
      </c>
      <c r="O117" s="61">
        <v>-211.64444444444445</v>
      </c>
      <c r="P117" s="61">
        <v>-258.53333333333336</v>
      </c>
      <c r="Q117" s="62">
        <v>-306.06666666666666</v>
      </c>
      <c r="R117" s="17" t="s">
        <v>23</v>
      </c>
    </row>
    <row r="118" spans="2:18" ht="15" x14ac:dyDescent="0.2">
      <c r="E118" s="8" t="s">
        <v>9</v>
      </c>
      <c r="F118" s="44">
        <v>0.7</v>
      </c>
      <c r="G118" s="44">
        <v>0.52555555555555555</v>
      </c>
      <c r="H118" s="45">
        <v>0.50555555555555565</v>
      </c>
      <c r="I118" s="44">
        <v>0.51</v>
      </c>
      <c r="J118" s="44">
        <v>0.5311111111111112</v>
      </c>
      <c r="K118" s="45">
        <v>0.60333333333333339</v>
      </c>
      <c r="L118" s="44">
        <v>0.63555555555555565</v>
      </c>
      <c r="M118" s="44">
        <v>0.64777777777777779</v>
      </c>
      <c r="N118" s="45">
        <v>0.6644444444444445</v>
      </c>
      <c r="O118" s="44">
        <v>0.681111111111111</v>
      </c>
      <c r="P118" s="44">
        <v>0.69222222222222229</v>
      </c>
      <c r="Q118" s="45">
        <v>0.70444444444444443</v>
      </c>
      <c r="R118" t="s">
        <v>21</v>
      </c>
    </row>
    <row r="119" spans="2:18" ht="15" x14ac:dyDescent="0.2">
      <c r="E119" s="1" t="s">
        <v>12</v>
      </c>
      <c r="F119" s="1">
        <v>1</v>
      </c>
      <c r="G119" s="1">
        <v>2</v>
      </c>
      <c r="H119" s="1">
        <v>3</v>
      </c>
      <c r="I119" s="1">
        <v>4</v>
      </c>
      <c r="J119" s="1">
        <v>5</v>
      </c>
      <c r="K119" s="1">
        <v>10</v>
      </c>
      <c r="L119" s="1">
        <v>20</v>
      </c>
      <c r="M119" s="1">
        <v>30</v>
      </c>
      <c r="N119" s="1">
        <v>40</v>
      </c>
      <c r="O119" s="1">
        <v>50</v>
      </c>
      <c r="P119" s="1">
        <v>60</v>
      </c>
      <c r="Q119" s="1">
        <v>70</v>
      </c>
      <c r="R119" s="17" t="s">
        <v>45</v>
      </c>
    </row>
    <row r="120" spans="2:18" ht="13.5" x14ac:dyDescent="0.2">
      <c r="B120" s="17" t="s">
        <v>40</v>
      </c>
      <c r="E120" s="9" t="s">
        <v>6</v>
      </c>
      <c r="F120" s="61">
        <v>6</v>
      </c>
      <c r="G120" s="61">
        <f>9.4*0.96</f>
        <v>9.0239999999999991</v>
      </c>
      <c r="H120" s="62">
        <v>11.3</v>
      </c>
      <c r="I120" s="61">
        <v>13.2</v>
      </c>
      <c r="J120" s="61">
        <v>14.9</v>
      </c>
      <c r="K120" s="62">
        <v>23</v>
      </c>
      <c r="L120" s="61">
        <f>39.1*0.89</f>
        <v>34.798999999999999</v>
      </c>
      <c r="M120" s="61">
        <f>51*0.89</f>
        <v>45.39</v>
      </c>
      <c r="N120" s="62">
        <f>63.8*0.89</f>
        <v>56.781999999999996</v>
      </c>
      <c r="O120" s="61">
        <f>77.4*0.89</f>
        <v>68.88600000000001</v>
      </c>
      <c r="P120" s="61">
        <f>90.1*0.89</f>
        <v>80.188999999999993</v>
      </c>
      <c r="Q120" s="62">
        <f>103.7*0.89</f>
        <v>92.293000000000006</v>
      </c>
      <c r="R120" s="70" t="s">
        <v>52</v>
      </c>
    </row>
    <row r="121" spans="2:18" ht="13.5" x14ac:dyDescent="0.2">
      <c r="B121" s="17" t="s">
        <v>41</v>
      </c>
      <c r="E121" s="9" t="s">
        <v>7</v>
      </c>
      <c r="F121" s="61">
        <v>-4.8</v>
      </c>
      <c r="G121" s="61">
        <v>-8.5</v>
      </c>
      <c r="H121" s="62">
        <v>-12</v>
      </c>
      <c r="I121" s="61">
        <v>-15.5</v>
      </c>
      <c r="J121" s="61">
        <v>-19</v>
      </c>
      <c r="K121" s="62">
        <v>-39</v>
      </c>
      <c r="L121" s="61">
        <v>-80</v>
      </c>
      <c r="M121" s="61">
        <v>-122</v>
      </c>
      <c r="N121" s="62">
        <v>-165</v>
      </c>
      <c r="O121" s="61">
        <v>-210</v>
      </c>
      <c r="P121" s="61">
        <v>-257</v>
      </c>
      <c r="Q121" s="62">
        <v>-305</v>
      </c>
      <c r="R121" s="60" t="s">
        <v>22</v>
      </c>
    </row>
    <row r="122" spans="2:18" ht="15" x14ac:dyDescent="0.2">
      <c r="E122" s="11" t="s">
        <v>8</v>
      </c>
      <c r="F122" s="43">
        <f>F121/F119</f>
        <v>-4.8</v>
      </c>
      <c r="G122" s="43">
        <f t="shared" ref="G122" si="72">G121/G119</f>
        <v>-4.25</v>
      </c>
      <c r="H122" s="43">
        <f t="shared" ref="H122" si="73">H121/H119</f>
        <v>-4</v>
      </c>
      <c r="I122" s="43">
        <f t="shared" ref="I122" si="74">I121/I119</f>
        <v>-3.875</v>
      </c>
      <c r="J122" s="43">
        <f t="shared" ref="J122" si="75">J121/J119</f>
        <v>-3.8</v>
      </c>
      <c r="K122" s="43">
        <f t="shared" ref="K122" si="76">K121/K119</f>
        <v>-3.9</v>
      </c>
      <c r="L122" s="43">
        <f t="shared" ref="L122" si="77">L121/L119</f>
        <v>-4</v>
      </c>
      <c r="M122" s="43">
        <f t="shared" ref="M122" si="78">M121/M119</f>
        <v>-4.0666666666666664</v>
      </c>
      <c r="N122" s="43">
        <f t="shared" ref="N122" si="79">N121/N119</f>
        <v>-4.125</v>
      </c>
      <c r="O122" s="43">
        <f t="shared" ref="O122" si="80">O121/O119</f>
        <v>-4.2</v>
      </c>
      <c r="P122" s="43">
        <f t="shared" ref="P122" si="81">P121/P119</f>
        <v>-4.2833333333333332</v>
      </c>
      <c r="Q122" s="43">
        <f t="shared" ref="Q122" si="82">Q121/Q119</f>
        <v>-4.3571428571428568</v>
      </c>
    </row>
    <row r="123" spans="2:18" ht="15" x14ac:dyDescent="0.2">
      <c r="B123" s="17"/>
      <c r="E123" s="8" t="s">
        <v>9</v>
      </c>
      <c r="F123" s="44">
        <f>SQRT(12*32.2*F122^2/(4*$F$11*($F$10*56)*$F$12^2))</f>
        <v>0.77543999738373293</v>
      </c>
      <c r="G123" s="44">
        <f t="shared" ref="G123" si="83">SQRT(12*32.2*G122^2/(4*$F$11*($F$10*56)*$F$12^2))</f>
        <v>0.68658749768351357</v>
      </c>
      <c r="H123" s="45">
        <f t="shared" ref="H123" si="84">SQRT(12*32.2*H122^2/(4*$F$11*($F$10*56)*$F$12^2))</f>
        <v>0.64619999781977744</v>
      </c>
      <c r="I123" s="44">
        <f t="shared" ref="I123" si="85">SQRT(12*32.2*I122^2/(4*$F$11*($F$10*56)*$F$12^2))</f>
        <v>0.62600624788790937</v>
      </c>
      <c r="J123" s="44">
        <f t="shared" ref="J123" si="86">SQRT(12*32.2*J122^2/(4*$F$11*($F$10*56)*$F$12^2))</f>
        <v>0.61388999792878851</v>
      </c>
      <c r="K123" s="45">
        <f t="shared" ref="K123" si="87">SQRT(12*32.2*K122^2/(4*$F$11*($F$10*56)*$F$12^2))</f>
        <v>0.63004499787428303</v>
      </c>
      <c r="L123" s="44">
        <f t="shared" ref="L123" si="88">SQRT(12*32.2*L122^2/(4*$F$11*($F$10*56)*$F$12^2))</f>
        <v>0.64619999781977744</v>
      </c>
      <c r="M123" s="44">
        <f t="shared" ref="M123" si="89">SQRT(12*32.2*M122^2/(4*$F$11*($F$10*56)*$F$12^2))</f>
        <v>0.65696999778344034</v>
      </c>
      <c r="N123" s="45">
        <f t="shared" ref="N123" si="90">SQRT(12*32.2*N122^2/(4*$F$11*($F$10*56)*$F$12^2))</f>
        <v>0.6663937477516455</v>
      </c>
      <c r="O123" s="44">
        <f t="shared" ref="O123" si="91">SQRT(12*32.2*O122^2/(4*$F$11*($F$10*56)*$F$12^2))</f>
        <v>0.67850999771076637</v>
      </c>
      <c r="P123" s="44">
        <f t="shared" ref="P123" si="92">SQRT(12*32.2*P122^2/(4*$F$11*($F$10*56)*$F$12^2))</f>
        <v>0.69197249766534497</v>
      </c>
      <c r="Q123" s="45">
        <f t="shared" ref="Q123" si="93">SQRT(12*32.2*Q122^2/(4*$F$11*($F$10*56)*$F$12^2))</f>
        <v>0.70389642619654325</v>
      </c>
      <c r="R123" s="70" t="s">
        <v>30</v>
      </c>
    </row>
    <row r="124" spans="2:18" ht="15" x14ac:dyDescent="0.2">
      <c r="C124" s="65" t="s">
        <v>36</v>
      </c>
      <c r="E124" s="14" t="s">
        <v>10</v>
      </c>
      <c r="F124" s="46">
        <f>(F121/F120)*-1</f>
        <v>0.79999999999999993</v>
      </c>
      <c r="G124" s="46">
        <f t="shared" ref="G124:Q124" si="94">(G121/G120)*-1</f>
        <v>0.94193262411347523</v>
      </c>
      <c r="H124" s="47">
        <f t="shared" si="94"/>
        <v>1.0619469026548671</v>
      </c>
      <c r="I124" s="46">
        <f t="shared" si="94"/>
        <v>1.1742424242424243</v>
      </c>
      <c r="J124" s="46">
        <f t="shared" si="94"/>
        <v>1.2751677852348993</v>
      </c>
      <c r="K124" s="47">
        <f t="shared" si="94"/>
        <v>1.6956521739130435</v>
      </c>
      <c r="L124" s="46">
        <f t="shared" si="94"/>
        <v>2.298916635535504</v>
      </c>
      <c r="M124" s="46">
        <f t="shared" si="94"/>
        <v>2.687816699713593</v>
      </c>
      <c r="N124" s="47">
        <f t="shared" si="94"/>
        <v>2.9058504455637353</v>
      </c>
      <c r="O124" s="46">
        <f t="shared" si="94"/>
        <v>3.0485149377231946</v>
      </c>
      <c r="P124" s="46">
        <f t="shared" si="94"/>
        <v>3.2049283567571614</v>
      </c>
      <c r="Q124" s="47">
        <f t="shared" si="94"/>
        <v>3.3046926635822866</v>
      </c>
      <c r="R124" s="38"/>
    </row>
    <row r="125" spans="2:18" x14ac:dyDescent="0.2">
      <c r="G125" s="73">
        <f>G124/F124</f>
        <v>1.1774157801418441</v>
      </c>
      <c r="H125" s="73">
        <f t="shared" ref="H125" si="95">H124/G124</f>
        <v>1.1274128058302966</v>
      </c>
      <c r="I125" s="73">
        <f t="shared" ref="I125" si="96">I124/H124</f>
        <v>1.1057449494949496</v>
      </c>
      <c r="J125" s="73">
        <f>J124/I124</f>
        <v>1.0859493396839142</v>
      </c>
      <c r="K125" s="73">
        <f t="shared" ref="K125" si="97">K124/J124</f>
        <v>1.3297482837528605</v>
      </c>
      <c r="L125" s="73">
        <f t="shared" ref="L125" si="98">L124/K124</f>
        <v>1.3557713491619638</v>
      </c>
      <c r="M125" s="73">
        <f t="shared" ref="M125" si="99">M124/L124</f>
        <v>1.1691666666666665</v>
      </c>
      <c r="N125" s="73">
        <f t="shared" ref="N125" si="100">N124/M124</f>
        <v>1.0811192764273603</v>
      </c>
      <c r="O125" s="73">
        <f t="shared" ref="O125" si="101">O124/N124</f>
        <v>1.0490956072351418</v>
      </c>
      <c r="P125" s="73">
        <f t="shared" ref="P125" si="102">P124/O124</f>
        <v>1.0513080703979707</v>
      </c>
      <c r="Q125" s="73">
        <f t="shared" ref="Q125" si="103">Q124/P124</f>
        <v>1.0311284046692606</v>
      </c>
    </row>
    <row r="126" spans="2:18" x14ac:dyDescent="0.2">
      <c r="G126" s="69">
        <f>G124-F124</f>
        <v>0.14193262411347529</v>
      </c>
      <c r="H126" s="69">
        <f t="shared" ref="H126:J126" si="104">H124-G124</f>
        <v>0.12001427854139191</v>
      </c>
      <c r="I126" s="69">
        <f t="shared" si="104"/>
        <v>0.11229552158755718</v>
      </c>
      <c r="J126" s="69">
        <f t="shared" si="104"/>
        <v>0.10092536099247496</v>
      </c>
      <c r="K126" s="69">
        <f>(K124-J124)/5</f>
        <v>8.4096877735628836E-2</v>
      </c>
      <c r="L126" s="69">
        <f>(L124-K124)/10</f>
        <v>6.0326446162246049E-2</v>
      </c>
      <c r="M126" s="69">
        <f t="shared" ref="M126:Q126" si="105">(M124-L124)/10</f>
        <v>3.889000641780891E-2</v>
      </c>
      <c r="N126" s="69">
        <f t="shared" si="105"/>
        <v>2.1803374585014225E-2</v>
      </c>
      <c r="O126" s="69">
        <f t="shared" si="105"/>
        <v>1.4266449215945932E-2</v>
      </c>
      <c r="P126" s="69">
        <f t="shared" si="105"/>
        <v>1.5641341903396676E-2</v>
      </c>
      <c r="Q126" s="69">
        <f t="shared" si="105"/>
        <v>9.9764306825125271E-3</v>
      </c>
    </row>
    <row r="127" spans="2:18" x14ac:dyDescent="0.2">
      <c r="G127" s="69">
        <f>G124-F124</f>
        <v>0.14193262411347529</v>
      </c>
      <c r="H127" s="69">
        <f t="shared" ref="H127:Q127" si="106">H124-G124</f>
        <v>0.12001427854139191</v>
      </c>
      <c r="I127" s="69">
        <f t="shared" si="106"/>
        <v>0.11229552158755718</v>
      </c>
      <c r="J127" s="69">
        <f t="shared" si="106"/>
        <v>0.10092536099247496</v>
      </c>
      <c r="K127" s="69">
        <f t="shared" si="106"/>
        <v>0.42048438867814419</v>
      </c>
      <c r="L127" s="69">
        <f t="shared" si="106"/>
        <v>0.6032644616224605</v>
      </c>
      <c r="M127" s="69">
        <f t="shared" si="106"/>
        <v>0.38890006417808909</v>
      </c>
      <c r="N127" s="69">
        <f t="shared" si="106"/>
        <v>0.21803374585014224</v>
      </c>
      <c r="O127" s="69">
        <f t="shared" si="106"/>
        <v>0.14266449215945931</v>
      </c>
      <c r="P127" s="69">
        <f t="shared" si="106"/>
        <v>0.15641341903396677</v>
      </c>
      <c r="Q127" s="69">
        <f t="shared" si="106"/>
        <v>9.9764306825125271E-2</v>
      </c>
    </row>
    <row r="128" spans="2:18" x14ac:dyDescent="0.2">
      <c r="G128" s="55">
        <f t="shared" ref="G128:Q128" si="107">G123-F123</f>
        <v>-8.8852499700219356E-2</v>
      </c>
      <c r="H128" s="55">
        <f t="shared" si="107"/>
        <v>-4.0387499863736132E-2</v>
      </c>
      <c r="I128" s="63">
        <f t="shared" si="107"/>
        <v>-2.0193749931868066E-2</v>
      </c>
      <c r="J128" s="63">
        <f t="shared" si="107"/>
        <v>-1.2116249959120862E-2</v>
      </c>
      <c r="K128" s="63">
        <f t="shared" si="107"/>
        <v>1.6154999945494519E-2</v>
      </c>
      <c r="L128" s="63">
        <f t="shared" si="107"/>
        <v>1.6154999945494408E-2</v>
      </c>
      <c r="M128" s="63">
        <f t="shared" si="107"/>
        <v>1.0769999963662902E-2</v>
      </c>
      <c r="N128" s="63">
        <f t="shared" si="107"/>
        <v>9.423749968205164E-3</v>
      </c>
      <c r="O128" s="63">
        <f t="shared" si="107"/>
        <v>1.2116249959120862E-2</v>
      </c>
      <c r="P128" s="63">
        <f t="shared" si="107"/>
        <v>1.3462499954578599E-2</v>
      </c>
      <c r="Q128" s="63">
        <f t="shared" si="107"/>
        <v>1.192392853119828E-2</v>
      </c>
      <c r="R128" t="s">
        <v>39</v>
      </c>
    </row>
    <row r="132" spans="1:19" ht="13.5" thickBot="1" x14ac:dyDescent="0.25">
      <c r="A132" s="79"/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</row>
    <row r="134" spans="1:19" x14ac:dyDescent="0.2">
      <c r="B134" t="s">
        <v>46</v>
      </c>
    </row>
    <row r="135" spans="1:19" x14ac:dyDescent="0.2">
      <c r="B135" t="s">
        <v>47</v>
      </c>
    </row>
    <row r="138" spans="1:19" ht="15" x14ac:dyDescent="0.2">
      <c r="E138" s="1" t="s">
        <v>13</v>
      </c>
      <c r="F138" s="1">
        <v>1</v>
      </c>
      <c r="G138" s="1">
        <v>2</v>
      </c>
      <c r="H138" s="1">
        <v>3</v>
      </c>
      <c r="I138" s="1">
        <v>4</v>
      </c>
      <c r="J138" s="1">
        <v>5</v>
      </c>
      <c r="K138" s="1">
        <v>10</v>
      </c>
      <c r="L138" s="1">
        <v>20</v>
      </c>
      <c r="M138" s="1">
        <v>30</v>
      </c>
      <c r="N138" s="1">
        <v>40</v>
      </c>
      <c r="O138" s="1">
        <v>50</v>
      </c>
      <c r="P138" s="1">
        <v>60</v>
      </c>
      <c r="Q138" s="1">
        <v>70</v>
      </c>
    </row>
    <row r="139" spans="1:19" ht="13.5" x14ac:dyDescent="0.2">
      <c r="E139" s="9" t="s">
        <v>6</v>
      </c>
      <c r="F139" s="41">
        <v>3</v>
      </c>
      <c r="G139" s="41">
        <v>4.0999999999999996</v>
      </c>
      <c r="H139" s="42">
        <v>5.0999999999999996</v>
      </c>
      <c r="I139" s="41">
        <v>5.9</v>
      </c>
      <c r="J139" s="41">
        <v>6.6</v>
      </c>
      <c r="K139" s="42">
        <v>10</v>
      </c>
      <c r="L139" s="41">
        <v>15</v>
      </c>
      <c r="M139" s="41">
        <v>20</v>
      </c>
      <c r="N139" s="42">
        <v>25</v>
      </c>
      <c r="O139" s="41">
        <v>30.1</v>
      </c>
      <c r="P139" s="41">
        <v>35.200000000000003</v>
      </c>
      <c r="Q139" s="42">
        <v>40.4</v>
      </c>
    </row>
    <row r="140" spans="1:19" ht="13.5" x14ac:dyDescent="0.2">
      <c r="E140" s="9" t="s">
        <v>7</v>
      </c>
      <c r="F140" s="41">
        <v>-2.4</v>
      </c>
      <c r="G140" s="41">
        <v>-4.25</v>
      </c>
      <c r="H140" s="42">
        <v>-6</v>
      </c>
      <c r="I140" s="41">
        <v>-7.75</v>
      </c>
      <c r="J140" s="41">
        <v>-9.5</v>
      </c>
      <c r="K140" s="42">
        <v>-19.5</v>
      </c>
      <c r="L140" s="41">
        <v>-40</v>
      </c>
      <c r="M140" s="41">
        <v>-61</v>
      </c>
      <c r="N140" s="42">
        <v>-82.5</v>
      </c>
      <c r="O140" s="41">
        <v>-105</v>
      </c>
      <c r="P140" s="41">
        <v>-128.5</v>
      </c>
      <c r="Q140" s="42">
        <v>-152.5</v>
      </c>
    </row>
    <row r="141" spans="1:19" ht="13.5" x14ac:dyDescent="0.2">
      <c r="E141" s="48"/>
      <c r="F141" s="51"/>
      <c r="G141" s="51"/>
      <c r="H141" s="51"/>
      <c r="I141" s="51"/>
      <c r="J141" s="51"/>
      <c r="K141" s="51"/>
      <c r="L141" s="51"/>
      <c r="M141" s="51"/>
      <c r="N141" s="51"/>
      <c r="P141" s="51"/>
      <c r="Q141" s="51"/>
    </row>
    <row r="142" spans="1:19" ht="15" x14ac:dyDescent="0.2">
      <c r="E142" s="1" t="s">
        <v>12</v>
      </c>
      <c r="F142" s="1">
        <v>1</v>
      </c>
      <c r="G142" s="1">
        <v>2</v>
      </c>
      <c r="H142" s="1">
        <v>3</v>
      </c>
      <c r="I142" s="1">
        <v>4</v>
      </c>
      <c r="J142" s="1">
        <v>5</v>
      </c>
      <c r="K142" s="1">
        <v>10</v>
      </c>
      <c r="L142" s="1">
        <v>20</v>
      </c>
      <c r="M142" s="1">
        <v>30</v>
      </c>
      <c r="N142" s="1">
        <v>40</v>
      </c>
      <c r="O142" s="1">
        <v>50</v>
      </c>
      <c r="P142" s="1">
        <v>60</v>
      </c>
      <c r="Q142" s="1">
        <v>70</v>
      </c>
    </row>
    <row r="143" spans="1:19" ht="13.5" x14ac:dyDescent="0.2">
      <c r="E143" s="9" t="s">
        <v>6</v>
      </c>
      <c r="F143" s="61">
        <v>6</v>
      </c>
      <c r="G143" s="61">
        <v>8.1999999999999993</v>
      </c>
      <c r="H143" s="62">
        <v>10.199999999999999</v>
      </c>
      <c r="I143" s="61">
        <v>11.8</v>
      </c>
      <c r="J143" s="61">
        <v>13.2</v>
      </c>
      <c r="K143" s="62">
        <v>20</v>
      </c>
      <c r="L143" s="61">
        <v>30</v>
      </c>
      <c r="M143" s="61">
        <v>40</v>
      </c>
      <c r="N143" s="62">
        <v>50</v>
      </c>
      <c r="O143" s="61">
        <v>60.2</v>
      </c>
      <c r="P143" s="61">
        <v>70.400000000000006</v>
      </c>
      <c r="Q143" s="62">
        <v>80.8</v>
      </c>
      <c r="R143" t="s">
        <v>43</v>
      </c>
    </row>
    <row r="144" spans="1:19" ht="13.5" x14ac:dyDescent="0.2">
      <c r="E144" s="9" t="s">
        <v>7</v>
      </c>
      <c r="F144" s="67">
        <v>-4.8</v>
      </c>
      <c r="G144" s="67">
        <v>-8.5</v>
      </c>
      <c r="H144" s="68">
        <v>-12</v>
      </c>
      <c r="I144" s="67">
        <v>-15.5</v>
      </c>
      <c r="J144" s="67">
        <v>-19</v>
      </c>
      <c r="K144" s="68">
        <v>-39</v>
      </c>
      <c r="L144" s="67">
        <v>-80</v>
      </c>
      <c r="M144" s="67">
        <v>-122</v>
      </c>
      <c r="N144" s="68">
        <v>-165</v>
      </c>
      <c r="O144" s="67">
        <v>-210</v>
      </c>
      <c r="P144" s="67">
        <v>-257</v>
      </c>
      <c r="Q144" s="68">
        <v>-305</v>
      </c>
    </row>
    <row r="145" spans="5:18" ht="15" x14ac:dyDescent="0.2">
      <c r="E145" s="11" t="s">
        <v>8</v>
      </c>
      <c r="F145" s="43">
        <v>-4.8</v>
      </c>
      <c r="G145" s="43">
        <v>-4.25</v>
      </c>
      <c r="H145" s="43">
        <v>-4</v>
      </c>
      <c r="I145" s="43">
        <v>-3.875</v>
      </c>
      <c r="J145" s="43">
        <v>-3.8</v>
      </c>
      <c r="K145" s="43">
        <v>-3.9</v>
      </c>
      <c r="L145" s="43">
        <v>-4</v>
      </c>
      <c r="M145" s="43">
        <v>-4.0666666666666664</v>
      </c>
      <c r="N145" s="43">
        <v>-4.125</v>
      </c>
      <c r="O145" s="43">
        <v>-4.2</v>
      </c>
      <c r="P145" s="43">
        <v>-4.2833333333333332</v>
      </c>
      <c r="Q145" s="43">
        <v>-4.3571428571428568</v>
      </c>
    </row>
    <row r="146" spans="5:18" ht="15" x14ac:dyDescent="0.2">
      <c r="E146" s="8" t="s">
        <v>9</v>
      </c>
      <c r="F146" s="44">
        <v>0.77543999738373293</v>
      </c>
      <c r="G146" s="44">
        <v>0.68658749768351357</v>
      </c>
      <c r="H146" s="45">
        <v>0.64619999781977744</v>
      </c>
      <c r="I146" s="44">
        <v>0.62600624788790937</v>
      </c>
      <c r="J146" s="44">
        <v>0.61388999792878851</v>
      </c>
      <c r="K146" s="45">
        <v>0.63004499787428303</v>
      </c>
      <c r="L146" s="44">
        <v>0.64619999781977744</v>
      </c>
      <c r="M146" s="44">
        <v>0.65696999778344034</v>
      </c>
      <c r="N146" s="45">
        <v>0.6663937477516455</v>
      </c>
      <c r="O146" s="44">
        <v>0.67850999771076637</v>
      </c>
      <c r="P146" s="44">
        <v>0.69197249766534497</v>
      </c>
      <c r="Q146" s="45">
        <v>0.70389642619654325</v>
      </c>
    </row>
    <row r="147" spans="5:18" ht="15" x14ac:dyDescent="0.2">
      <c r="E147" s="14" t="s">
        <v>10</v>
      </c>
      <c r="F147" s="46">
        <v>0.79999999999999993</v>
      </c>
      <c r="G147" s="46">
        <v>1.0365853658536586</v>
      </c>
      <c r="H147" s="47">
        <v>1.1764705882352942</v>
      </c>
      <c r="I147" s="46">
        <v>1.3135593220338981</v>
      </c>
      <c r="J147" s="46">
        <v>1.4393939393939394</v>
      </c>
      <c r="K147" s="47">
        <v>1.95</v>
      </c>
      <c r="L147" s="46">
        <v>2.6666666666666665</v>
      </c>
      <c r="M147" s="46">
        <v>3.05</v>
      </c>
      <c r="N147" s="47">
        <v>3.3</v>
      </c>
      <c r="O147" s="46">
        <v>3.4883720930232558</v>
      </c>
      <c r="P147" s="46">
        <v>3.6505681818181817</v>
      </c>
      <c r="Q147" s="47">
        <v>3.7747524752475248</v>
      </c>
    </row>
    <row r="151" spans="5:18" ht="15" x14ac:dyDescent="0.2">
      <c r="E151" s="1" t="s">
        <v>13</v>
      </c>
      <c r="F151" s="1">
        <v>1</v>
      </c>
      <c r="G151" s="1">
        <v>2</v>
      </c>
      <c r="H151" s="1">
        <v>3</v>
      </c>
      <c r="I151" s="1">
        <v>4</v>
      </c>
      <c r="J151" s="1">
        <v>5</v>
      </c>
      <c r="K151" s="1">
        <v>10</v>
      </c>
      <c r="L151" s="1">
        <v>20</v>
      </c>
      <c r="M151" s="1">
        <v>30</v>
      </c>
      <c r="N151" s="1">
        <v>40</v>
      </c>
      <c r="O151" s="1">
        <v>50</v>
      </c>
      <c r="P151" s="1">
        <v>60</v>
      </c>
      <c r="Q151" s="1">
        <v>70</v>
      </c>
    </row>
    <row r="152" spans="5:18" ht="13.5" x14ac:dyDescent="0.2">
      <c r="E152" s="9" t="s">
        <v>6</v>
      </c>
      <c r="F152" s="41">
        <v>3</v>
      </c>
      <c r="G152" s="41">
        <v>4.5119999999999996</v>
      </c>
      <c r="H152" s="42">
        <v>5.65</v>
      </c>
      <c r="I152" s="41">
        <v>6.6</v>
      </c>
      <c r="J152" s="41">
        <v>7.45</v>
      </c>
      <c r="K152" s="42">
        <v>11.5</v>
      </c>
      <c r="L152" s="41">
        <v>17.3995</v>
      </c>
      <c r="M152" s="41">
        <v>22.695</v>
      </c>
      <c r="N152" s="42">
        <v>28.390999999999998</v>
      </c>
      <c r="O152" s="41">
        <v>34.443000000000005</v>
      </c>
      <c r="P152" s="41">
        <v>40.094499999999996</v>
      </c>
      <c r="Q152" s="42">
        <v>46.146500000000003</v>
      </c>
    </row>
    <row r="153" spans="5:18" ht="13.5" x14ac:dyDescent="0.2">
      <c r="E153" s="9" t="s">
        <v>7</v>
      </c>
      <c r="F153" s="41">
        <v>-2.4</v>
      </c>
      <c r="G153" s="41">
        <v>-4.25</v>
      </c>
      <c r="H153" s="42">
        <v>-6</v>
      </c>
      <c r="I153" s="41">
        <v>-7.75</v>
      </c>
      <c r="J153" s="41">
        <v>-9.5</v>
      </c>
      <c r="K153" s="42">
        <v>-19.5</v>
      </c>
      <c r="L153" s="41">
        <v>-40</v>
      </c>
      <c r="M153" s="41">
        <v>-61</v>
      </c>
      <c r="N153" s="42">
        <v>-82.5</v>
      </c>
      <c r="O153" s="41">
        <v>-105</v>
      </c>
      <c r="P153" s="41">
        <v>-128.5</v>
      </c>
      <c r="Q153" s="42">
        <v>-152.5</v>
      </c>
    </row>
    <row r="155" spans="5:18" ht="15" x14ac:dyDescent="0.2">
      <c r="E155" s="1" t="s">
        <v>12</v>
      </c>
      <c r="F155" s="1">
        <v>1</v>
      </c>
      <c r="G155" s="1">
        <v>2</v>
      </c>
      <c r="H155" s="1">
        <v>3</v>
      </c>
      <c r="I155" s="1">
        <v>4</v>
      </c>
      <c r="J155" s="1">
        <v>5</v>
      </c>
      <c r="K155" s="1">
        <v>10</v>
      </c>
      <c r="L155" s="1">
        <v>20</v>
      </c>
      <c r="M155" s="1">
        <v>30</v>
      </c>
      <c r="N155" s="1">
        <v>40</v>
      </c>
      <c r="O155" s="1">
        <v>50</v>
      </c>
      <c r="P155" s="1">
        <v>60</v>
      </c>
      <c r="Q155" s="1">
        <v>70</v>
      </c>
    </row>
    <row r="156" spans="5:18" ht="13.5" x14ac:dyDescent="0.2">
      <c r="E156" s="9" t="s">
        <v>6</v>
      </c>
      <c r="F156" s="61">
        <v>6</v>
      </c>
      <c r="G156" s="61">
        <v>9.0239999999999991</v>
      </c>
      <c r="H156" s="62">
        <v>11.3</v>
      </c>
      <c r="I156" s="61">
        <v>13.2</v>
      </c>
      <c r="J156" s="61">
        <v>14.9</v>
      </c>
      <c r="K156" s="62">
        <v>23</v>
      </c>
      <c r="L156" s="61">
        <v>34.798999999999999</v>
      </c>
      <c r="M156" s="61">
        <v>45.39</v>
      </c>
      <c r="N156" s="62">
        <v>56.781999999999996</v>
      </c>
      <c r="O156" s="61">
        <v>68.88600000000001</v>
      </c>
      <c r="P156" s="61">
        <v>80.188999999999993</v>
      </c>
      <c r="Q156" s="62">
        <v>92.293000000000006</v>
      </c>
      <c r="R156" t="s">
        <v>45</v>
      </c>
    </row>
    <row r="157" spans="5:18" ht="13.5" x14ac:dyDescent="0.2">
      <c r="E157" s="9" t="s">
        <v>7</v>
      </c>
      <c r="F157" s="61">
        <v>-4.8</v>
      </c>
      <c r="G157" s="61">
        <v>-8.5</v>
      </c>
      <c r="H157" s="62">
        <v>-12</v>
      </c>
      <c r="I157" s="61">
        <v>-15.5</v>
      </c>
      <c r="J157" s="61">
        <v>-19</v>
      </c>
      <c r="K157" s="62">
        <v>-39</v>
      </c>
      <c r="L157" s="61">
        <v>-80</v>
      </c>
      <c r="M157" s="61">
        <v>-122</v>
      </c>
      <c r="N157" s="62">
        <v>-165</v>
      </c>
      <c r="O157" s="61">
        <v>-210</v>
      </c>
      <c r="P157" s="61">
        <v>-257</v>
      </c>
      <c r="Q157" s="62">
        <v>-305</v>
      </c>
    </row>
    <row r="158" spans="5:18" ht="15" x14ac:dyDescent="0.2">
      <c r="E158" s="11" t="s">
        <v>8</v>
      </c>
      <c r="F158" s="43">
        <v>-4.8</v>
      </c>
      <c r="G158" s="43">
        <v>-4.25</v>
      </c>
      <c r="H158" s="43">
        <v>-4</v>
      </c>
      <c r="I158" s="43">
        <v>-3.875</v>
      </c>
      <c r="J158" s="43">
        <v>-3.8</v>
      </c>
      <c r="K158" s="43">
        <v>-3.9</v>
      </c>
      <c r="L158" s="43">
        <v>-4</v>
      </c>
      <c r="M158" s="43">
        <v>-4.0666666666666664</v>
      </c>
      <c r="N158" s="43">
        <v>-4.125</v>
      </c>
      <c r="O158" s="43">
        <v>-4.2</v>
      </c>
      <c r="P158" s="43">
        <v>-4.2833333333333332</v>
      </c>
      <c r="Q158" s="43">
        <v>-4.3571428571428568</v>
      </c>
    </row>
    <row r="159" spans="5:18" ht="15" x14ac:dyDescent="0.2">
      <c r="E159" s="8" t="s">
        <v>9</v>
      </c>
      <c r="F159" s="44">
        <v>0.77543999738373293</v>
      </c>
      <c r="G159" s="44">
        <v>0.68658749768351357</v>
      </c>
      <c r="H159" s="45">
        <v>0.64619999781977744</v>
      </c>
      <c r="I159" s="44">
        <v>0.62600624788790937</v>
      </c>
      <c r="J159" s="44">
        <v>0.61388999792878851</v>
      </c>
      <c r="K159" s="45">
        <v>0.63004499787428303</v>
      </c>
      <c r="L159" s="44">
        <v>0.64619999781977744</v>
      </c>
      <c r="M159" s="44">
        <v>0.65696999778344034</v>
      </c>
      <c r="N159" s="45">
        <v>0.6663937477516455</v>
      </c>
      <c r="O159" s="44">
        <v>0.67850999771076637</v>
      </c>
      <c r="P159" s="44">
        <v>0.69197249766534497</v>
      </c>
      <c r="Q159" s="45">
        <v>0.70389642619654325</v>
      </c>
    </row>
    <row r="160" spans="5:18" ht="15" x14ac:dyDescent="0.2">
      <c r="E160" s="14" t="s">
        <v>10</v>
      </c>
      <c r="F160" s="46">
        <v>0.79999999999999993</v>
      </c>
      <c r="G160" s="46">
        <v>0.94193262411347523</v>
      </c>
      <c r="H160" s="47">
        <v>1.0619469026548671</v>
      </c>
      <c r="I160" s="46">
        <v>1.1742424242424243</v>
      </c>
      <c r="J160" s="46">
        <v>1.2751677852348993</v>
      </c>
      <c r="K160" s="47">
        <v>1.6956521739130435</v>
      </c>
      <c r="L160" s="46">
        <v>2.298916635535504</v>
      </c>
      <c r="M160" s="46">
        <v>2.687816699713593</v>
      </c>
      <c r="N160" s="47">
        <v>2.9058504455637353</v>
      </c>
      <c r="O160" s="46">
        <v>3.0485149377231946</v>
      </c>
      <c r="P160" s="46">
        <v>3.2049283567571614</v>
      </c>
      <c r="Q160" s="47">
        <v>3.3046926635822866</v>
      </c>
    </row>
    <row r="164" spans="5:18" ht="15" x14ac:dyDescent="0.2">
      <c r="E164" s="1" t="s">
        <v>13</v>
      </c>
      <c r="F164" s="1">
        <v>1</v>
      </c>
      <c r="G164" s="1">
        <v>2</v>
      </c>
      <c r="H164" s="1">
        <v>3</v>
      </c>
      <c r="I164" s="1">
        <v>4</v>
      </c>
      <c r="J164" s="1">
        <v>5</v>
      </c>
      <c r="K164" s="1">
        <v>10</v>
      </c>
      <c r="L164" s="1">
        <v>20</v>
      </c>
      <c r="M164" s="1">
        <v>30</v>
      </c>
      <c r="N164" s="1">
        <v>40</v>
      </c>
      <c r="O164" s="1">
        <v>50</v>
      </c>
      <c r="P164" s="1">
        <v>60</v>
      </c>
      <c r="Q164" s="1">
        <v>70</v>
      </c>
    </row>
    <row r="165" spans="5:18" ht="13.5" x14ac:dyDescent="0.2">
      <c r="E165" s="9" t="s">
        <v>6</v>
      </c>
      <c r="F165" s="41">
        <v>3</v>
      </c>
      <c r="G165" s="41">
        <v>4.5999999999999996</v>
      </c>
      <c r="H165" s="42">
        <v>5.9</v>
      </c>
      <c r="I165" s="41">
        <v>7</v>
      </c>
      <c r="J165" s="41">
        <v>8</v>
      </c>
      <c r="K165" s="42">
        <v>12.5</v>
      </c>
      <c r="L165" s="41">
        <v>19.55</v>
      </c>
      <c r="M165" s="41">
        <v>25.5</v>
      </c>
      <c r="N165" s="42">
        <v>31.875</v>
      </c>
      <c r="O165" s="41">
        <v>38.674999999999997</v>
      </c>
      <c r="P165" s="41">
        <v>45.05</v>
      </c>
      <c r="Q165" s="42">
        <v>51.85</v>
      </c>
    </row>
    <row r="166" spans="5:18" ht="13.5" x14ac:dyDescent="0.2">
      <c r="E166" s="9" t="s">
        <v>7</v>
      </c>
      <c r="F166" s="41">
        <v>-2.4</v>
      </c>
      <c r="G166" s="41">
        <v>-4.25</v>
      </c>
      <c r="H166" s="42">
        <v>-6</v>
      </c>
      <c r="I166" s="41">
        <v>-7.75</v>
      </c>
      <c r="J166" s="41">
        <v>-9.5</v>
      </c>
      <c r="K166" s="42">
        <v>-19.5</v>
      </c>
      <c r="L166" s="41">
        <v>-40</v>
      </c>
      <c r="M166" s="41">
        <v>-61</v>
      </c>
      <c r="N166" s="42">
        <v>-82.5</v>
      </c>
      <c r="O166" s="41">
        <v>-105</v>
      </c>
      <c r="P166" s="41">
        <v>-128.5</v>
      </c>
      <c r="Q166" s="42">
        <v>-152.5</v>
      </c>
    </row>
    <row r="168" spans="5:18" ht="15" x14ac:dyDescent="0.2">
      <c r="E168" s="1" t="s">
        <v>12</v>
      </c>
      <c r="F168" s="1">
        <v>1</v>
      </c>
      <c r="G168" s="1">
        <v>2</v>
      </c>
      <c r="H168" s="1">
        <v>3</v>
      </c>
      <c r="I168" s="1">
        <v>4</v>
      </c>
      <c r="J168" s="1">
        <v>5</v>
      </c>
      <c r="K168" s="1">
        <v>10</v>
      </c>
      <c r="L168" s="1">
        <v>20</v>
      </c>
      <c r="M168" s="1">
        <v>30</v>
      </c>
      <c r="N168" s="1">
        <v>40</v>
      </c>
      <c r="O168" s="1">
        <v>50</v>
      </c>
      <c r="P168" s="1">
        <v>60</v>
      </c>
      <c r="Q168" s="1">
        <v>70</v>
      </c>
    </row>
    <row r="169" spans="5:18" ht="13.5" x14ac:dyDescent="0.2">
      <c r="E169" s="9" t="s">
        <v>6</v>
      </c>
      <c r="F169" s="61">
        <v>6</v>
      </c>
      <c r="G169" s="61">
        <v>9.1999999999999993</v>
      </c>
      <c r="H169" s="62">
        <v>11.8</v>
      </c>
      <c r="I169" s="61">
        <v>14</v>
      </c>
      <c r="J169" s="61">
        <v>16</v>
      </c>
      <c r="K169" s="62">
        <v>25</v>
      </c>
      <c r="L169" s="61">
        <v>39.1</v>
      </c>
      <c r="M169" s="61">
        <v>51</v>
      </c>
      <c r="N169" s="62">
        <v>63.75</v>
      </c>
      <c r="O169" s="61">
        <v>77.349999999999994</v>
      </c>
      <c r="P169" s="61">
        <v>90.1</v>
      </c>
      <c r="Q169" s="62">
        <v>103.7</v>
      </c>
      <c r="R169" t="s">
        <v>44</v>
      </c>
    </row>
    <row r="170" spans="5:18" ht="13.5" x14ac:dyDescent="0.2">
      <c r="E170" s="9" t="s">
        <v>7</v>
      </c>
      <c r="F170" s="61">
        <v>-4.8</v>
      </c>
      <c r="G170" s="61">
        <v>-8.5</v>
      </c>
      <c r="H170" s="62">
        <v>-12</v>
      </c>
      <c r="I170" s="61">
        <v>-15.5</v>
      </c>
      <c r="J170" s="61">
        <v>-19</v>
      </c>
      <c r="K170" s="62">
        <v>-39</v>
      </c>
      <c r="L170" s="61">
        <v>-80</v>
      </c>
      <c r="M170" s="61">
        <v>-122</v>
      </c>
      <c r="N170" s="62">
        <v>-165</v>
      </c>
      <c r="O170" s="61">
        <v>-210</v>
      </c>
      <c r="P170" s="61">
        <v>-257</v>
      </c>
      <c r="Q170" s="62">
        <v>-305</v>
      </c>
    </row>
    <row r="171" spans="5:18" ht="15" x14ac:dyDescent="0.2">
      <c r="E171" s="11" t="s">
        <v>8</v>
      </c>
      <c r="F171" s="43">
        <v>-4.8</v>
      </c>
      <c r="G171" s="43">
        <v>-4.25</v>
      </c>
      <c r="H171" s="43">
        <v>-4</v>
      </c>
      <c r="I171" s="43">
        <v>-3.875</v>
      </c>
      <c r="J171" s="43">
        <v>-3.8</v>
      </c>
      <c r="K171" s="43">
        <v>-3.9</v>
      </c>
      <c r="L171" s="43">
        <v>-4</v>
      </c>
      <c r="M171" s="43">
        <v>-4.0666666666666664</v>
      </c>
      <c r="N171" s="43">
        <v>-4.125</v>
      </c>
      <c r="O171" s="43">
        <v>-4.2</v>
      </c>
      <c r="P171" s="43">
        <v>-4.2833333333333332</v>
      </c>
      <c r="Q171" s="43">
        <v>-4.3571428571428568</v>
      </c>
    </row>
    <row r="172" spans="5:18" ht="15" x14ac:dyDescent="0.2">
      <c r="E172" s="8" t="s">
        <v>9</v>
      </c>
      <c r="F172" s="44">
        <v>0.77543999738373293</v>
      </c>
      <c r="G172" s="44">
        <v>0.68658749768351357</v>
      </c>
      <c r="H172" s="45">
        <v>0.64619999781977744</v>
      </c>
      <c r="I172" s="44">
        <v>0.62600624788790937</v>
      </c>
      <c r="J172" s="44">
        <v>0.61388999792878851</v>
      </c>
      <c r="K172" s="45">
        <v>0.63004499787428303</v>
      </c>
      <c r="L172" s="44">
        <v>0.64619999781977744</v>
      </c>
      <c r="M172" s="44">
        <v>0.65696999778344034</v>
      </c>
      <c r="N172" s="45">
        <v>0.6663937477516455</v>
      </c>
      <c r="O172" s="44">
        <v>0.67850999771076637</v>
      </c>
      <c r="P172" s="44">
        <v>0.69197249766534497</v>
      </c>
      <c r="Q172" s="45">
        <v>0.70389642619654325</v>
      </c>
    </row>
    <row r="173" spans="5:18" ht="15" x14ac:dyDescent="0.2">
      <c r="E173" s="14" t="s">
        <v>10</v>
      </c>
      <c r="F173" s="46">
        <v>0.79999999999999993</v>
      </c>
      <c r="G173" s="46">
        <v>0.92391304347826098</v>
      </c>
      <c r="H173" s="47">
        <v>1.0169491525423728</v>
      </c>
      <c r="I173" s="46">
        <v>1.1071428571428572</v>
      </c>
      <c r="J173" s="46">
        <v>1.1875</v>
      </c>
      <c r="K173" s="47">
        <v>1.56</v>
      </c>
      <c r="L173" s="46">
        <v>2.0460358056265986</v>
      </c>
      <c r="M173" s="46">
        <v>2.392156862745098</v>
      </c>
      <c r="N173" s="47">
        <v>2.5882352941176472</v>
      </c>
      <c r="O173" s="46">
        <v>2.7149321266968327</v>
      </c>
      <c r="P173" s="46">
        <v>2.8523862375138735</v>
      </c>
      <c r="Q173" s="47">
        <v>2.9411764705882351</v>
      </c>
    </row>
    <row r="177" spans="5:18" ht="15" x14ac:dyDescent="0.2">
      <c r="E177" s="1" t="s">
        <v>13</v>
      </c>
      <c r="F177" s="1">
        <v>1</v>
      </c>
      <c r="G177" s="1">
        <v>2</v>
      </c>
      <c r="H177" s="1">
        <v>3</v>
      </c>
      <c r="I177" s="1">
        <v>4</v>
      </c>
      <c r="J177" s="1">
        <v>5</v>
      </c>
      <c r="K177" s="1">
        <v>10</v>
      </c>
      <c r="L177" s="1">
        <v>20</v>
      </c>
      <c r="M177" s="1">
        <v>30</v>
      </c>
      <c r="N177" s="1">
        <v>40</v>
      </c>
      <c r="O177" s="1">
        <v>50</v>
      </c>
      <c r="P177" s="1">
        <v>60</v>
      </c>
      <c r="Q177" s="1">
        <v>70</v>
      </c>
    </row>
    <row r="178" spans="5:18" ht="13.5" x14ac:dyDescent="0.2">
      <c r="E178" s="9" t="s">
        <v>6</v>
      </c>
      <c r="F178" s="41">
        <v>3</v>
      </c>
      <c r="G178" s="41">
        <v>4.7</v>
      </c>
      <c r="H178" s="42">
        <v>6.15</v>
      </c>
      <c r="I178" s="41">
        <v>7.45</v>
      </c>
      <c r="J178" s="41">
        <v>8.5</v>
      </c>
      <c r="K178" s="42">
        <v>14</v>
      </c>
      <c r="L178" s="41">
        <v>23</v>
      </c>
      <c r="M178" s="41">
        <v>30</v>
      </c>
      <c r="N178" s="42">
        <v>37.5</v>
      </c>
      <c r="O178" s="41">
        <v>45.5</v>
      </c>
      <c r="P178" s="41">
        <v>53</v>
      </c>
      <c r="Q178" s="42">
        <v>61</v>
      </c>
    </row>
    <row r="179" spans="5:18" ht="13.5" x14ac:dyDescent="0.2">
      <c r="E179" s="9" t="s">
        <v>7</v>
      </c>
      <c r="F179" s="41">
        <v>-2.4</v>
      </c>
      <c r="G179" s="41">
        <v>-4.25</v>
      </c>
      <c r="H179" s="42">
        <v>-6</v>
      </c>
      <c r="I179" s="41">
        <v>-7.75</v>
      </c>
      <c r="J179" s="41">
        <v>-9.5</v>
      </c>
      <c r="K179" s="42">
        <v>-19.5</v>
      </c>
      <c r="L179" s="41">
        <v>-40</v>
      </c>
      <c r="M179" s="41">
        <v>-61</v>
      </c>
      <c r="N179" s="42">
        <v>-82.5</v>
      </c>
      <c r="O179" s="41">
        <v>-105</v>
      </c>
      <c r="P179" s="41">
        <v>-128.5</v>
      </c>
      <c r="Q179" s="42">
        <v>-152.5</v>
      </c>
    </row>
    <row r="181" spans="5:18" ht="15" x14ac:dyDescent="0.2">
      <c r="E181" s="1" t="s">
        <v>12</v>
      </c>
      <c r="F181" s="1">
        <v>1</v>
      </c>
      <c r="G181" s="1">
        <v>2</v>
      </c>
      <c r="H181" s="1">
        <v>3</v>
      </c>
      <c r="I181" s="1">
        <v>4</v>
      </c>
      <c r="J181" s="1">
        <v>5</v>
      </c>
      <c r="K181" s="1">
        <v>10</v>
      </c>
      <c r="L181" s="1">
        <v>20</v>
      </c>
      <c r="M181" s="1">
        <v>30</v>
      </c>
      <c r="N181" s="1">
        <v>40</v>
      </c>
      <c r="O181" s="1">
        <v>50</v>
      </c>
      <c r="P181" s="1">
        <v>60</v>
      </c>
      <c r="Q181" s="1">
        <v>70</v>
      </c>
      <c r="R181" t="s">
        <v>42</v>
      </c>
    </row>
    <row r="182" spans="5:18" ht="13.5" x14ac:dyDescent="0.2">
      <c r="E182" s="9" t="s">
        <v>6</v>
      </c>
      <c r="F182" s="61">
        <v>6</v>
      </c>
      <c r="G182" s="61">
        <v>9.4</v>
      </c>
      <c r="H182" s="62">
        <v>12.3</v>
      </c>
      <c r="I182" s="61">
        <v>14.9</v>
      </c>
      <c r="J182" s="61">
        <v>17</v>
      </c>
      <c r="K182" s="62">
        <v>28</v>
      </c>
      <c r="L182" s="61">
        <v>46</v>
      </c>
      <c r="M182" s="61">
        <v>60</v>
      </c>
      <c r="N182" s="62">
        <v>75</v>
      </c>
      <c r="O182" s="61">
        <v>91</v>
      </c>
      <c r="P182" s="61">
        <v>106</v>
      </c>
      <c r="Q182" s="62">
        <v>122</v>
      </c>
    </row>
    <row r="183" spans="5:18" ht="13.5" x14ac:dyDescent="0.2">
      <c r="E183" s="9" t="s">
        <v>7</v>
      </c>
      <c r="F183" s="61">
        <v>-4.8</v>
      </c>
      <c r="G183" s="61">
        <v>-8.5</v>
      </c>
      <c r="H183" s="62">
        <v>-12</v>
      </c>
      <c r="I183" s="61">
        <v>-15.5</v>
      </c>
      <c r="J183" s="61">
        <v>-19</v>
      </c>
      <c r="K183" s="62">
        <v>-39</v>
      </c>
      <c r="L183" s="61">
        <v>-80</v>
      </c>
      <c r="M183" s="61">
        <v>-122</v>
      </c>
      <c r="N183" s="62">
        <v>-165</v>
      </c>
      <c r="O183" s="61">
        <v>-210</v>
      </c>
      <c r="P183" s="61">
        <v>-257</v>
      </c>
      <c r="Q183" s="62">
        <v>-305</v>
      </c>
    </row>
    <row r="184" spans="5:18" ht="15" x14ac:dyDescent="0.2">
      <c r="E184" s="11" t="s">
        <v>8</v>
      </c>
      <c r="F184" s="43">
        <v>-4.8</v>
      </c>
      <c r="G184" s="43">
        <v>-4.25</v>
      </c>
      <c r="H184" s="43">
        <v>-4</v>
      </c>
      <c r="I184" s="43">
        <v>-3.875</v>
      </c>
      <c r="J184" s="43">
        <v>-3.8</v>
      </c>
      <c r="K184" s="43">
        <v>-3.9</v>
      </c>
      <c r="L184" s="43">
        <v>-4</v>
      </c>
      <c r="M184" s="43">
        <v>-4.0666666666666664</v>
      </c>
      <c r="N184" s="43">
        <v>-4.125</v>
      </c>
      <c r="O184" s="43">
        <v>-4.2</v>
      </c>
      <c r="P184" s="43">
        <v>-4.2833333333333332</v>
      </c>
      <c r="Q184" s="43">
        <v>-4.3571428571428568</v>
      </c>
    </row>
    <row r="185" spans="5:18" ht="15" x14ac:dyDescent="0.2">
      <c r="E185" s="8" t="s">
        <v>9</v>
      </c>
      <c r="F185" s="44">
        <v>0.77543999738373293</v>
      </c>
      <c r="G185" s="44">
        <v>0.68658749768351357</v>
      </c>
      <c r="H185" s="45">
        <v>0.64619999781977744</v>
      </c>
      <c r="I185" s="44">
        <v>0.62600624788790937</v>
      </c>
      <c r="J185" s="44">
        <v>0.61388999792878851</v>
      </c>
      <c r="K185" s="45">
        <v>0.63004499787428303</v>
      </c>
      <c r="L185" s="44">
        <v>0.64619999781977744</v>
      </c>
      <c r="M185" s="44">
        <v>0.65696999778344034</v>
      </c>
      <c r="N185" s="45">
        <v>0.6663937477516455</v>
      </c>
      <c r="O185" s="44">
        <v>0.67850999771076637</v>
      </c>
      <c r="P185" s="44">
        <v>0.69197249766534497</v>
      </c>
      <c r="Q185" s="45">
        <v>0.70389642619654325</v>
      </c>
    </row>
    <row r="186" spans="5:18" ht="15" x14ac:dyDescent="0.2">
      <c r="E186" s="14" t="s">
        <v>10</v>
      </c>
      <c r="F186" s="46">
        <v>0.79999999999999993</v>
      </c>
      <c r="G186" s="46">
        <v>0.90425531914893609</v>
      </c>
      <c r="H186" s="47">
        <v>0.97560975609756095</v>
      </c>
      <c r="I186" s="46">
        <v>1.0402684563758389</v>
      </c>
      <c r="J186" s="46">
        <v>1.1176470588235294</v>
      </c>
      <c r="K186" s="47">
        <v>1.3928571428571428</v>
      </c>
      <c r="L186" s="46">
        <v>1.7391304347826086</v>
      </c>
      <c r="M186" s="46">
        <v>2.0333333333333332</v>
      </c>
      <c r="N186" s="47">
        <v>2.2000000000000002</v>
      </c>
      <c r="O186" s="46">
        <v>2.3076923076923075</v>
      </c>
      <c r="P186" s="46">
        <v>2.4245283018867925</v>
      </c>
      <c r="Q186" s="47">
        <v>2.5</v>
      </c>
    </row>
    <row r="190" spans="5:18" x14ac:dyDescent="0.2">
      <c r="Q190" t="s">
        <v>50</v>
      </c>
    </row>
    <row r="191" spans="5:18" x14ac:dyDescent="0.2">
      <c r="Q191" t="s">
        <v>48</v>
      </c>
    </row>
    <row r="192" spans="5:18" x14ac:dyDescent="0.2">
      <c r="Q192" t="s">
        <v>49</v>
      </c>
    </row>
    <row r="239" spans="1:1" x14ac:dyDescent="0.2">
      <c r="A239" t="s">
        <v>102</v>
      </c>
    </row>
  </sheetData>
  <pageMargins left="0.7" right="0.7" top="0.75" bottom="0.75" header="0.3" footer="0.3"/>
  <pageSetup scale="74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T269"/>
  <sheetViews>
    <sheetView showGridLines="0" zoomScale="90" zoomScaleNormal="90" workbookViewId="0"/>
  </sheetViews>
  <sheetFormatPr defaultRowHeight="12.75" x14ac:dyDescent="0.2"/>
  <cols>
    <col min="2" max="2" width="11.7109375" customWidth="1"/>
  </cols>
  <sheetData>
    <row r="1" spans="1:17" x14ac:dyDescent="0.2">
      <c r="A1" t="s">
        <v>15</v>
      </c>
      <c r="J1" s="70" t="s">
        <v>80</v>
      </c>
    </row>
    <row r="2" spans="1:17" x14ac:dyDescent="0.2">
      <c r="A2" s="17" t="s">
        <v>32</v>
      </c>
      <c r="O2" s="50" t="s">
        <v>14</v>
      </c>
    </row>
    <row r="3" spans="1:17" x14ac:dyDescent="0.2">
      <c r="A3" s="64" t="s">
        <v>57</v>
      </c>
    </row>
    <row r="4" spans="1:17" x14ac:dyDescent="0.2">
      <c r="B4" s="82" t="s">
        <v>79</v>
      </c>
    </row>
    <row r="6" spans="1:17" x14ac:dyDescent="0.2">
      <c r="A6" s="17" t="s">
        <v>55</v>
      </c>
    </row>
    <row r="7" spans="1:17" x14ac:dyDescent="0.2">
      <c r="A7" s="17" t="s">
        <v>56</v>
      </c>
    </row>
    <row r="10" spans="1:17" x14ac:dyDescent="0.2">
      <c r="E10" s="56" t="s">
        <v>18</v>
      </c>
      <c r="F10" s="57">
        <v>0.96</v>
      </c>
    </row>
    <row r="11" spans="1:17" x14ac:dyDescent="0.2">
      <c r="E11" s="58" t="s">
        <v>19</v>
      </c>
      <c r="F11" s="59">
        <v>85</v>
      </c>
    </row>
    <row r="12" spans="1:17" x14ac:dyDescent="0.2">
      <c r="E12" s="58" t="s">
        <v>20</v>
      </c>
      <c r="F12" s="59">
        <v>0.9</v>
      </c>
    </row>
    <row r="15" spans="1:17" ht="15" x14ac:dyDescent="0.2">
      <c r="B15" s="17" t="s">
        <v>58</v>
      </c>
      <c r="E15" s="1" t="s">
        <v>13</v>
      </c>
      <c r="F15" s="1">
        <v>1</v>
      </c>
      <c r="G15" s="1">
        <v>2</v>
      </c>
      <c r="H15" s="1">
        <v>3</v>
      </c>
      <c r="I15" s="1">
        <v>4</v>
      </c>
      <c r="J15" s="1">
        <v>5</v>
      </c>
      <c r="K15" s="1">
        <v>10</v>
      </c>
      <c r="L15" s="1">
        <v>20</v>
      </c>
      <c r="M15" s="1">
        <v>30</v>
      </c>
      <c r="N15" s="1">
        <v>40</v>
      </c>
      <c r="O15" s="1">
        <v>50</v>
      </c>
      <c r="P15" s="1">
        <v>60</v>
      </c>
      <c r="Q15" s="1">
        <v>70</v>
      </c>
    </row>
    <row r="16" spans="1:17" ht="13.5" x14ac:dyDescent="0.2">
      <c r="B16" t="s">
        <v>59</v>
      </c>
      <c r="E16" s="9" t="s">
        <v>6</v>
      </c>
      <c r="F16" s="41">
        <f t="shared" ref="F16:Q16" si="0">F23/2</f>
        <v>5.12</v>
      </c>
      <c r="G16" s="41">
        <f t="shared" si="0"/>
        <v>6.29</v>
      </c>
      <c r="H16" s="42">
        <f t="shared" si="0"/>
        <v>7.3</v>
      </c>
      <c r="I16" s="41">
        <f t="shared" si="0"/>
        <v>8.1</v>
      </c>
      <c r="J16" s="41">
        <f t="shared" si="0"/>
        <v>8.8000000000000007</v>
      </c>
      <c r="K16" s="42">
        <f t="shared" si="0"/>
        <v>11</v>
      </c>
      <c r="L16" s="41">
        <f t="shared" si="0"/>
        <v>16</v>
      </c>
      <c r="M16" s="41">
        <f t="shared" si="0"/>
        <v>21</v>
      </c>
      <c r="N16" s="42">
        <f t="shared" si="0"/>
        <v>26</v>
      </c>
      <c r="O16" s="41">
        <f t="shared" si="0"/>
        <v>31.1</v>
      </c>
      <c r="P16" s="41">
        <f t="shared" si="0"/>
        <v>36.200000000000003</v>
      </c>
      <c r="Q16" s="42">
        <f t="shared" si="0"/>
        <v>41.4</v>
      </c>
    </row>
    <row r="17" spans="5:18" ht="13.5" x14ac:dyDescent="0.2">
      <c r="E17" s="9" t="s">
        <v>7</v>
      </c>
      <c r="F17" s="41">
        <f t="shared" ref="F17:Q17" si="1">F24/2</f>
        <v>-2.4</v>
      </c>
      <c r="G17" s="41">
        <f t="shared" si="1"/>
        <v>-4.25</v>
      </c>
      <c r="H17" s="42">
        <f t="shared" si="1"/>
        <v>-6</v>
      </c>
      <c r="I17" s="41">
        <f t="shared" si="1"/>
        <v>-7.75</v>
      </c>
      <c r="J17" s="41">
        <f t="shared" si="1"/>
        <v>-9.5</v>
      </c>
      <c r="K17" s="42">
        <f t="shared" si="1"/>
        <v>-19.5</v>
      </c>
      <c r="L17" s="41">
        <f t="shared" si="1"/>
        <v>-40</v>
      </c>
      <c r="M17" s="41">
        <f t="shared" si="1"/>
        <v>-61</v>
      </c>
      <c r="N17" s="42">
        <f t="shared" si="1"/>
        <v>-82.5</v>
      </c>
      <c r="O17" s="41">
        <f t="shared" si="1"/>
        <v>-105</v>
      </c>
      <c r="P17" s="41">
        <f t="shared" si="1"/>
        <v>-128.5</v>
      </c>
      <c r="Q17" s="42">
        <f t="shared" si="1"/>
        <v>-152.5</v>
      </c>
    </row>
    <row r="18" spans="5:18" ht="13.5" x14ac:dyDescent="0.2">
      <c r="E18" s="48"/>
      <c r="F18" s="49"/>
      <c r="G18" s="51"/>
      <c r="H18" s="51"/>
      <c r="I18" s="51"/>
      <c r="J18" s="51"/>
      <c r="K18" s="51"/>
      <c r="L18" s="51"/>
      <c r="M18" s="51"/>
      <c r="N18" s="51"/>
      <c r="P18" s="51"/>
      <c r="Q18" s="51"/>
    </row>
    <row r="19" spans="5:18" ht="13.5" x14ac:dyDescent="0.2">
      <c r="E19" s="9" t="s">
        <v>6</v>
      </c>
      <c r="F19" s="41">
        <v>10.24</v>
      </c>
      <c r="G19" s="41">
        <v>12.58</v>
      </c>
      <c r="H19" s="42">
        <v>14.600000000000003</v>
      </c>
      <c r="I19" s="41">
        <v>16.28</v>
      </c>
      <c r="J19" s="41">
        <v>17.520000000000003</v>
      </c>
      <c r="K19" s="42">
        <v>22.179999999999996</v>
      </c>
      <c r="L19" s="41">
        <v>30.119999999999997</v>
      </c>
      <c r="M19" s="41">
        <v>38.61999999999999</v>
      </c>
      <c r="N19" s="42">
        <v>48.239999999999995</v>
      </c>
      <c r="O19" s="41">
        <v>58.839999999999996</v>
      </c>
      <c r="P19" s="41">
        <v>69.94</v>
      </c>
      <c r="Q19" s="42">
        <v>81.28</v>
      </c>
      <c r="R19" s="17" t="s">
        <v>24</v>
      </c>
    </row>
    <row r="20" spans="5:18" ht="13.5" x14ac:dyDescent="0.2">
      <c r="E20" s="9" t="s">
        <v>7</v>
      </c>
      <c r="F20" s="41">
        <v>-5.4399999999999995</v>
      </c>
      <c r="G20" s="41">
        <v>-8.14</v>
      </c>
      <c r="H20" s="42">
        <v>-11.200000000000001</v>
      </c>
      <c r="I20" s="41">
        <v>-14.4</v>
      </c>
      <c r="J20" s="41">
        <v>-18.259999999999998</v>
      </c>
      <c r="K20" s="42">
        <v>-37.14</v>
      </c>
      <c r="L20" s="41">
        <v>-73.98</v>
      </c>
      <c r="M20" s="41">
        <v>-110.92</v>
      </c>
      <c r="N20" s="42">
        <v>-148.58000000000001</v>
      </c>
      <c r="O20" s="41">
        <v>-187.88000000000005</v>
      </c>
      <c r="P20" s="41">
        <v>-226.7</v>
      </c>
      <c r="Q20" s="42">
        <v>-265.76</v>
      </c>
      <c r="R20" s="17" t="s">
        <v>23</v>
      </c>
    </row>
    <row r="21" spans="5:18" ht="15" x14ac:dyDescent="0.2">
      <c r="E21" s="8" t="s">
        <v>9</v>
      </c>
      <c r="F21" s="44">
        <v>0.88100000000000001</v>
      </c>
      <c r="G21" s="44">
        <v>0.65800000000000003</v>
      </c>
      <c r="H21" s="45">
        <v>0.60599999999999998</v>
      </c>
      <c r="I21" s="44">
        <v>0.58699999999999997</v>
      </c>
      <c r="J21" s="44">
        <v>0.59199999999999997</v>
      </c>
      <c r="K21" s="45">
        <v>0.6</v>
      </c>
      <c r="L21" s="44">
        <v>0.59800000000000009</v>
      </c>
      <c r="M21" s="44">
        <v>0.59599999999999997</v>
      </c>
      <c r="N21" s="45">
        <v>0.60100000000000009</v>
      </c>
      <c r="O21" s="44">
        <v>0.60400000000000009</v>
      </c>
      <c r="P21" s="44">
        <v>0.6090000000000001</v>
      </c>
      <c r="Q21" s="45">
        <v>0.61199999999999999</v>
      </c>
      <c r="R21" t="s">
        <v>21</v>
      </c>
    </row>
    <row r="22" spans="5:18" ht="15" x14ac:dyDescent="0.2">
      <c r="E22" s="1"/>
      <c r="F22" s="1">
        <v>1</v>
      </c>
      <c r="G22" s="1">
        <v>2</v>
      </c>
      <c r="H22" s="1">
        <v>3</v>
      </c>
      <c r="I22" s="1">
        <v>4</v>
      </c>
      <c r="J22" s="1">
        <v>5</v>
      </c>
      <c r="K22" s="1">
        <v>10</v>
      </c>
      <c r="L22" s="1">
        <v>20</v>
      </c>
      <c r="M22" s="1">
        <v>30</v>
      </c>
      <c r="N22" s="1">
        <v>40</v>
      </c>
      <c r="O22" s="1">
        <v>50</v>
      </c>
      <c r="P22" s="1">
        <v>60</v>
      </c>
      <c r="Q22" s="1">
        <v>70</v>
      </c>
      <c r="R22" t="s">
        <v>43</v>
      </c>
    </row>
    <row r="23" spans="5:18" ht="13.5" x14ac:dyDescent="0.2">
      <c r="E23" s="9" t="s">
        <v>6</v>
      </c>
      <c r="F23" s="61">
        <v>10.24</v>
      </c>
      <c r="G23" s="61">
        <v>12.58</v>
      </c>
      <c r="H23" s="62">
        <v>14.6</v>
      </c>
      <c r="I23" s="61">
        <v>16.2</v>
      </c>
      <c r="J23" s="61">
        <v>17.600000000000001</v>
      </c>
      <c r="K23" s="62">
        <v>22</v>
      </c>
      <c r="L23" s="61">
        <v>32</v>
      </c>
      <c r="M23" s="61">
        <v>42</v>
      </c>
      <c r="N23" s="62">
        <v>52</v>
      </c>
      <c r="O23" s="61">
        <v>62.2</v>
      </c>
      <c r="P23" s="61">
        <v>72.400000000000006</v>
      </c>
      <c r="Q23" s="62">
        <v>82.8</v>
      </c>
      <c r="R23" s="70" t="s">
        <v>31</v>
      </c>
    </row>
    <row r="24" spans="5:18" ht="13.5" x14ac:dyDescent="0.2">
      <c r="E24" s="71" t="s">
        <v>7</v>
      </c>
      <c r="F24" s="67">
        <v>-4.8</v>
      </c>
      <c r="G24" s="67">
        <v>-8.5</v>
      </c>
      <c r="H24" s="68">
        <v>-12</v>
      </c>
      <c r="I24" s="67">
        <v>-15.5</v>
      </c>
      <c r="J24" s="67">
        <v>-19</v>
      </c>
      <c r="K24" s="68">
        <v>-39</v>
      </c>
      <c r="L24" s="67">
        <v>-80</v>
      </c>
      <c r="M24" s="67">
        <v>-122</v>
      </c>
      <c r="N24" s="68">
        <v>-165</v>
      </c>
      <c r="O24" s="67">
        <v>-210</v>
      </c>
      <c r="P24" s="67">
        <v>-257</v>
      </c>
      <c r="Q24" s="68">
        <v>-305</v>
      </c>
      <c r="R24" s="66" t="s">
        <v>27</v>
      </c>
    </row>
    <row r="25" spans="5:18" ht="15" x14ac:dyDescent="0.2">
      <c r="E25" s="11" t="s">
        <v>8</v>
      </c>
      <c r="F25" s="43">
        <f>F24/F22</f>
        <v>-4.8</v>
      </c>
      <c r="G25" s="43">
        <f t="shared" ref="G25:Q25" si="2">G24/G22</f>
        <v>-4.25</v>
      </c>
      <c r="H25" s="43">
        <f t="shared" si="2"/>
        <v>-4</v>
      </c>
      <c r="I25" s="43">
        <f t="shared" si="2"/>
        <v>-3.875</v>
      </c>
      <c r="J25" s="43">
        <f t="shared" si="2"/>
        <v>-3.8</v>
      </c>
      <c r="K25" s="43">
        <f t="shared" si="2"/>
        <v>-3.9</v>
      </c>
      <c r="L25" s="43">
        <f t="shared" si="2"/>
        <v>-4</v>
      </c>
      <c r="M25" s="43">
        <f t="shared" si="2"/>
        <v>-4.0666666666666664</v>
      </c>
      <c r="N25" s="43">
        <f t="shared" si="2"/>
        <v>-4.125</v>
      </c>
      <c r="O25" s="43">
        <f t="shared" si="2"/>
        <v>-4.2</v>
      </c>
      <c r="P25" s="43">
        <f t="shared" si="2"/>
        <v>-4.2833333333333332</v>
      </c>
      <c r="Q25" s="43">
        <f t="shared" si="2"/>
        <v>-4.3571428571428568</v>
      </c>
    </row>
    <row r="26" spans="5:18" ht="15" x14ac:dyDescent="0.2">
      <c r="E26" s="8" t="s">
        <v>9</v>
      </c>
      <c r="F26" s="44">
        <f>SQRT(12*32.2*F25^2/(4*$F$11*($F$10*56)*$F$12^2))</f>
        <v>0.77543999738373293</v>
      </c>
      <c r="G26" s="44">
        <f t="shared" ref="G26:Q26" si="3">SQRT(12*32.2*G25^2/(4*$F$11*($F$10*56)*$F$12^2))</f>
        <v>0.68658749768351357</v>
      </c>
      <c r="H26" s="45">
        <f t="shared" si="3"/>
        <v>0.64619999781977744</v>
      </c>
      <c r="I26" s="44">
        <f t="shared" si="3"/>
        <v>0.62600624788790937</v>
      </c>
      <c r="J26" s="44">
        <f t="shared" si="3"/>
        <v>0.61388999792878851</v>
      </c>
      <c r="K26" s="45">
        <f t="shared" si="3"/>
        <v>0.63004499787428303</v>
      </c>
      <c r="L26" s="44">
        <f t="shared" si="3"/>
        <v>0.64619999781977744</v>
      </c>
      <c r="M26" s="44">
        <f t="shared" si="3"/>
        <v>0.65696999778344034</v>
      </c>
      <c r="N26" s="45">
        <f t="shared" si="3"/>
        <v>0.6663937477516455</v>
      </c>
      <c r="O26" s="44">
        <f t="shared" si="3"/>
        <v>0.67850999771076637</v>
      </c>
      <c r="P26" s="44">
        <f t="shared" si="3"/>
        <v>0.69197249766534497</v>
      </c>
      <c r="Q26" s="45">
        <f t="shared" si="3"/>
        <v>0.70389642619654325</v>
      </c>
      <c r="R26" s="66" t="s">
        <v>28</v>
      </c>
    </row>
    <row r="27" spans="5:18" ht="15" x14ac:dyDescent="0.2">
      <c r="E27" s="14" t="s">
        <v>10</v>
      </c>
      <c r="F27" s="46">
        <f>(F24/F23)*-1</f>
        <v>0.46875</v>
      </c>
      <c r="G27" s="46">
        <f t="shared" ref="G27:Q27" si="4">(G24/G23)*-1</f>
        <v>0.67567567567567566</v>
      </c>
      <c r="H27" s="47">
        <f t="shared" si="4"/>
        <v>0.82191780821917815</v>
      </c>
      <c r="I27" s="46">
        <f t="shared" si="4"/>
        <v>0.95679012345679015</v>
      </c>
      <c r="J27" s="46">
        <f t="shared" si="4"/>
        <v>1.0795454545454544</v>
      </c>
      <c r="K27" s="47">
        <f t="shared" si="4"/>
        <v>1.7727272727272727</v>
      </c>
      <c r="L27" s="46">
        <f t="shared" si="4"/>
        <v>2.5</v>
      </c>
      <c r="M27" s="46">
        <f t="shared" si="4"/>
        <v>2.9047619047619047</v>
      </c>
      <c r="N27" s="47">
        <f t="shared" si="4"/>
        <v>3.1730769230769229</v>
      </c>
      <c r="O27" s="46">
        <f t="shared" si="4"/>
        <v>3.3762057877813505</v>
      </c>
      <c r="P27" s="46">
        <f t="shared" si="4"/>
        <v>3.5497237569060771</v>
      </c>
      <c r="Q27" s="47">
        <f t="shared" si="4"/>
        <v>3.6835748792270531</v>
      </c>
      <c r="R27" s="38"/>
    </row>
    <row r="28" spans="5:18" x14ac:dyDescent="0.2">
      <c r="G28" s="73">
        <f>G27/F27</f>
        <v>1.4414414414414414</v>
      </c>
      <c r="H28" s="73">
        <f t="shared" ref="H28:I28" si="5">H27/G27</f>
        <v>1.2164383561643837</v>
      </c>
      <c r="I28" s="73">
        <f t="shared" si="5"/>
        <v>1.1640946502057612</v>
      </c>
      <c r="J28" s="73">
        <f>J27/I27</f>
        <v>1.1282991202346038</v>
      </c>
      <c r="K28" s="73">
        <f t="shared" ref="K28:Q28" si="6">K27/J27</f>
        <v>1.642105263157895</v>
      </c>
      <c r="L28" s="73">
        <f t="shared" si="6"/>
        <v>1.4102564102564104</v>
      </c>
      <c r="M28" s="73">
        <f t="shared" si="6"/>
        <v>1.1619047619047618</v>
      </c>
      <c r="N28" s="73">
        <f t="shared" si="6"/>
        <v>1.0923707440100883</v>
      </c>
      <c r="O28" s="73">
        <f t="shared" si="6"/>
        <v>1.0640163694826075</v>
      </c>
      <c r="P28" s="73">
        <f t="shared" si="6"/>
        <v>1.0513943699026571</v>
      </c>
      <c r="Q28" s="73">
        <f t="shared" si="6"/>
        <v>1.0377074757044307</v>
      </c>
    </row>
    <row r="29" spans="5:18" x14ac:dyDescent="0.2">
      <c r="G29" s="69">
        <f>G27-F27</f>
        <v>0.20692567567567566</v>
      </c>
      <c r="H29" s="69">
        <f t="shared" ref="H29:J29" si="7">H27-G27</f>
        <v>0.14624213254350249</v>
      </c>
      <c r="I29" s="69">
        <f t="shared" si="7"/>
        <v>0.13487231523761201</v>
      </c>
      <c r="J29" s="69">
        <f t="shared" si="7"/>
        <v>0.12275533108866421</v>
      </c>
      <c r="K29" s="69">
        <f>(K27-J27)/5</f>
        <v>0.13863636363636367</v>
      </c>
      <c r="L29" s="69">
        <f>(L27-K27)/10</f>
        <v>7.2727272727272724E-2</v>
      </c>
      <c r="M29" s="69">
        <f t="shared" ref="M29:Q29" si="8">(M27-L27)/10</f>
        <v>4.0476190476190464E-2</v>
      </c>
      <c r="N29" s="69">
        <f t="shared" si="8"/>
        <v>2.6831501831501826E-2</v>
      </c>
      <c r="O29" s="69">
        <f t="shared" si="8"/>
        <v>2.031288647044276E-2</v>
      </c>
      <c r="P29" s="69">
        <f t="shared" si="8"/>
        <v>1.7351796912472663E-2</v>
      </c>
      <c r="Q29" s="69">
        <f t="shared" si="8"/>
        <v>1.3385112232097596E-2</v>
      </c>
    </row>
    <row r="30" spans="5:18" x14ac:dyDescent="0.2">
      <c r="G30" s="69">
        <f>G27-F27</f>
        <v>0.20692567567567566</v>
      </c>
      <c r="H30" s="69">
        <f t="shared" ref="H30:Q30" si="9">H27-G27</f>
        <v>0.14624213254350249</v>
      </c>
      <c r="I30" s="69">
        <f t="shared" si="9"/>
        <v>0.13487231523761201</v>
      </c>
      <c r="J30" s="69">
        <f t="shared" si="9"/>
        <v>0.12275533108866421</v>
      </c>
      <c r="K30" s="69">
        <f t="shared" si="9"/>
        <v>0.69318181818181834</v>
      </c>
      <c r="L30" s="69">
        <f t="shared" si="9"/>
        <v>0.72727272727272729</v>
      </c>
      <c r="M30" s="69">
        <f t="shared" si="9"/>
        <v>0.40476190476190466</v>
      </c>
      <c r="N30" s="69">
        <f t="shared" si="9"/>
        <v>0.26831501831501825</v>
      </c>
      <c r="O30" s="69">
        <f t="shared" si="9"/>
        <v>0.20312886470442759</v>
      </c>
      <c r="P30" s="69">
        <f t="shared" si="9"/>
        <v>0.17351796912472661</v>
      </c>
      <c r="Q30" s="69">
        <f t="shared" si="9"/>
        <v>0.13385112232097596</v>
      </c>
    </row>
    <row r="31" spans="5:18" x14ac:dyDescent="0.2">
      <c r="F31" s="40"/>
      <c r="G31" s="40"/>
      <c r="H31" s="40"/>
      <c r="I31" s="40"/>
      <c r="J31" s="40"/>
      <c r="K31" s="40"/>
    </row>
    <row r="33" spans="6:17" ht="13.5" x14ac:dyDescent="0.2">
      <c r="F33" s="61">
        <v>10.24</v>
      </c>
      <c r="G33" s="61">
        <v>12.58</v>
      </c>
      <c r="H33" s="62">
        <v>14.6</v>
      </c>
      <c r="I33" s="61">
        <v>16.2</v>
      </c>
      <c r="J33" s="61">
        <v>17.600000000000001</v>
      </c>
      <c r="K33" s="62">
        <v>22</v>
      </c>
      <c r="L33" s="61">
        <v>30</v>
      </c>
      <c r="M33" s="61">
        <v>40</v>
      </c>
      <c r="N33" s="62">
        <v>50</v>
      </c>
      <c r="O33" s="61">
        <v>60.2</v>
      </c>
      <c r="P33" s="61">
        <v>70.400000000000006</v>
      </c>
      <c r="Q33" s="62">
        <v>80.8</v>
      </c>
    </row>
    <row r="51" spans="2:20" x14ac:dyDescent="0.2">
      <c r="F51" s="72">
        <f t="shared" ref="F51:Q51" si="10">(F60/F23)</f>
        <v>1.22265625</v>
      </c>
      <c r="G51" s="72">
        <f t="shared" si="10"/>
        <v>1.2400635930047694</v>
      </c>
      <c r="H51" s="72">
        <f t="shared" si="10"/>
        <v>1.2876712328767124</v>
      </c>
      <c r="I51" s="72">
        <f t="shared" si="10"/>
        <v>1.308641975308642</v>
      </c>
      <c r="J51" s="72">
        <f t="shared" si="10"/>
        <v>1.343181818181818</v>
      </c>
      <c r="K51" s="72">
        <f t="shared" si="10"/>
        <v>1.5454545454545454</v>
      </c>
      <c r="L51" s="72">
        <f t="shared" si="10"/>
        <v>1.5</v>
      </c>
      <c r="M51" s="72">
        <f t="shared" si="10"/>
        <v>1.4761904761904763</v>
      </c>
      <c r="N51" s="72">
        <f t="shared" si="10"/>
        <v>1.4807692307692308</v>
      </c>
      <c r="O51" s="72">
        <f t="shared" si="10"/>
        <v>1.4790996784565915</v>
      </c>
      <c r="P51" s="72">
        <f t="shared" si="10"/>
        <v>1.4917127071823204</v>
      </c>
      <c r="Q51" s="72">
        <f t="shared" si="10"/>
        <v>1.4975845410628019</v>
      </c>
    </row>
    <row r="52" spans="2:20" ht="15" x14ac:dyDescent="0.2">
      <c r="B52" t="s">
        <v>17</v>
      </c>
      <c r="E52" s="1" t="s">
        <v>13</v>
      </c>
      <c r="F52" s="1">
        <v>1</v>
      </c>
      <c r="G52" s="1">
        <v>2</v>
      </c>
      <c r="H52" s="1">
        <v>3</v>
      </c>
      <c r="I52" s="1">
        <v>4</v>
      </c>
      <c r="J52" s="1">
        <v>5</v>
      </c>
      <c r="K52" s="1">
        <v>10</v>
      </c>
      <c r="L52" s="1">
        <v>20</v>
      </c>
      <c r="M52" s="1">
        <v>30</v>
      </c>
      <c r="N52" s="1">
        <v>40</v>
      </c>
      <c r="O52" s="1">
        <v>50</v>
      </c>
      <c r="P52" s="1">
        <v>60</v>
      </c>
      <c r="Q52" s="1">
        <v>70</v>
      </c>
    </row>
    <row r="53" spans="2:20" ht="13.5" x14ac:dyDescent="0.2">
      <c r="B53" s="17" t="s">
        <v>53</v>
      </c>
      <c r="E53" s="9" t="s">
        <v>6</v>
      </c>
      <c r="F53" s="41">
        <f t="shared" ref="F53:Q53" si="11">F60/2</f>
        <v>6.26</v>
      </c>
      <c r="G53" s="41">
        <f t="shared" si="11"/>
        <v>7.8</v>
      </c>
      <c r="H53" s="42">
        <f t="shared" si="11"/>
        <v>9.4</v>
      </c>
      <c r="I53" s="41">
        <f t="shared" si="11"/>
        <v>10.6</v>
      </c>
      <c r="J53" s="41">
        <f t="shared" si="11"/>
        <v>11.82</v>
      </c>
      <c r="K53" s="42">
        <f t="shared" si="11"/>
        <v>17</v>
      </c>
      <c r="L53" s="41">
        <f t="shared" si="11"/>
        <v>24</v>
      </c>
      <c r="M53" s="41">
        <f t="shared" si="11"/>
        <v>31</v>
      </c>
      <c r="N53" s="42">
        <f t="shared" si="11"/>
        <v>38.5</v>
      </c>
      <c r="O53" s="41">
        <f t="shared" si="11"/>
        <v>46</v>
      </c>
      <c r="P53" s="41">
        <f t="shared" si="11"/>
        <v>54</v>
      </c>
      <c r="Q53" s="42">
        <f t="shared" si="11"/>
        <v>62</v>
      </c>
    </row>
    <row r="54" spans="2:20" ht="13.5" x14ac:dyDescent="0.2">
      <c r="B54" s="17" t="s">
        <v>54</v>
      </c>
      <c r="E54" s="9" t="s">
        <v>7</v>
      </c>
      <c r="F54" s="41">
        <f t="shared" ref="F54:Q54" si="12">F61/2</f>
        <v>-2.4</v>
      </c>
      <c r="G54" s="41">
        <f t="shared" si="12"/>
        <v>-4.25</v>
      </c>
      <c r="H54" s="42">
        <f t="shared" si="12"/>
        <v>-6</v>
      </c>
      <c r="I54" s="41">
        <f t="shared" si="12"/>
        <v>-7.75</v>
      </c>
      <c r="J54" s="41">
        <f t="shared" si="12"/>
        <v>-9.5</v>
      </c>
      <c r="K54" s="42">
        <f t="shared" si="12"/>
        <v>-19.5</v>
      </c>
      <c r="L54" s="41">
        <f t="shared" si="12"/>
        <v>-40</v>
      </c>
      <c r="M54" s="41">
        <f t="shared" si="12"/>
        <v>-61</v>
      </c>
      <c r="N54" s="42">
        <f t="shared" si="12"/>
        <v>-82.5</v>
      </c>
      <c r="O54" s="41">
        <f t="shared" si="12"/>
        <v>-105</v>
      </c>
      <c r="P54" s="41">
        <f t="shared" si="12"/>
        <v>-128.5</v>
      </c>
      <c r="Q54" s="42">
        <f t="shared" si="12"/>
        <v>-152.5</v>
      </c>
    </row>
    <row r="55" spans="2:20" ht="13.5" x14ac:dyDescent="0.2">
      <c r="E55" s="48"/>
      <c r="F55" s="49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</row>
    <row r="56" spans="2:20" ht="13.5" x14ac:dyDescent="0.2">
      <c r="E56" s="9" t="s">
        <v>6</v>
      </c>
      <c r="F56" s="41">
        <v>12.52</v>
      </c>
      <c r="G56" s="41">
        <v>15.360000000000003</v>
      </c>
      <c r="H56" s="42">
        <v>18.16</v>
      </c>
      <c r="I56" s="41">
        <v>20.76</v>
      </c>
      <c r="J56" s="41">
        <v>23.64</v>
      </c>
      <c r="K56" s="42">
        <v>35.379999999999995</v>
      </c>
      <c r="L56" s="41">
        <v>51.839999999999996</v>
      </c>
      <c r="M56" s="41">
        <v>66.489999999999995</v>
      </c>
      <c r="N56" s="42">
        <v>81.320000000000007</v>
      </c>
      <c r="O56" s="41">
        <v>96.799999999999983</v>
      </c>
      <c r="P56" s="41">
        <v>111.74000000000001</v>
      </c>
      <c r="Q56" s="42">
        <v>126.6</v>
      </c>
      <c r="R56" s="17" t="s">
        <v>24</v>
      </c>
    </row>
    <row r="57" spans="2:20" ht="13.5" x14ac:dyDescent="0.2">
      <c r="E57" s="9" t="s">
        <v>7</v>
      </c>
      <c r="F57" s="41">
        <v>-5.1199999999999992</v>
      </c>
      <c r="G57" s="41">
        <v>-8.7799999999999994</v>
      </c>
      <c r="H57" s="42">
        <v>-12.84</v>
      </c>
      <c r="I57" s="41">
        <v>-17.219999999999995</v>
      </c>
      <c r="J57" s="41">
        <v>-21.7</v>
      </c>
      <c r="K57" s="42">
        <v>-46.139999999999993</v>
      </c>
      <c r="L57" s="41">
        <v>-93.32</v>
      </c>
      <c r="M57" s="41">
        <v>-140.04</v>
      </c>
      <c r="N57" s="42">
        <v>-189.85999999999999</v>
      </c>
      <c r="O57" s="41">
        <v>-241.91999999999993</v>
      </c>
      <c r="P57" s="41">
        <v>-291.70000000000005</v>
      </c>
      <c r="Q57" s="42">
        <v>-340.04</v>
      </c>
      <c r="R57" s="17" t="s">
        <v>23</v>
      </c>
    </row>
    <row r="58" spans="2:20" ht="15" x14ac:dyDescent="0.2">
      <c r="E58" s="8" t="s">
        <v>9</v>
      </c>
      <c r="F58" s="44">
        <v>0.82699999999999996</v>
      </c>
      <c r="G58" s="44">
        <v>0.70899999999999985</v>
      </c>
      <c r="H58" s="45">
        <v>0.68800000000000006</v>
      </c>
      <c r="I58" s="44">
        <v>0.69800000000000006</v>
      </c>
      <c r="J58" s="44">
        <v>0.70299999999999996</v>
      </c>
      <c r="K58" s="45">
        <v>0.74599999999999989</v>
      </c>
      <c r="L58" s="44">
        <v>0.75600000000000001</v>
      </c>
      <c r="M58" s="44">
        <v>0.75299999999999989</v>
      </c>
      <c r="N58" s="45">
        <v>0.77099999999999991</v>
      </c>
      <c r="O58" s="44">
        <v>0.78300000000000003</v>
      </c>
      <c r="P58" s="44">
        <v>0.78900000000000003</v>
      </c>
      <c r="Q58" s="45">
        <v>0.78600000000000014</v>
      </c>
      <c r="R58" t="s">
        <v>21</v>
      </c>
    </row>
    <row r="59" spans="2:20" ht="15" x14ac:dyDescent="0.2">
      <c r="E59" s="1"/>
      <c r="F59" s="1">
        <v>1</v>
      </c>
      <c r="G59" s="1">
        <v>2</v>
      </c>
      <c r="H59" s="1">
        <v>3</v>
      </c>
      <c r="I59" s="1">
        <v>4</v>
      </c>
      <c r="J59" s="1">
        <v>5</v>
      </c>
      <c r="K59" s="1">
        <v>10</v>
      </c>
      <c r="L59" s="1">
        <v>20</v>
      </c>
      <c r="M59" s="1">
        <v>30</v>
      </c>
      <c r="N59" s="1">
        <v>40</v>
      </c>
      <c r="O59" s="1">
        <v>50</v>
      </c>
      <c r="P59" s="1">
        <v>60</v>
      </c>
      <c r="Q59" s="1">
        <v>70</v>
      </c>
      <c r="R59" t="s">
        <v>42</v>
      </c>
      <c r="T59" s="54" t="s">
        <v>61</v>
      </c>
    </row>
    <row r="60" spans="2:20" ht="13.5" x14ac:dyDescent="0.2">
      <c r="E60" s="9" t="s">
        <v>6</v>
      </c>
      <c r="F60" s="61">
        <v>12.52</v>
      </c>
      <c r="G60" s="61">
        <v>15.6</v>
      </c>
      <c r="H60" s="62">
        <v>18.8</v>
      </c>
      <c r="I60" s="61">
        <v>21.2</v>
      </c>
      <c r="J60" s="61">
        <v>23.64</v>
      </c>
      <c r="K60" s="62">
        <v>34</v>
      </c>
      <c r="L60" s="61">
        <v>48</v>
      </c>
      <c r="M60" s="61">
        <v>62</v>
      </c>
      <c r="N60" s="62">
        <v>77</v>
      </c>
      <c r="O60" s="61">
        <v>92</v>
      </c>
      <c r="P60" s="61">
        <v>108</v>
      </c>
      <c r="Q60" s="62">
        <v>124</v>
      </c>
      <c r="R60" s="70" t="s">
        <v>60</v>
      </c>
    </row>
    <row r="61" spans="2:20" ht="13.5" x14ac:dyDescent="0.2">
      <c r="E61" s="71" t="s">
        <v>7</v>
      </c>
      <c r="F61" s="67">
        <v>-4.8</v>
      </c>
      <c r="G61" s="67">
        <v>-8.5</v>
      </c>
      <c r="H61" s="68">
        <v>-12</v>
      </c>
      <c r="I61" s="67">
        <v>-15.5</v>
      </c>
      <c r="J61" s="67">
        <v>-19</v>
      </c>
      <c r="K61" s="68">
        <v>-39</v>
      </c>
      <c r="L61" s="67">
        <v>-80</v>
      </c>
      <c r="M61" s="67">
        <v>-122</v>
      </c>
      <c r="N61" s="68">
        <v>-165</v>
      </c>
      <c r="O61" s="67">
        <v>-210</v>
      </c>
      <c r="P61" s="67">
        <v>-257</v>
      </c>
      <c r="Q61" s="68">
        <v>-305</v>
      </c>
      <c r="R61" s="66" t="s">
        <v>27</v>
      </c>
    </row>
    <row r="62" spans="2:20" ht="15" x14ac:dyDescent="0.2">
      <c r="E62" s="11" t="s">
        <v>8</v>
      </c>
      <c r="F62" s="43">
        <f>F61/F59</f>
        <v>-4.8</v>
      </c>
      <c r="G62" s="43">
        <f t="shared" ref="G62:P62" si="13">G61/G59</f>
        <v>-4.25</v>
      </c>
      <c r="H62" s="43">
        <f t="shared" si="13"/>
        <v>-4</v>
      </c>
      <c r="I62" s="43">
        <f t="shared" si="13"/>
        <v>-3.875</v>
      </c>
      <c r="J62" s="43">
        <f t="shared" si="13"/>
        <v>-3.8</v>
      </c>
      <c r="K62" s="43">
        <f t="shared" si="13"/>
        <v>-3.9</v>
      </c>
      <c r="L62" s="43">
        <f t="shared" si="13"/>
        <v>-4</v>
      </c>
      <c r="M62" s="43">
        <f t="shared" si="13"/>
        <v>-4.0666666666666664</v>
      </c>
      <c r="N62" s="43">
        <f t="shared" si="13"/>
        <v>-4.125</v>
      </c>
      <c r="O62" s="43">
        <f t="shared" si="13"/>
        <v>-4.2</v>
      </c>
      <c r="P62" s="43">
        <f t="shared" si="13"/>
        <v>-4.2833333333333332</v>
      </c>
      <c r="Q62" s="43">
        <f>Q61/Q59</f>
        <v>-4.3571428571428568</v>
      </c>
    </row>
    <row r="63" spans="2:20" ht="15" x14ac:dyDescent="0.2">
      <c r="E63" s="8" t="s">
        <v>9</v>
      </c>
      <c r="F63" s="44">
        <f>SQRT(12*32.2*F62^2/(4*$F$11*($F$10*56)*$F$12^2))</f>
        <v>0.77543999738373293</v>
      </c>
      <c r="G63" s="44">
        <f t="shared" ref="G63:Q63" si="14">SQRT(12*32.2*G62^2/(4*$F$11*($F$10*56)*$F$12^2))</f>
        <v>0.68658749768351357</v>
      </c>
      <c r="H63" s="45">
        <f t="shared" si="14"/>
        <v>0.64619999781977744</v>
      </c>
      <c r="I63" s="44">
        <f t="shared" si="14"/>
        <v>0.62600624788790937</v>
      </c>
      <c r="J63" s="44">
        <f t="shared" si="14"/>
        <v>0.61388999792878851</v>
      </c>
      <c r="K63" s="45">
        <f t="shared" si="14"/>
        <v>0.63004499787428303</v>
      </c>
      <c r="L63" s="44">
        <f t="shared" si="14"/>
        <v>0.64619999781977744</v>
      </c>
      <c r="M63" s="44">
        <f t="shared" si="14"/>
        <v>0.65696999778344034</v>
      </c>
      <c r="N63" s="45">
        <f t="shared" si="14"/>
        <v>0.6663937477516455</v>
      </c>
      <c r="O63" s="44">
        <f t="shared" si="14"/>
        <v>0.67850999771076637</v>
      </c>
      <c r="P63" s="44">
        <f t="shared" si="14"/>
        <v>0.69197249766534497</v>
      </c>
      <c r="Q63" s="45">
        <f t="shared" si="14"/>
        <v>0.70389642619654325</v>
      </c>
      <c r="R63" s="66" t="s">
        <v>28</v>
      </c>
    </row>
    <row r="64" spans="2:20" ht="15" x14ac:dyDescent="0.2">
      <c r="E64" s="14" t="s">
        <v>10</v>
      </c>
      <c r="F64" s="46">
        <f>(F61/F60)*-1</f>
        <v>0.38338658146964855</v>
      </c>
      <c r="G64" s="46">
        <f t="shared" ref="G64:Q64" si="15">(G61/G60)*-1</f>
        <v>0.54487179487179493</v>
      </c>
      <c r="H64" s="47">
        <f t="shared" si="15"/>
        <v>0.63829787234042545</v>
      </c>
      <c r="I64" s="46">
        <f t="shared" si="15"/>
        <v>0.73113207547169812</v>
      </c>
      <c r="J64" s="46">
        <f t="shared" si="15"/>
        <v>0.80372250423011837</v>
      </c>
      <c r="K64" s="47">
        <f t="shared" si="15"/>
        <v>1.1470588235294117</v>
      </c>
      <c r="L64" s="46">
        <f t="shared" si="15"/>
        <v>1.6666666666666667</v>
      </c>
      <c r="M64" s="46">
        <f t="shared" si="15"/>
        <v>1.967741935483871</v>
      </c>
      <c r="N64" s="47">
        <f t="shared" si="15"/>
        <v>2.1428571428571428</v>
      </c>
      <c r="O64" s="46">
        <f t="shared" si="15"/>
        <v>2.2826086956521738</v>
      </c>
      <c r="P64" s="46">
        <f t="shared" si="15"/>
        <v>2.3796296296296298</v>
      </c>
      <c r="Q64" s="47">
        <f t="shared" si="15"/>
        <v>2.4596774193548385</v>
      </c>
      <c r="R64" s="38"/>
    </row>
    <row r="66" spans="6:20" x14ac:dyDescent="0.2">
      <c r="G66" s="69">
        <f>G64-F64</f>
        <v>0.16148521340214639</v>
      </c>
      <c r="H66" s="69">
        <f t="shared" ref="H66:J66" si="16">H64-G64</f>
        <v>9.342607746863052E-2</v>
      </c>
      <c r="I66" s="69">
        <f t="shared" si="16"/>
        <v>9.2834203131272663E-2</v>
      </c>
      <c r="J66" s="69">
        <f t="shared" si="16"/>
        <v>7.2590428758420256E-2</v>
      </c>
      <c r="K66" s="69">
        <f>(K64-J64)/5</f>
        <v>6.8667263859858663E-2</v>
      </c>
      <c r="L66" s="69">
        <f>(L64-K64)/10</f>
        <v>5.1960784313725507E-2</v>
      </c>
      <c r="M66" s="69">
        <f t="shared" ref="M66:Q66" si="17">(M64-L64)/10</f>
        <v>3.0107526881720425E-2</v>
      </c>
      <c r="N66" s="69">
        <f t="shared" si="17"/>
        <v>1.7511520737327181E-2</v>
      </c>
      <c r="O66" s="69">
        <f t="shared" si="17"/>
        <v>1.3975155279503104E-2</v>
      </c>
      <c r="P66" s="69">
        <f t="shared" si="17"/>
        <v>9.7020933977455918E-3</v>
      </c>
      <c r="Q66" s="69">
        <f t="shared" si="17"/>
        <v>8.0047789725208769E-3</v>
      </c>
    </row>
    <row r="67" spans="6:20" x14ac:dyDescent="0.2">
      <c r="G67" s="69">
        <f>G64-F64</f>
        <v>0.16148521340214639</v>
      </c>
      <c r="H67" s="69">
        <f t="shared" ref="H67:Q67" si="18">H64-G64</f>
        <v>9.342607746863052E-2</v>
      </c>
      <c r="I67" s="69">
        <f t="shared" si="18"/>
        <v>9.2834203131272663E-2</v>
      </c>
      <c r="J67" s="69">
        <f t="shared" si="18"/>
        <v>7.2590428758420256E-2</v>
      </c>
      <c r="K67" s="69">
        <f t="shared" si="18"/>
        <v>0.34333631929929331</v>
      </c>
      <c r="L67" s="69">
        <f t="shared" si="18"/>
        <v>0.51960784313725505</v>
      </c>
      <c r="M67" s="69">
        <f t="shared" si="18"/>
        <v>0.30107526881720426</v>
      </c>
      <c r="N67" s="69">
        <f t="shared" si="18"/>
        <v>0.1751152073732718</v>
      </c>
      <c r="O67" s="69">
        <f t="shared" si="18"/>
        <v>0.13975155279503104</v>
      </c>
      <c r="P67" s="69">
        <f t="shared" si="18"/>
        <v>9.7020933977455925E-2</v>
      </c>
      <c r="Q67" s="69">
        <f t="shared" si="18"/>
        <v>8.0047789725208762E-2</v>
      </c>
    </row>
    <row r="68" spans="6:20" x14ac:dyDescent="0.2">
      <c r="T68">
        <f>122/126.6</f>
        <v>0.9636650868878357</v>
      </c>
    </row>
    <row r="70" spans="6:20" x14ac:dyDescent="0.2">
      <c r="F70" s="39">
        <f>(F56*0.964)</f>
        <v>12.069279999999999</v>
      </c>
      <c r="G70" s="39">
        <f t="shared" ref="G70:Q70" si="19">(G56*0.964)</f>
        <v>14.807040000000002</v>
      </c>
      <c r="H70" s="39">
        <f t="shared" si="19"/>
        <v>17.506239999999998</v>
      </c>
      <c r="I70" s="39">
        <f t="shared" si="19"/>
        <v>20.012640000000001</v>
      </c>
      <c r="J70" s="39">
        <f t="shared" si="19"/>
        <v>22.788959999999999</v>
      </c>
      <c r="K70" s="39">
        <f t="shared" si="19"/>
        <v>34.106319999999997</v>
      </c>
      <c r="L70" s="39">
        <f t="shared" si="19"/>
        <v>49.973759999999992</v>
      </c>
      <c r="M70" s="39">
        <f t="shared" si="19"/>
        <v>64.09635999999999</v>
      </c>
      <c r="N70" s="39">
        <f t="shared" si="19"/>
        <v>78.392480000000006</v>
      </c>
      <c r="O70" s="39">
        <f t="shared" si="19"/>
        <v>93.315199999999976</v>
      </c>
      <c r="P70" s="39">
        <f t="shared" si="19"/>
        <v>107.71736</v>
      </c>
      <c r="Q70" s="39">
        <f t="shared" si="19"/>
        <v>122.04239999999999</v>
      </c>
    </row>
    <row r="71" spans="6:20" ht="13.5" x14ac:dyDescent="0.2">
      <c r="F71" s="61">
        <v>6</v>
      </c>
      <c r="G71" s="61">
        <v>9.4</v>
      </c>
      <c r="H71" s="62">
        <v>12.3</v>
      </c>
      <c r="I71" s="61">
        <v>14.9</v>
      </c>
      <c r="J71" s="61">
        <v>17</v>
      </c>
      <c r="K71" s="62">
        <v>28</v>
      </c>
      <c r="L71" s="61">
        <v>46</v>
      </c>
      <c r="M71" s="61">
        <v>60</v>
      </c>
      <c r="N71" s="62">
        <v>75</v>
      </c>
      <c r="O71" s="61">
        <v>91</v>
      </c>
      <c r="P71" s="61">
        <v>106</v>
      </c>
      <c r="Q71" s="62">
        <v>122</v>
      </c>
    </row>
    <row r="85" spans="2:18" x14ac:dyDescent="0.2">
      <c r="F85" s="72">
        <f>(F94/F60)</f>
        <v>0.93450479233226835</v>
      </c>
      <c r="G85" s="72">
        <f t="shared" ref="G85:P85" si="20">(G94/G60)</f>
        <v>0.9358974358974359</v>
      </c>
      <c r="H85" s="72">
        <f t="shared" si="20"/>
        <v>0.92553191489361686</v>
      </c>
      <c r="I85" s="72">
        <f t="shared" si="20"/>
        <v>0.91981132075471705</v>
      </c>
      <c r="J85" s="72">
        <f t="shared" si="20"/>
        <v>0.91370558375634525</v>
      </c>
      <c r="K85" s="72">
        <f t="shared" si="20"/>
        <v>0.88235294117647056</v>
      </c>
      <c r="L85" s="72">
        <f t="shared" si="20"/>
        <v>0.87083333333333324</v>
      </c>
      <c r="M85" s="72">
        <f t="shared" si="20"/>
        <v>0.87096774193548387</v>
      </c>
      <c r="N85" s="72">
        <f t="shared" si="20"/>
        <v>0.87142857142857133</v>
      </c>
      <c r="O85" s="72">
        <f t="shared" si="20"/>
        <v>0.87826086956521732</v>
      </c>
      <c r="P85" s="72">
        <f t="shared" si="20"/>
        <v>0.87129629629629624</v>
      </c>
      <c r="Q85" s="72">
        <f>(Q94/Q60)</f>
        <v>0.87096774193548387</v>
      </c>
    </row>
    <row r="86" spans="2:18" ht="15" x14ac:dyDescent="0.2">
      <c r="B86" s="17" t="s">
        <v>58</v>
      </c>
      <c r="E86" s="1" t="s">
        <v>13</v>
      </c>
      <c r="F86" s="1">
        <v>1</v>
      </c>
      <c r="G86" s="1">
        <v>2</v>
      </c>
      <c r="H86" s="1">
        <v>3</v>
      </c>
      <c r="I86" s="1">
        <v>4</v>
      </c>
      <c r="J86" s="1">
        <v>5</v>
      </c>
      <c r="K86" s="1">
        <v>10</v>
      </c>
      <c r="L86" s="1">
        <v>20</v>
      </c>
      <c r="M86" s="1">
        <v>30</v>
      </c>
      <c r="N86" s="1">
        <v>40</v>
      </c>
      <c r="O86" s="1">
        <v>50</v>
      </c>
      <c r="P86" s="1">
        <v>60</v>
      </c>
      <c r="Q86" s="1">
        <v>70</v>
      </c>
    </row>
    <row r="87" spans="2:18" ht="13.5" x14ac:dyDescent="0.2">
      <c r="B87" t="s">
        <v>59</v>
      </c>
      <c r="E87" s="9" t="s">
        <v>6</v>
      </c>
      <c r="F87" s="41">
        <f t="shared" ref="F87:Q87" si="21">F94/2</f>
        <v>5.85</v>
      </c>
      <c r="G87" s="41">
        <f t="shared" si="21"/>
        <v>7.3</v>
      </c>
      <c r="H87" s="42">
        <f t="shared" si="21"/>
        <v>8.6999999999999993</v>
      </c>
      <c r="I87" s="41">
        <f t="shared" si="21"/>
        <v>9.75</v>
      </c>
      <c r="J87" s="41">
        <f t="shared" si="21"/>
        <v>10.8</v>
      </c>
      <c r="K87" s="42">
        <f t="shared" si="21"/>
        <v>15</v>
      </c>
      <c r="L87" s="41">
        <f t="shared" si="21"/>
        <v>20.9</v>
      </c>
      <c r="M87" s="41">
        <f t="shared" si="21"/>
        <v>27</v>
      </c>
      <c r="N87" s="42">
        <f t="shared" si="21"/>
        <v>33.549999999999997</v>
      </c>
      <c r="O87" s="41">
        <f t="shared" si="21"/>
        <v>40.4</v>
      </c>
      <c r="P87" s="41">
        <f t="shared" si="21"/>
        <v>47.05</v>
      </c>
      <c r="Q87" s="42">
        <f t="shared" si="21"/>
        <v>54</v>
      </c>
    </row>
    <row r="88" spans="2:18" ht="13.5" x14ac:dyDescent="0.2">
      <c r="E88" s="9" t="s">
        <v>7</v>
      </c>
      <c r="F88" s="41">
        <f t="shared" ref="F88:Q88" si="22">F95/2</f>
        <v>-2.4</v>
      </c>
      <c r="G88" s="41">
        <f t="shared" si="22"/>
        <v>-4.25</v>
      </c>
      <c r="H88" s="42">
        <f t="shared" si="22"/>
        <v>-6</v>
      </c>
      <c r="I88" s="41">
        <f t="shared" si="22"/>
        <v>-7.75</v>
      </c>
      <c r="J88" s="41">
        <f t="shared" si="22"/>
        <v>-9.5</v>
      </c>
      <c r="K88" s="42">
        <f t="shared" si="22"/>
        <v>-19.5</v>
      </c>
      <c r="L88" s="41">
        <f t="shared" si="22"/>
        <v>-40</v>
      </c>
      <c r="M88" s="41">
        <f t="shared" si="22"/>
        <v>-61</v>
      </c>
      <c r="N88" s="42">
        <f t="shared" si="22"/>
        <v>-82.5</v>
      </c>
      <c r="O88" s="41">
        <f t="shared" si="22"/>
        <v>-105</v>
      </c>
      <c r="P88" s="41">
        <f t="shared" si="22"/>
        <v>-128.5</v>
      </c>
      <c r="Q88" s="42">
        <f t="shared" si="22"/>
        <v>-152.5</v>
      </c>
    </row>
    <row r="89" spans="2:18" ht="13.5" x14ac:dyDescent="0.2">
      <c r="E89" s="48"/>
      <c r="F89" s="49"/>
      <c r="G89" s="51"/>
      <c r="H89" s="51"/>
      <c r="I89" s="51"/>
      <c r="J89" s="51"/>
      <c r="K89" s="51"/>
      <c r="L89" s="51"/>
      <c r="M89" s="51"/>
      <c r="N89" s="51"/>
      <c r="P89" s="51"/>
      <c r="Q89" s="51"/>
    </row>
    <row r="90" spans="2:18" ht="13.5" x14ac:dyDescent="0.2">
      <c r="E90" s="9" t="s">
        <v>6</v>
      </c>
      <c r="F90" s="41">
        <v>10.24</v>
      </c>
      <c r="G90" s="41">
        <v>12.58</v>
      </c>
      <c r="H90" s="42">
        <v>14.600000000000003</v>
      </c>
      <c r="I90" s="41">
        <v>16.28</v>
      </c>
      <c r="J90" s="41">
        <v>17.520000000000003</v>
      </c>
      <c r="K90" s="42">
        <v>22.179999999999996</v>
      </c>
      <c r="L90" s="41">
        <v>30.119999999999997</v>
      </c>
      <c r="M90" s="41">
        <v>38.61999999999999</v>
      </c>
      <c r="N90" s="42">
        <v>48.239999999999995</v>
      </c>
      <c r="O90" s="41">
        <v>58.839999999999996</v>
      </c>
      <c r="P90" s="41">
        <v>69.94</v>
      </c>
      <c r="Q90" s="42">
        <v>81.28</v>
      </c>
      <c r="R90" s="17" t="s">
        <v>24</v>
      </c>
    </row>
    <row r="91" spans="2:18" ht="13.5" x14ac:dyDescent="0.2">
      <c r="E91" s="9" t="s">
        <v>7</v>
      </c>
      <c r="F91" s="41">
        <v>-5.4399999999999995</v>
      </c>
      <c r="G91" s="41">
        <v>-8.14</v>
      </c>
      <c r="H91" s="42">
        <v>-11.200000000000001</v>
      </c>
      <c r="I91" s="41">
        <v>-14.4</v>
      </c>
      <c r="J91" s="41">
        <v>-18.259999999999998</v>
      </c>
      <c r="K91" s="42">
        <v>-37.14</v>
      </c>
      <c r="L91" s="41">
        <v>-73.98</v>
      </c>
      <c r="M91" s="41">
        <v>-110.92</v>
      </c>
      <c r="N91" s="42">
        <v>-148.58000000000001</v>
      </c>
      <c r="O91" s="41">
        <v>-187.88000000000005</v>
      </c>
      <c r="P91" s="41">
        <v>-226.7</v>
      </c>
      <c r="Q91" s="42">
        <v>-265.76</v>
      </c>
      <c r="R91" s="17" t="s">
        <v>23</v>
      </c>
    </row>
    <row r="92" spans="2:18" ht="15" x14ac:dyDescent="0.2">
      <c r="E92" s="8" t="s">
        <v>9</v>
      </c>
      <c r="F92" s="44">
        <v>0.88100000000000001</v>
      </c>
      <c r="G92" s="44">
        <v>0.65800000000000003</v>
      </c>
      <c r="H92" s="45">
        <v>0.60599999999999998</v>
      </c>
      <c r="I92" s="44">
        <v>0.58699999999999997</v>
      </c>
      <c r="J92" s="44">
        <v>0.59199999999999997</v>
      </c>
      <c r="K92" s="45">
        <v>0.6</v>
      </c>
      <c r="L92" s="44">
        <v>0.59800000000000009</v>
      </c>
      <c r="M92" s="44">
        <v>0.59599999999999997</v>
      </c>
      <c r="N92" s="45">
        <v>0.60100000000000009</v>
      </c>
      <c r="O92" s="44">
        <v>0.60400000000000009</v>
      </c>
      <c r="P92" s="44">
        <v>0.6090000000000001</v>
      </c>
      <c r="Q92" s="45">
        <v>0.61199999999999999</v>
      </c>
      <c r="R92" t="s">
        <v>21</v>
      </c>
    </row>
    <row r="93" spans="2:18" ht="15" x14ac:dyDescent="0.2">
      <c r="E93" s="1"/>
      <c r="F93" s="1">
        <v>1</v>
      </c>
      <c r="G93" s="1">
        <v>2</v>
      </c>
      <c r="H93" s="1">
        <v>3</v>
      </c>
      <c r="I93" s="1">
        <v>4</v>
      </c>
      <c r="J93" s="1">
        <v>5</v>
      </c>
      <c r="K93" s="1">
        <v>10</v>
      </c>
      <c r="L93" s="1">
        <v>20</v>
      </c>
      <c r="M93" s="1">
        <v>30</v>
      </c>
      <c r="N93" s="1">
        <v>40</v>
      </c>
      <c r="O93" s="1">
        <v>50</v>
      </c>
      <c r="P93" s="1">
        <v>60</v>
      </c>
      <c r="Q93" s="1">
        <v>70</v>
      </c>
      <c r="R93" t="s">
        <v>44</v>
      </c>
    </row>
    <row r="94" spans="2:18" ht="13.5" x14ac:dyDescent="0.2">
      <c r="E94" s="9" t="s">
        <v>6</v>
      </c>
      <c r="F94" s="61">
        <v>11.7</v>
      </c>
      <c r="G94" s="61">
        <v>14.6</v>
      </c>
      <c r="H94" s="62">
        <v>17.399999999999999</v>
      </c>
      <c r="I94" s="61">
        <v>19.5</v>
      </c>
      <c r="J94" s="61">
        <v>21.6</v>
      </c>
      <c r="K94" s="62">
        <v>30</v>
      </c>
      <c r="L94" s="61">
        <v>41.8</v>
      </c>
      <c r="M94" s="61">
        <v>54</v>
      </c>
      <c r="N94" s="62">
        <v>67.099999999999994</v>
      </c>
      <c r="O94" s="61">
        <v>80.8</v>
      </c>
      <c r="P94" s="61">
        <v>94.1</v>
      </c>
      <c r="Q94" s="62">
        <v>108</v>
      </c>
      <c r="R94" s="70" t="s">
        <v>63</v>
      </c>
    </row>
    <row r="95" spans="2:18" ht="13.5" x14ac:dyDescent="0.2">
      <c r="E95" s="71" t="s">
        <v>7</v>
      </c>
      <c r="F95" s="67">
        <v>-4.8</v>
      </c>
      <c r="G95" s="67">
        <v>-8.5</v>
      </c>
      <c r="H95" s="68">
        <v>-12</v>
      </c>
      <c r="I95" s="67">
        <v>-15.5</v>
      </c>
      <c r="J95" s="67">
        <v>-19</v>
      </c>
      <c r="K95" s="68">
        <v>-39</v>
      </c>
      <c r="L95" s="67">
        <v>-80</v>
      </c>
      <c r="M95" s="67">
        <v>-122</v>
      </c>
      <c r="N95" s="68">
        <v>-165</v>
      </c>
      <c r="O95" s="67">
        <v>-210</v>
      </c>
      <c r="P95" s="67">
        <v>-257</v>
      </c>
      <c r="Q95" s="68">
        <v>-305</v>
      </c>
      <c r="R95" s="66" t="s">
        <v>27</v>
      </c>
    </row>
    <row r="96" spans="2:18" ht="15" x14ac:dyDescent="0.2">
      <c r="E96" s="11" t="s">
        <v>8</v>
      </c>
      <c r="F96" s="43">
        <f>F95/F93</f>
        <v>-4.8</v>
      </c>
      <c r="G96" s="43">
        <f t="shared" ref="G96" si="23">G95/G93</f>
        <v>-4.25</v>
      </c>
      <c r="H96" s="43">
        <f t="shared" ref="H96" si="24">H95/H93</f>
        <v>-4</v>
      </c>
      <c r="I96" s="43">
        <f t="shared" ref="I96" si="25">I95/I93</f>
        <v>-3.875</v>
      </c>
      <c r="J96" s="43">
        <f t="shared" ref="J96" si="26">J95/J93</f>
        <v>-3.8</v>
      </c>
      <c r="K96" s="43">
        <f t="shared" ref="K96" si="27">K95/K93</f>
        <v>-3.9</v>
      </c>
      <c r="L96" s="43">
        <f t="shared" ref="L96" si="28">L95/L93</f>
        <v>-4</v>
      </c>
      <c r="M96" s="43">
        <f t="shared" ref="M96" si="29">M95/M93</f>
        <v>-4.0666666666666664</v>
      </c>
      <c r="N96" s="43">
        <f t="shared" ref="N96" si="30">N95/N93</f>
        <v>-4.125</v>
      </c>
      <c r="O96" s="43">
        <f t="shared" ref="O96" si="31">O95/O93</f>
        <v>-4.2</v>
      </c>
      <c r="P96" s="43">
        <f t="shared" ref="P96" si="32">P95/P93</f>
        <v>-4.2833333333333332</v>
      </c>
      <c r="Q96" s="43">
        <f t="shared" ref="Q96" si="33">Q95/Q93</f>
        <v>-4.3571428571428568</v>
      </c>
    </row>
    <row r="97" spans="2:18" ht="15" x14ac:dyDescent="0.2">
      <c r="E97" s="8" t="s">
        <v>9</v>
      </c>
      <c r="F97" s="44">
        <f>SQRT(12*32.2*F96^2/(4*$F$11*($F$10*56)*$F$12^2))</f>
        <v>0.77543999738373293</v>
      </c>
      <c r="G97" s="44">
        <f t="shared" ref="G97" si="34">SQRT(12*32.2*G96^2/(4*$F$11*($F$10*56)*$F$12^2))</f>
        <v>0.68658749768351357</v>
      </c>
      <c r="H97" s="45">
        <f t="shared" ref="H97" si="35">SQRT(12*32.2*H96^2/(4*$F$11*($F$10*56)*$F$12^2))</f>
        <v>0.64619999781977744</v>
      </c>
      <c r="I97" s="44">
        <f t="shared" ref="I97" si="36">SQRT(12*32.2*I96^2/(4*$F$11*($F$10*56)*$F$12^2))</f>
        <v>0.62600624788790937</v>
      </c>
      <c r="J97" s="44">
        <f t="shared" ref="J97" si="37">SQRT(12*32.2*J96^2/(4*$F$11*($F$10*56)*$F$12^2))</f>
        <v>0.61388999792878851</v>
      </c>
      <c r="K97" s="45">
        <f t="shared" ref="K97" si="38">SQRT(12*32.2*K96^2/(4*$F$11*($F$10*56)*$F$12^2))</f>
        <v>0.63004499787428303</v>
      </c>
      <c r="L97" s="44">
        <f t="shared" ref="L97" si="39">SQRT(12*32.2*L96^2/(4*$F$11*($F$10*56)*$F$12^2))</f>
        <v>0.64619999781977744</v>
      </c>
      <c r="M97" s="44">
        <f t="shared" ref="M97" si="40">SQRT(12*32.2*M96^2/(4*$F$11*($F$10*56)*$F$12^2))</f>
        <v>0.65696999778344034</v>
      </c>
      <c r="N97" s="45">
        <f t="shared" ref="N97" si="41">SQRT(12*32.2*N96^2/(4*$F$11*($F$10*56)*$F$12^2))</f>
        <v>0.6663937477516455</v>
      </c>
      <c r="O97" s="44">
        <f t="shared" ref="O97" si="42">SQRT(12*32.2*O96^2/(4*$F$11*($F$10*56)*$F$12^2))</f>
        <v>0.67850999771076637</v>
      </c>
      <c r="P97" s="44">
        <f t="shared" ref="P97" si="43">SQRT(12*32.2*P96^2/(4*$F$11*($F$10*56)*$F$12^2))</f>
        <v>0.69197249766534497</v>
      </c>
      <c r="Q97" s="45">
        <f t="shared" ref="Q97" si="44">SQRT(12*32.2*Q96^2/(4*$F$11*($F$10*56)*$F$12^2))</f>
        <v>0.70389642619654325</v>
      </c>
      <c r="R97" s="66" t="s">
        <v>28</v>
      </c>
    </row>
    <row r="98" spans="2:18" ht="15" x14ac:dyDescent="0.2">
      <c r="E98" s="14" t="s">
        <v>10</v>
      </c>
      <c r="F98" s="46">
        <f>(F95/F94)*-1</f>
        <v>0.41025641025641024</v>
      </c>
      <c r="G98" s="46">
        <f t="shared" ref="G98:Q98" si="45">(G95/G94)*-1</f>
        <v>0.5821917808219178</v>
      </c>
      <c r="H98" s="47">
        <f t="shared" si="45"/>
        <v>0.68965517241379315</v>
      </c>
      <c r="I98" s="46">
        <f t="shared" si="45"/>
        <v>0.79487179487179482</v>
      </c>
      <c r="J98" s="46">
        <f t="shared" si="45"/>
        <v>0.87962962962962954</v>
      </c>
      <c r="K98" s="47">
        <f t="shared" si="45"/>
        <v>1.3</v>
      </c>
      <c r="L98" s="46">
        <f t="shared" si="45"/>
        <v>1.9138755980861246</v>
      </c>
      <c r="M98" s="46">
        <f t="shared" si="45"/>
        <v>2.2592592592592591</v>
      </c>
      <c r="N98" s="47">
        <f t="shared" si="45"/>
        <v>2.459016393442623</v>
      </c>
      <c r="O98" s="46">
        <f t="shared" si="45"/>
        <v>2.5990099009900991</v>
      </c>
      <c r="P98" s="46">
        <f t="shared" si="45"/>
        <v>2.7311370882040382</v>
      </c>
      <c r="Q98" s="47">
        <f t="shared" si="45"/>
        <v>2.824074074074074</v>
      </c>
      <c r="R98" s="38"/>
    </row>
    <row r="99" spans="2:18" x14ac:dyDescent="0.2">
      <c r="G99" s="73">
        <f>G98/F98</f>
        <v>1.4190924657534247</v>
      </c>
      <c r="H99" s="73">
        <f t="shared" ref="H99" si="46">H98/G98</f>
        <v>1.1845841784989859</v>
      </c>
      <c r="I99" s="73">
        <f t="shared" ref="I99" si="47">I98/H98</f>
        <v>1.1525641025641025</v>
      </c>
      <c r="J99" s="73">
        <f>J98/I98</f>
        <v>1.1066308243727598</v>
      </c>
      <c r="K99" s="73">
        <f t="shared" ref="K99" si="48">K98/J98</f>
        <v>1.4778947368421054</v>
      </c>
      <c r="L99" s="73">
        <f t="shared" ref="L99" si="49">L98/K98</f>
        <v>1.4722119985277882</v>
      </c>
      <c r="M99" s="73">
        <f t="shared" ref="M99" si="50">M98/L98</f>
        <v>1.1804629629629628</v>
      </c>
      <c r="N99" s="73">
        <f t="shared" ref="N99" si="51">N98/M98</f>
        <v>1.0884170921795218</v>
      </c>
      <c r="O99" s="73">
        <f t="shared" ref="O99" si="52">O98/N98</f>
        <v>1.056930693069307</v>
      </c>
      <c r="P99" s="73">
        <f t="shared" ref="P99" si="53">P98/O98</f>
        <v>1.0508375082232679</v>
      </c>
      <c r="Q99" s="73">
        <f t="shared" ref="Q99" si="54">Q98/P98</f>
        <v>1.0340286784839314</v>
      </c>
    </row>
    <row r="100" spans="2:18" x14ac:dyDescent="0.2">
      <c r="G100" s="69">
        <f>G98-F98</f>
        <v>0.17193537056550756</v>
      </c>
      <c r="H100" s="69">
        <f t="shared" ref="H100:J100" si="55">H98-G98</f>
        <v>0.10746339159187535</v>
      </c>
      <c r="I100" s="69">
        <f t="shared" si="55"/>
        <v>0.10521662245800167</v>
      </c>
      <c r="J100" s="69">
        <f t="shared" si="55"/>
        <v>8.4757834757834716E-2</v>
      </c>
      <c r="K100" s="69">
        <f>(K98-J98)/5</f>
        <v>8.4074074074074107E-2</v>
      </c>
      <c r="L100" s="69">
        <f>(L98-K98)/10</f>
        <v>6.1387559808612456E-2</v>
      </c>
      <c r="M100" s="69">
        <f t="shared" ref="M100:Q100" si="56">(M98-L98)/10</f>
        <v>3.4538366117313445E-2</v>
      </c>
      <c r="N100" s="69">
        <f t="shared" si="56"/>
        <v>1.9975713418336392E-2</v>
      </c>
      <c r="O100" s="69">
        <f t="shared" si="56"/>
        <v>1.3999350754747609E-2</v>
      </c>
      <c r="P100" s="69">
        <f t="shared" si="56"/>
        <v>1.3212718721393912E-2</v>
      </c>
      <c r="Q100" s="69">
        <f t="shared" si="56"/>
        <v>9.2936985870035738E-3</v>
      </c>
    </row>
    <row r="101" spans="2:18" x14ac:dyDescent="0.2">
      <c r="G101" s="69">
        <f>G98-F98</f>
        <v>0.17193537056550756</v>
      </c>
      <c r="H101" s="69">
        <f t="shared" ref="H101:Q101" si="57">H98-G98</f>
        <v>0.10746339159187535</v>
      </c>
      <c r="I101" s="69">
        <f t="shared" si="57"/>
        <v>0.10521662245800167</v>
      </c>
      <c r="J101" s="69">
        <f t="shared" si="57"/>
        <v>8.4757834757834716E-2</v>
      </c>
      <c r="K101" s="69">
        <f t="shared" si="57"/>
        <v>0.42037037037037051</v>
      </c>
      <c r="L101" s="69">
        <f t="shared" si="57"/>
        <v>0.61387559808612457</v>
      </c>
      <c r="M101" s="69">
        <f t="shared" si="57"/>
        <v>0.34538366117313446</v>
      </c>
      <c r="N101" s="69">
        <f t="shared" si="57"/>
        <v>0.19975713418336394</v>
      </c>
      <c r="O101" s="69">
        <f t="shared" si="57"/>
        <v>0.13999350754747608</v>
      </c>
      <c r="P101" s="69">
        <f t="shared" si="57"/>
        <v>0.13212718721393912</v>
      </c>
      <c r="Q101" s="69">
        <f t="shared" si="57"/>
        <v>9.2936985870035738E-2</v>
      </c>
    </row>
    <row r="103" spans="2:18" x14ac:dyDescent="0.2">
      <c r="K103" s="39">
        <v>29.614000000000001</v>
      </c>
      <c r="L103" s="39">
        <v>41.808</v>
      </c>
      <c r="M103" s="39">
        <v>54.002000000000002</v>
      </c>
      <c r="N103" s="39">
        <v>67.066999999999993</v>
      </c>
      <c r="O103" s="39">
        <v>80.132000000000005</v>
      </c>
      <c r="P103" s="39">
        <v>94.067999999999998</v>
      </c>
      <c r="Q103" s="39">
        <v>108.004</v>
      </c>
      <c r="R103" s="76">
        <f>54/62</f>
        <v>0.87096774193548387</v>
      </c>
    </row>
    <row r="107" spans="2:18" x14ac:dyDescent="0.2">
      <c r="F107" s="72">
        <f>(F116/F94)</f>
        <v>0.94017094017094027</v>
      </c>
      <c r="G107" s="72">
        <f t="shared" ref="G107:P107" si="58">(G116/G94)</f>
        <v>0.93150684931506844</v>
      </c>
      <c r="H107" s="72">
        <f t="shared" si="58"/>
        <v>0.91954022988505757</v>
      </c>
      <c r="I107" s="72">
        <f t="shared" si="58"/>
        <v>0.91794871794871791</v>
      </c>
      <c r="J107" s="72">
        <f t="shared" si="58"/>
        <v>0.90740740740740744</v>
      </c>
      <c r="K107" s="72">
        <f t="shared" si="58"/>
        <v>0.89</v>
      </c>
      <c r="L107" s="72">
        <f t="shared" si="58"/>
        <v>0.88995215311004794</v>
      </c>
      <c r="M107" s="72">
        <f t="shared" si="58"/>
        <v>0.88888888888888884</v>
      </c>
      <c r="N107" s="72">
        <f t="shared" si="58"/>
        <v>0.88971684053651279</v>
      </c>
      <c r="O107" s="72">
        <f t="shared" si="58"/>
        <v>0.88861386138613863</v>
      </c>
      <c r="P107" s="72">
        <f t="shared" si="58"/>
        <v>0.88947927736450594</v>
      </c>
      <c r="Q107" s="72">
        <f>(Q116/Q94)</f>
        <v>0.88888888888888884</v>
      </c>
    </row>
    <row r="108" spans="2:18" ht="15" x14ac:dyDescent="0.2">
      <c r="B108" s="17" t="s">
        <v>58</v>
      </c>
      <c r="E108" s="1" t="s">
        <v>13</v>
      </c>
      <c r="F108" s="1">
        <v>1</v>
      </c>
      <c r="G108" s="1">
        <v>2</v>
      </c>
      <c r="H108" s="1">
        <v>3</v>
      </c>
      <c r="I108" s="1">
        <v>4</v>
      </c>
      <c r="J108" s="1">
        <v>5</v>
      </c>
      <c r="K108" s="1">
        <v>10</v>
      </c>
      <c r="L108" s="1">
        <v>20</v>
      </c>
      <c r="M108" s="1">
        <v>30</v>
      </c>
      <c r="N108" s="1">
        <v>40</v>
      </c>
      <c r="O108" s="1">
        <v>50</v>
      </c>
      <c r="P108" s="1">
        <v>60</v>
      </c>
      <c r="Q108" s="1">
        <v>70</v>
      </c>
    </row>
    <row r="109" spans="2:18" ht="13.5" x14ac:dyDescent="0.2">
      <c r="B109" t="s">
        <v>59</v>
      </c>
      <c r="E109" s="9" t="s">
        <v>6</v>
      </c>
      <c r="F109" s="41">
        <f t="shared" ref="F109:Q109" si="59">F116/2</f>
        <v>5.5</v>
      </c>
      <c r="G109" s="41">
        <f t="shared" si="59"/>
        <v>6.8</v>
      </c>
      <c r="H109" s="42">
        <f t="shared" si="59"/>
        <v>8</v>
      </c>
      <c r="I109" s="41">
        <f t="shared" si="59"/>
        <v>8.9499999999999993</v>
      </c>
      <c r="J109" s="41">
        <f t="shared" si="59"/>
        <v>9.8000000000000007</v>
      </c>
      <c r="K109" s="42">
        <f t="shared" si="59"/>
        <v>13.35</v>
      </c>
      <c r="L109" s="41">
        <f t="shared" si="59"/>
        <v>18.600000000000001</v>
      </c>
      <c r="M109" s="41">
        <f t="shared" si="59"/>
        <v>24</v>
      </c>
      <c r="N109" s="42">
        <f t="shared" si="59"/>
        <v>29.85</v>
      </c>
      <c r="O109" s="41">
        <f t="shared" si="59"/>
        <v>35.9</v>
      </c>
      <c r="P109" s="41">
        <f t="shared" si="59"/>
        <v>41.85</v>
      </c>
      <c r="Q109" s="42">
        <f t="shared" si="59"/>
        <v>48</v>
      </c>
    </row>
    <row r="110" spans="2:18" ht="13.5" x14ac:dyDescent="0.2">
      <c r="E110" s="9" t="s">
        <v>7</v>
      </c>
      <c r="F110" s="41">
        <f t="shared" ref="F110:Q110" si="60">F117/2</f>
        <v>-2.4</v>
      </c>
      <c r="G110" s="41">
        <f t="shared" si="60"/>
        <v>-4.25</v>
      </c>
      <c r="H110" s="42">
        <f t="shared" si="60"/>
        <v>-6</v>
      </c>
      <c r="I110" s="41">
        <f t="shared" si="60"/>
        <v>-7.75</v>
      </c>
      <c r="J110" s="41">
        <f t="shared" si="60"/>
        <v>-9.5</v>
      </c>
      <c r="K110" s="42">
        <f t="shared" si="60"/>
        <v>-19.5</v>
      </c>
      <c r="L110" s="41">
        <f t="shared" si="60"/>
        <v>-40</v>
      </c>
      <c r="M110" s="41">
        <f t="shared" si="60"/>
        <v>-61</v>
      </c>
      <c r="N110" s="42">
        <f t="shared" si="60"/>
        <v>-82.5</v>
      </c>
      <c r="O110" s="41">
        <f t="shared" si="60"/>
        <v>-105</v>
      </c>
      <c r="P110" s="41">
        <f t="shared" si="60"/>
        <v>-128.5</v>
      </c>
      <c r="Q110" s="42">
        <f t="shared" si="60"/>
        <v>-152.5</v>
      </c>
    </row>
    <row r="111" spans="2:18" ht="13.5" x14ac:dyDescent="0.2">
      <c r="E111" s="48"/>
      <c r="F111" s="49"/>
      <c r="G111" s="51"/>
      <c r="H111" s="51"/>
      <c r="I111" s="51"/>
      <c r="J111" s="51"/>
      <c r="K111" s="51"/>
      <c r="L111" s="51"/>
      <c r="M111" s="51"/>
      <c r="N111" s="51"/>
      <c r="P111" s="51"/>
      <c r="Q111" s="51"/>
    </row>
    <row r="112" spans="2:18" ht="13.5" x14ac:dyDescent="0.2">
      <c r="E112" s="9" t="s">
        <v>6</v>
      </c>
      <c r="F112" s="41">
        <v>10.24</v>
      </c>
      <c r="G112" s="41">
        <v>12.58</v>
      </c>
      <c r="H112" s="42">
        <v>14.600000000000003</v>
      </c>
      <c r="I112" s="41">
        <v>16.28</v>
      </c>
      <c r="J112" s="41">
        <v>17.520000000000003</v>
      </c>
      <c r="K112" s="42">
        <v>22.179999999999996</v>
      </c>
      <c r="L112" s="41">
        <v>30.119999999999997</v>
      </c>
      <c r="M112" s="41">
        <v>38.61999999999999</v>
      </c>
      <c r="N112" s="42">
        <v>48.239999999999995</v>
      </c>
      <c r="O112" s="41">
        <v>58.839999999999996</v>
      </c>
      <c r="P112" s="41">
        <v>69.94</v>
      </c>
      <c r="Q112" s="42">
        <v>81.28</v>
      </c>
      <c r="R112" s="17" t="s">
        <v>24</v>
      </c>
    </row>
    <row r="113" spans="5:18" ht="13.5" x14ac:dyDescent="0.2">
      <c r="E113" s="9" t="s">
        <v>7</v>
      </c>
      <c r="F113" s="41">
        <v>-5.4399999999999995</v>
      </c>
      <c r="G113" s="41">
        <v>-8.14</v>
      </c>
      <c r="H113" s="42">
        <v>-11.200000000000001</v>
      </c>
      <c r="I113" s="41">
        <v>-14.4</v>
      </c>
      <c r="J113" s="41">
        <v>-18.259999999999998</v>
      </c>
      <c r="K113" s="42">
        <v>-37.14</v>
      </c>
      <c r="L113" s="41">
        <v>-73.98</v>
      </c>
      <c r="M113" s="41">
        <v>-110.92</v>
      </c>
      <c r="N113" s="42">
        <v>-148.58000000000001</v>
      </c>
      <c r="O113" s="41">
        <v>-187.88000000000005</v>
      </c>
      <c r="P113" s="41">
        <v>-226.7</v>
      </c>
      <c r="Q113" s="42">
        <v>-265.76</v>
      </c>
      <c r="R113" s="17" t="s">
        <v>23</v>
      </c>
    </row>
    <row r="114" spans="5:18" ht="15" x14ac:dyDescent="0.2">
      <c r="E114" s="8" t="s">
        <v>9</v>
      </c>
      <c r="F114" s="44">
        <v>0.88100000000000001</v>
      </c>
      <c r="G114" s="44">
        <v>0.65800000000000003</v>
      </c>
      <c r="H114" s="45">
        <v>0.60599999999999998</v>
      </c>
      <c r="I114" s="44">
        <v>0.58699999999999997</v>
      </c>
      <c r="J114" s="44">
        <v>0.59199999999999997</v>
      </c>
      <c r="K114" s="45">
        <v>0.6</v>
      </c>
      <c r="L114" s="44">
        <v>0.59800000000000009</v>
      </c>
      <c r="M114" s="44">
        <v>0.59599999999999997</v>
      </c>
      <c r="N114" s="45">
        <v>0.60100000000000009</v>
      </c>
      <c r="O114" s="44">
        <v>0.60400000000000009</v>
      </c>
      <c r="P114" s="44">
        <v>0.6090000000000001</v>
      </c>
      <c r="Q114" s="45">
        <v>0.61199999999999999</v>
      </c>
      <c r="R114" t="s">
        <v>21</v>
      </c>
    </row>
    <row r="115" spans="5:18" ht="15" x14ac:dyDescent="0.2">
      <c r="E115" s="1"/>
      <c r="F115" s="1">
        <v>1</v>
      </c>
      <c r="G115" s="1">
        <v>2</v>
      </c>
      <c r="H115" s="1">
        <v>3</v>
      </c>
      <c r="I115" s="1">
        <v>4</v>
      </c>
      <c r="J115" s="1">
        <v>5</v>
      </c>
      <c r="K115" s="1">
        <v>10</v>
      </c>
      <c r="L115" s="1">
        <v>20</v>
      </c>
      <c r="M115" s="1">
        <v>30</v>
      </c>
      <c r="N115" s="1">
        <v>40</v>
      </c>
      <c r="O115" s="1">
        <v>50</v>
      </c>
      <c r="P115" s="1">
        <v>60</v>
      </c>
      <c r="Q115" s="1">
        <v>70</v>
      </c>
      <c r="R115" s="17" t="s">
        <v>45</v>
      </c>
    </row>
    <row r="116" spans="5:18" ht="13.5" x14ac:dyDescent="0.2">
      <c r="E116" s="9" t="s">
        <v>6</v>
      </c>
      <c r="F116" s="61">
        <v>11</v>
      </c>
      <c r="G116" s="61">
        <v>13.6</v>
      </c>
      <c r="H116" s="62">
        <v>16</v>
      </c>
      <c r="I116" s="61">
        <v>17.899999999999999</v>
      </c>
      <c r="J116" s="61">
        <v>19.600000000000001</v>
      </c>
      <c r="K116" s="62">
        <v>26.7</v>
      </c>
      <c r="L116" s="61">
        <v>37.200000000000003</v>
      </c>
      <c r="M116" s="61">
        <v>48</v>
      </c>
      <c r="N116" s="62">
        <v>59.7</v>
      </c>
      <c r="O116" s="61">
        <v>71.8</v>
      </c>
      <c r="P116" s="61">
        <v>83.7</v>
      </c>
      <c r="Q116" s="62">
        <v>96</v>
      </c>
      <c r="R116" s="70" t="s">
        <v>62</v>
      </c>
    </row>
    <row r="117" spans="5:18" ht="13.5" x14ac:dyDescent="0.2">
      <c r="E117" s="71" t="s">
        <v>7</v>
      </c>
      <c r="F117" s="67">
        <v>-4.8</v>
      </c>
      <c r="G117" s="67">
        <v>-8.5</v>
      </c>
      <c r="H117" s="68">
        <v>-12</v>
      </c>
      <c r="I117" s="67">
        <v>-15.5</v>
      </c>
      <c r="J117" s="67">
        <v>-19</v>
      </c>
      <c r="K117" s="68">
        <v>-39</v>
      </c>
      <c r="L117" s="67">
        <v>-80</v>
      </c>
      <c r="M117" s="67">
        <v>-122</v>
      </c>
      <c r="N117" s="68">
        <v>-165</v>
      </c>
      <c r="O117" s="67">
        <v>-210</v>
      </c>
      <c r="P117" s="67">
        <v>-257</v>
      </c>
      <c r="Q117" s="68">
        <v>-305</v>
      </c>
      <c r="R117" s="66" t="s">
        <v>27</v>
      </c>
    </row>
    <row r="118" spans="5:18" ht="15" x14ac:dyDescent="0.2">
      <c r="E118" s="11" t="s">
        <v>8</v>
      </c>
      <c r="F118" s="43">
        <f>F117/F115</f>
        <v>-4.8</v>
      </c>
      <c r="G118" s="43">
        <f t="shared" ref="G118" si="61">G117/G115</f>
        <v>-4.25</v>
      </c>
      <c r="H118" s="43">
        <f t="shared" ref="H118" si="62">H117/H115</f>
        <v>-4</v>
      </c>
      <c r="I118" s="43">
        <f t="shared" ref="I118" si="63">I117/I115</f>
        <v>-3.875</v>
      </c>
      <c r="J118" s="43">
        <f t="shared" ref="J118" si="64">J117/J115</f>
        <v>-3.8</v>
      </c>
      <c r="K118" s="43">
        <f t="shared" ref="K118" si="65">K117/K115</f>
        <v>-3.9</v>
      </c>
      <c r="L118" s="43">
        <f t="shared" ref="L118" si="66">L117/L115</f>
        <v>-4</v>
      </c>
      <c r="M118" s="43">
        <f t="shared" ref="M118" si="67">M117/M115</f>
        <v>-4.0666666666666664</v>
      </c>
      <c r="N118" s="43">
        <f t="shared" ref="N118" si="68">N117/N115</f>
        <v>-4.125</v>
      </c>
      <c r="O118" s="43">
        <f t="shared" ref="O118" si="69">O117/O115</f>
        <v>-4.2</v>
      </c>
      <c r="P118" s="43">
        <f t="shared" ref="P118" si="70">P117/P115</f>
        <v>-4.2833333333333332</v>
      </c>
      <c r="Q118" s="43">
        <f t="shared" ref="Q118" si="71">Q117/Q115</f>
        <v>-4.3571428571428568</v>
      </c>
    </row>
    <row r="119" spans="5:18" ht="15" x14ac:dyDescent="0.2">
      <c r="E119" s="8" t="s">
        <v>9</v>
      </c>
      <c r="F119" s="44">
        <f>SQRT(12*32.2*F118^2/(4*$F$11*($F$10*56)*$F$12^2))</f>
        <v>0.77543999738373293</v>
      </c>
      <c r="G119" s="44">
        <f t="shared" ref="G119" si="72">SQRT(12*32.2*G118^2/(4*$F$11*($F$10*56)*$F$12^2))</f>
        <v>0.68658749768351357</v>
      </c>
      <c r="H119" s="45">
        <f t="shared" ref="H119" si="73">SQRT(12*32.2*H118^2/(4*$F$11*($F$10*56)*$F$12^2))</f>
        <v>0.64619999781977744</v>
      </c>
      <c r="I119" s="44">
        <f t="shared" ref="I119" si="74">SQRT(12*32.2*I118^2/(4*$F$11*($F$10*56)*$F$12^2))</f>
        <v>0.62600624788790937</v>
      </c>
      <c r="J119" s="44">
        <f t="shared" ref="J119" si="75">SQRT(12*32.2*J118^2/(4*$F$11*($F$10*56)*$F$12^2))</f>
        <v>0.61388999792878851</v>
      </c>
      <c r="K119" s="45">
        <f t="shared" ref="K119" si="76">SQRT(12*32.2*K118^2/(4*$F$11*($F$10*56)*$F$12^2))</f>
        <v>0.63004499787428303</v>
      </c>
      <c r="L119" s="44">
        <f t="shared" ref="L119" si="77">SQRT(12*32.2*L118^2/(4*$F$11*($F$10*56)*$F$12^2))</f>
        <v>0.64619999781977744</v>
      </c>
      <c r="M119" s="44">
        <f t="shared" ref="M119" si="78">SQRT(12*32.2*M118^2/(4*$F$11*($F$10*56)*$F$12^2))</f>
        <v>0.65696999778344034</v>
      </c>
      <c r="N119" s="45">
        <f t="shared" ref="N119" si="79">SQRT(12*32.2*N118^2/(4*$F$11*($F$10*56)*$F$12^2))</f>
        <v>0.6663937477516455</v>
      </c>
      <c r="O119" s="44">
        <f t="shared" ref="O119" si="80">SQRT(12*32.2*O118^2/(4*$F$11*($F$10*56)*$F$12^2))</f>
        <v>0.67850999771076637</v>
      </c>
      <c r="P119" s="44">
        <f t="shared" ref="P119" si="81">SQRT(12*32.2*P118^2/(4*$F$11*($F$10*56)*$F$12^2))</f>
        <v>0.69197249766534497</v>
      </c>
      <c r="Q119" s="45">
        <f t="shared" ref="Q119" si="82">SQRT(12*32.2*Q118^2/(4*$F$11*($F$10*56)*$F$12^2))</f>
        <v>0.70389642619654325</v>
      </c>
      <c r="R119" s="66" t="s">
        <v>28</v>
      </c>
    </row>
    <row r="120" spans="5:18" ht="15" x14ac:dyDescent="0.2">
      <c r="E120" s="14" t="s">
        <v>10</v>
      </c>
      <c r="F120" s="46">
        <f>(F117/F116)*-1</f>
        <v>0.43636363636363634</v>
      </c>
      <c r="G120" s="46">
        <f t="shared" ref="G120:Q120" si="83">(G117/G116)*-1</f>
        <v>0.625</v>
      </c>
      <c r="H120" s="47">
        <f t="shared" si="83"/>
        <v>0.75</v>
      </c>
      <c r="I120" s="46">
        <f t="shared" si="83"/>
        <v>0.86592178770949724</v>
      </c>
      <c r="J120" s="46">
        <f t="shared" si="83"/>
        <v>0.96938775510204078</v>
      </c>
      <c r="K120" s="47">
        <f t="shared" si="83"/>
        <v>1.4606741573033708</v>
      </c>
      <c r="L120" s="46">
        <f t="shared" si="83"/>
        <v>2.150537634408602</v>
      </c>
      <c r="M120" s="46">
        <f t="shared" si="83"/>
        <v>2.5416666666666665</v>
      </c>
      <c r="N120" s="47">
        <f t="shared" si="83"/>
        <v>2.7638190954773867</v>
      </c>
      <c r="O120" s="46">
        <f t="shared" si="83"/>
        <v>2.9247910863509752</v>
      </c>
      <c r="P120" s="46">
        <f t="shared" si="83"/>
        <v>3.0704898446833928</v>
      </c>
      <c r="Q120" s="47">
        <f t="shared" si="83"/>
        <v>3.1770833333333335</v>
      </c>
      <c r="R120" s="38"/>
    </row>
    <row r="121" spans="5:18" x14ac:dyDescent="0.2">
      <c r="G121" s="73">
        <f>G120/F120</f>
        <v>1.4322916666666667</v>
      </c>
      <c r="H121" s="73">
        <f t="shared" ref="H121" si="84">H120/G120</f>
        <v>1.2</v>
      </c>
      <c r="I121" s="73">
        <f t="shared" ref="I121" si="85">I120/H120</f>
        <v>1.1545623836126631</v>
      </c>
      <c r="J121" s="73">
        <f>J120/I120</f>
        <v>1.1194865042791309</v>
      </c>
      <c r="K121" s="73">
        <f t="shared" ref="K121" si="86">K120/J120</f>
        <v>1.5068007096392668</v>
      </c>
      <c r="L121" s="73">
        <f t="shared" ref="L121" si="87">L120/K120</f>
        <v>1.4722911497105045</v>
      </c>
      <c r="M121" s="73">
        <f t="shared" ref="M121" si="88">M120/L120</f>
        <v>1.181875</v>
      </c>
      <c r="N121" s="73">
        <f t="shared" ref="N121" si="89">N120/M120</f>
        <v>1.0874042342861849</v>
      </c>
      <c r="O121" s="73">
        <f t="shared" ref="O121" si="90">O120/N120</f>
        <v>1.0582425930615347</v>
      </c>
      <c r="P121" s="73">
        <f t="shared" ref="P121" si="91">P120/O120</f>
        <v>1.0498150992774646</v>
      </c>
      <c r="Q121" s="73">
        <f t="shared" ref="Q121" si="92">Q120/P120</f>
        <v>1.0347154669260701</v>
      </c>
    </row>
    <row r="122" spans="5:18" x14ac:dyDescent="0.2">
      <c r="G122" s="69">
        <f>G120-F120</f>
        <v>0.18863636363636366</v>
      </c>
      <c r="H122" s="69">
        <f t="shared" ref="H122:J122" si="93">H120-G120</f>
        <v>0.125</v>
      </c>
      <c r="I122" s="69">
        <f t="shared" si="93"/>
        <v>0.11592178770949724</v>
      </c>
      <c r="J122" s="69">
        <f t="shared" si="93"/>
        <v>0.10346596739254355</v>
      </c>
      <c r="K122" s="69">
        <f>(K120-J120)/5</f>
        <v>9.8257280440266007E-2</v>
      </c>
      <c r="L122" s="69">
        <f>(L120-K120)/10</f>
        <v>6.8986347710523116E-2</v>
      </c>
      <c r="M122" s="69">
        <f t="shared" ref="M122:Q122" si="94">(M120-L120)/10</f>
        <v>3.9112903225806447E-2</v>
      </c>
      <c r="N122" s="69">
        <f t="shared" si="94"/>
        <v>2.2215242881072017E-2</v>
      </c>
      <c r="O122" s="69">
        <f t="shared" si="94"/>
        <v>1.6097199087358849E-2</v>
      </c>
      <c r="P122" s="69">
        <f t="shared" si="94"/>
        <v>1.4569875833241763E-2</v>
      </c>
      <c r="Q122" s="69">
        <f t="shared" si="94"/>
        <v>1.0659348864994067E-2</v>
      </c>
    </row>
    <row r="123" spans="5:18" x14ac:dyDescent="0.2">
      <c r="G123" s="69">
        <f>G120-F120</f>
        <v>0.18863636363636366</v>
      </c>
      <c r="H123" s="69">
        <f t="shared" ref="H123:Q123" si="95">H120-G120</f>
        <v>0.125</v>
      </c>
      <c r="I123" s="69">
        <f t="shared" si="95"/>
        <v>0.11592178770949724</v>
      </c>
      <c r="J123" s="69">
        <f t="shared" si="95"/>
        <v>0.10346596739254355</v>
      </c>
      <c r="K123" s="69">
        <f t="shared" si="95"/>
        <v>0.49128640220133002</v>
      </c>
      <c r="L123" s="69">
        <f t="shared" si="95"/>
        <v>0.68986347710523122</v>
      </c>
      <c r="M123" s="69">
        <f t="shared" si="95"/>
        <v>0.3911290322580645</v>
      </c>
      <c r="N123" s="69">
        <f t="shared" si="95"/>
        <v>0.22215242881072017</v>
      </c>
      <c r="O123" s="69">
        <f t="shared" si="95"/>
        <v>0.16097199087358849</v>
      </c>
      <c r="P123" s="69">
        <f t="shared" si="95"/>
        <v>0.14569875833241763</v>
      </c>
      <c r="Q123" s="69">
        <f t="shared" si="95"/>
        <v>0.10659348864994067</v>
      </c>
    </row>
    <row r="125" spans="5:18" x14ac:dyDescent="0.2">
      <c r="K125" s="39">
        <v>26.67</v>
      </c>
      <c r="L125" s="39">
        <v>37.160199999999996</v>
      </c>
      <c r="M125" s="39">
        <v>48.006</v>
      </c>
      <c r="N125" s="39">
        <v>59.651899999999998</v>
      </c>
      <c r="O125" s="39">
        <v>71.831199999999995</v>
      </c>
      <c r="P125" s="39">
        <v>83.654899999999998</v>
      </c>
      <c r="Q125" s="39">
        <v>96.012</v>
      </c>
      <c r="R125" s="76">
        <f>48/54</f>
        <v>0.88888888888888884</v>
      </c>
    </row>
    <row r="129" spans="2:5" x14ac:dyDescent="0.2">
      <c r="E129" s="77">
        <v>-4</v>
      </c>
    </row>
    <row r="130" spans="2:5" x14ac:dyDescent="0.2">
      <c r="E130" s="77">
        <v>38</v>
      </c>
    </row>
    <row r="131" spans="2:5" x14ac:dyDescent="0.2">
      <c r="E131" s="77"/>
    </row>
    <row r="132" spans="2:5" x14ac:dyDescent="0.2">
      <c r="B132">
        <v>1</v>
      </c>
      <c r="C132">
        <v>34</v>
      </c>
      <c r="D132">
        <v>1</v>
      </c>
      <c r="E132" s="78">
        <f>($E$129*D132)+($E$130)</f>
        <v>34</v>
      </c>
    </row>
    <row r="133" spans="2:5" x14ac:dyDescent="0.2">
      <c r="B133">
        <v>4</v>
      </c>
      <c r="C133">
        <v>22</v>
      </c>
      <c r="D133">
        <v>2</v>
      </c>
      <c r="E133" s="78">
        <f>($E$129*D133)+($E$130)</f>
        <v>30</v>
      </c>
    </row>
    <row r="134" spans="2:5" x14ac:dyDescent="0.2">
      <c r="D134">
        <v>3</v>
      </c>
      <c r="E134" s="78">
        <f>($E$129*D134)+($E$130)</f>
        <v>26</v>
      </c>
    </row>
    <row r="135" spans="2:5" x14ac:dyDescent="0.2">
      <c r="D135">
        <v>4</v>
      </c>
      <c r="E135" s="78">
        <f>($E$129*D135)+($E$130)</f>
        <v>22</v>
      </c>
    </row>
    <row r="136" spans="2:5" x14ac:dyDescent="0.2">
      <c r="E136" s="77"/>
    </row>
    <row r="151" spans="1:17" ht="13.5" thickBot="1" x14ac:dyDescent="0.25">
      <c r="A151" s="79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</row>
    <row r="153" spans="1:17" x14ac:dyDescent="0.2">
      <c r="B153" t="s">
        <v>46</v>
      </c>
    </row>
    <row r="154" spans="1:17" x14ac:dyDescent="0.2">
      <c r="B154" t="s">
        <v>47</v>
      </c>
    </row>
    <row r="158" spans="1:17" ht="15" x14ac:dyDescent="0.2">
      <c r="E158" s="1" t="s">
        <v>13</v>
      </c>
      <c r="F158" s="1">
        <v>1</v>
      </c>
      <c r="G158" s="1">
        <v>2</v>
      </c>
      <c r="H158" s="1">
        <v>3</v>
      </c>
      <c r="I158" s="1">
        <v>4</v>
      </c>
      <c r="J158" s="1">
        <v>5</v>
      </c>
      <c r="K158" s="1">
        <v>10</v>
      </c>
      <c r="L158" s="1">
        <v>20</v>
      </c>
      <c r="M158" s="1">
        <v>30</v>
      </c>
      <c r="N158" s="1">
        <v>40</v>
      </c>
      <c r="O158" s="1">
        <v>50</v>
      </c>
      <c r="P158" s="1">
        <v>60</v>
      </c>
      <c r="Q158" s="1">
        <v>70</v>
      </c>
    </row>
    <row r="159" spans="1:17" ht="13.5" x14ac:dyDescent="0.2">
      <c r="E159" s="9" t="s">
        <v>6</v>
      </c>
      <c r="F159" s="41">
        <v>5.12</v>
      </c>
      <c r="G159" s="41">
        <v>6.29</v>
      </c>
      <c r="H159" s="42">
        <v>7.3</v>
      </c>
      <c r="I159" s="41">
        <v>8.1</v>
      </c>
      <c r="J159" s="41">
        <v>8.8000000000000007</v>
      </c>
      <c r="K159" s="42">
        <v>11</v>
      </c>
      <c r="L159" s="41">
        <v>16</v>
      </c>
      <c r="M159" s="41">
        <v>21</v>
      </c>
      <c r="N159" s="42">
        <v>26</v>
      </c>
      <c r="O159" s="41">
        <v>31.1</v>
      </c>
      <c r="P159" s="41">
        <v>36.200000000000003</v>
      </c>
      <c r="Q159" s="42">
        <v>41.4</v>
      </c>
    </row>
    <row r="160" spans="1:17" ht="13.5" x14ac:dyDescent="0.2">
      <c r="E160" s="9" t="s">
        <v>7</v>
      </c>
      <c r="F160" s="41">
        <v>-2.4</v>
      </c>
      <c r="G160" s="41">
        <v>-4.25</v>
      </c>
      <c r="H160" s="42">
        <v>-6</v>
      </c>
      <c r="I160" s="41">
        <v>-7.75</v>
      </c>
      <c r="J160" s="41">
        <v>-9.5</v>
      </c>
      <c r="K160" s="42">
        <v>-19.5</v>
      </c>
      <c r="L160" s="41">
        <v>-40</v>
      </c>
      <c r="M160" s="41">
        <v>-61</v>
      </c>
      <c r="N160" s="42">
        <v>-82.5</v>
      </c>
      <c r="O160" s="41">
        <v>-105</v>
      </c>
      <c r="P160" s="41">
        <v>-128.5</v>
      </c>
      <c r="Q160" s="42">
        <v>-152.5</v>
      </c>
    </row>
    <row r="161" spans="5:18" ht="13.5" x14ac:dyDescent="0.2">
      <c r="E161" s="48"/>
      <c r="F161" s="49"/>
      <c r="G161" s="51"/>
      <c r="H161" s="51"/>
      <c r="I161" s="51"/>
      <c r="J161" s="51"/>
      <c r="K161" s="51"/>
      <c r="L161" s="51"/>
      <c r="M161" s="51"/>
      <c r="N161" s="51"/>
      <c r="P161" s="51"/>
      <c r="Q161" s="51"/>
    </row>
    <row r="162" spans="5:18" ht="15" x14ac:dyDescent="0.2">
      <c r="E162" s="1"/>
      <c r="F162" s="1">
        <v>1</v>
      </c>
      <c r="G162" s="1">
        <v>2</v>
      </c>
      <c r="H162" s="1">
        <v>3</v>
      </c>
      <c r="I162" s="1">
        <v>4</v>
      </c>
      <c r="J162" s="1">
        <v>5</v>
      </c>
      <c r="K162" s="1">
        <v>10</v>
      </c>
      <c r="L162" s="1">
        <v>20</v>
      </c>
      <c r="M162" s="1">
        <v>30</v>
      </c>
      <c r="N162" s="1">
        <v>40</v>
      </c>
      <c r="O162" s="1">
        <v>50</v>
      </c>
      <c r="P162" s="1">
        <v>60</v>
      </c>
      <c r="Q162" s="1">
        <v>70</v>
      </c>
    </row>
    <row r="163" spans="5:18" ht="13.5" x14ac:dyDescent="0.2">
      <c r="E163" s="9" t="s">
        <v>6</v>
      </c>
      <c r="F163" s="61">
        <v>10.24</v>
      </c>
      <c r="G163" s="61">
        <v>12.58</v>
      </c>
      <c r="H163" s="62">
        <v>14.6</v>
      </c>
      <c r="I163" s="61">
        <v>16.2</v>
      </c>
      <c r="J163" s="61">
        <v>17.600000000000001</v>
      </c>
      <c r="K163" s="62">
        <v>22</v>
      </c>
      <c r="L163" s="61">
        <v>32</v>
      </c>
      <c r="M163" s="61">
        <v>42</v>
      </c>
      <c r="N163" s="62">
        <v>52</v>
      </c>
      <c r="O163" s="61">
        <v>62.2</v>
      </c>
      <c r="P163" s="61">
        <v>72.400000000000006</v>
      </c>
      <c r="Q163" s="62">
        <v>82.8</v>
      </c>
      <c r="R163" t="s">
        <v>64</v>
      </c>
    </row>
    <row r="164" spans="5:18" ht="13.5" x14ac:dyDescent="0.2">
      <c r="E164" s="71" t="s">
        <v>7</v>
      </c>
      <c r="F164" s="67">
        <v>-4.8</v>
      </c>
      <c r="G164" s="67">
        <v>-8.5</v>
      </c>
      <c r="H164" s="68">
        <v>-12</v>
      </c>
      <c r="I164" s="67">
        <v>-15.5</v>
      </c>
      <c r="J164" s="67">
        <v>-19</v>
      </c>
      <c r="K164" s="68">
        <v>-39</v>
      </c>
      <c r="L164" s="67">
        <v>-80</v>
      </c>
      <c r="M164" s="67">
        <v>-122</v>
      </c>
      <c r="N164" s="68">
        <v>-165</v>
      </c>
      <c r="O164" s="67">
        <v>-210</v>
      </c>
      <c r="P164" s="67">
        <v>-257</v>
      </c>
      <c r="Q164" s="68">
        <v>-305</v>
      </c>
    </row>
    <row r="165" spans="5:18" ht="15" x14ac:dyDescent="0.2">
      <c r="E165" s="11" t="s">
        <v>8</v>
      </c>
      <c r="F165" s="43">
        <v>-4.8</v>
      </c>
      <c r="G165" s="43">
        <v>-4.25</v>
      </c>
      <c r="H165" s="43">
        <v>-4</v>
      </c>
      <c r="I165" s="43">
        <v>-3.875</v>
      </c>
      <c r="J165" s="43">
        <v>-3.8</v>
      </c>
      <c r="K165" s="43">
        <v>-3.9</v>
      </c>
      <c r="L165" s="43">
        <v>-4</v>
      </c>
      <c r="M165" s="43">
        <v>-4.0666666666666664</v>
      </c>
      <c r="N165" s="43">
        <v>-4.125</v>
      </c>
      <c r="O165" s="43">
        <v>-4.2</v>
      </c>
      <c r="P165" s="43">
        <v>-4.2833333333333332</v>
      </c>
      <c r="Q165" s="43">
        <v>-4.3571428571428568</v>
      </c>
    </row>
    <row r="166" spans="5:18" ht="15" x14ac:dyDescent="0.2">
      <c r="E166" s="8" t="s">
        <v>9</v>
      </c>
      <c r="F166" s="44">
        <v>0.77543999738373293</v>
      </c>
      <c r="G166" s="44">
        <v>0.68658749768351357</v>
      </c>
      <c r="H166" s="45">
        <v>0.64619999781977744</v>
      </c>
      <c r="I166" s="44">
        <v>0.62600624788790937</v>
      </c>
      <c r="J166" s="44">
        <v>0.61388999792878851</v>
      </c>
      <c r="K166" s="45">
        <v>0.63004499787428303</v>
      </c>
      <c r="L166" s="44">
        <v>0.64619999781977744</v>
      </c>
      <c r="M166" s="44">
        <v>0.65696999778344034</v>
      </c>
      <c r="N166" s="45">
        <v>0.6663937477516455</v>
      </c>
      <c r="O166" s="44">
        <v>0.67850999771076637</v>
      </c>
      <c r="P166" s="44">
        <v>0.69197249766534497</v>
      </c>
      <c r="Q166" s="45">
        <v>0.70389642619654325</v>
      </c>
    </row>
    <row r="167" spans="5:18" ht="15" x14ac:dyDescent="0.2">
      <c r="E167" s="14" t="s">
        <v>10</v>
      </c>
      <c r="F167" s="46">
        <v>0.46875</v>
      </c>
      <c r="G167" s="46">
        <v>0.67567567567567566</v>
      </c>
      <c r="H167" s="47">
        <v>0.82191780821917815</v>
      </c>
      <c r="I167" s="46">
        <v>0.95679012345679015</v>
      </c>
      <c r="J167" s="46">
        <v>1.0795454545454544</v>
      </c>
      <c r="K167" s="47">
        <v>1.7727272727272727</v>
      </c>
      <c r="L167" s="46">
        <v>2.5</v>
      </c>
      <c r="M167" s="46">
        <v>2.9047619047619047</v>
      </c>
      <c r="N167" s="47">
        <v>3.1730769230769229</v>
      </c>
      <c r="O167" s="46">
        <v>3.3762057877813505</v>
      </c>
      <c r="P167" s="46">
        <v>3.5497237569060771</v>
      </c>
      <c r="Q167" s="47">
        <v>3.6835748792270531</v>
      </c>
    </row>
    <row r="170" spans="5:18" ht="15" x14ac:dyDescent="0.2">
      <c r="E170" s="1" t="s">
        <v>13</v>
      </c>
      <c r="F170" s="1">
        <v>1</v>
      </c>
      <c r="G170" s="1">
        <v>2</v>
      </c>
      <c r="H170" s="1">
        <v>3</v>
      </c>
      <c r="I170" s="1">
        <v>4</v>
      </c>
      <c r="J170" s="1">
        <v>5</v>
      </c>
      <c r="K170" s="1">
        <v>10</v>
      </c>
      <c r="L170" s="1">
        <v>20</v>
      </c>
      <c r="M170" s="1">
        <v>30</v>
      </c>
      <c r="N170" s="1">
        <v>40</v>
      </c>
      <c r="O170" s="1">
        <v>50</v>
      </c>
      <c r="P170" s="1">
        <v>60</v>
      </c>
      <c r="Q170" s="1">
        <v>70</v>
      </c>
    </row>
    <row r="171" spans="5:18" ht="13.5" x14ac:dyDescent="0.2">
      <c r="E171" s="9" t="s">
        <v>6</v>
      </c>
      <c r="F171" s="41">
        <v>5.5</v>
      </c>
      <c r="G171" s="41">
        <v>6.8</v>
      </c>
      <c r="H171" s="42">
        <v>8</v>
      </c>
      <c r="I171" s="41">
        <v>8.9499999999999993</v>
      </c>
      <c r="J171" s="41">
        <v>9.8000000000000007</v>
      </c>
      <c r="K171" s="42">
        <v>13.35</v>
      </c>
      <c r="L171" s="41">
        <v>18.600000000000001</v>
      </c>
      <c r="M171" s="41">
        <v>24</v>
      </c>
      <c r="N171" s="42">
        <v>29.85</v>
      </c>
      <c r="O171" s="41">
        <v>35.9</v>
      </c>
      <c r="P171" s="41">
        <v>41.85</v>
      </c>
      <c r="Q171" s="42">
        <v>48</v>
      </c>
    </row>
    <row r="172" spans="5:18" ht="13.5" x14ac:dyDescent="0.2">
      <c r="E172" s="9" t="s">
        <v>7</v>
      </c>
      <c r="F172" s="41">
        <v>-2.4</v>
      </c>
      <c r="G172" s="41">
        <v>-4.25</v>
      </c>
      <c r="H172" s="42">
        <v>-6</v>
      </c>
      <c r="I172" s="41">
        <v>-7.75</v>
      </c>
      <c r="J172" s="41">
        <v>-9.5</v>
      </c>
      <c r="K172" s="42">
        <v>-19.5</v>
      </c>
      <c r="L172" s="41">
        <v>-40</v>
      </c>
      <c r="M172" s="41">
        <v>-61</v>
      </c>
      <c r="N172" s="42">
        <v>-82.5</v>
      </c>
      <c r="O172" s="41">
        <v>-105</v>
      </c>
      <c r="P172" s="41">
        <v>-128.5</v>
      </c>
      <c r="Q172" s="42">
        <v>-152.5</v>
      </c>
    </row>
    <row r="173" spans="5:18" ht="13.5" x14ac:dyDescent="0.2">
      <c r="E173" s="48"/>
      <c r="F173" s="49"/>
      <c r="G173" s="51"/>
      <c r="H173" s="51"/>
      <c r="I173" s="51"/>
      <c r="J173" s="51"/>
      <c r="K173" s="51"/>
      <c r="L173" s="51"/>
      <c r="M173" s="51"/>
      <c r="N173" s="51"/>
      <c r="P173" s="51"/>
      <c r="Q173" s="51"/>
    </row>
    <row r="174" spans="5:18" ht="15" x14ac:dyDescent="0.2">
      <c r="E174" s="1"/>
      <c r="F174" s="1">
        <v>1</v>
      </c>
      <c r="G174" s="1">
        <v>2</v>
      </c>
      <c r="H174" s="1">
        <v>3</v>
      </c>
      <c r="I174" s="1">
        <v>4</v>
      </c>
      <c r="J174" s="1">
        <v>5</v>
      </c>
      <c r="K174" s="1">
        <v>10</v>
      </c>
      <c r="L174" s="1">
        <v>20</v>
      </c>
      <c r="M174" s="1">
        <v>30</v>
      </c>
      <c r="N174" s="1">
        <v>40</v>
      </c>
      <c r="O174" s="1">
        <v>50</v>
      </c>
      <c r="P174" s="1">
        <v>60</v>
      </c>
      <c r="Q174" s="1">
        <v>70</v>
      </c>
    </row>
    <row r="175" spans="5:18" ht="13.5" x14ac:dyDescent="0.2">
      <c r="E175" s="9" t="s">
        <v>6</v>
      </c>
      <c r="F175" s="61">
        <v>11</v>
      </c>
      <c r="G175" s="61">
        <v>13.6</v>
      </c>
      <c r="H175" s="62">
        <v>16</v>
      </c>
      <c r="I175" s="61">
        <v>17.899999999999999</v>
      </c>
      <c r="J175" s="61">
        <v>19.600000000000001</v>
      </c>
      <c r="K175" s="62">
        <v>26.7</v>
      </c>
      <c r="L175" s="61">
        <v>37.200000000000003</v>
      </c>
      <c r="M175" s="61">
        <v>48</v>
      </c>
      <c r="N175" s="62">
        <v>59.7</v>
      </c>
      <c r="O175" s="61">
        <v>71.8</v>
      </c>
      <c r="P175" s="61">
        <v>83.7</v>
      </c>
      <c r="Q175" s="62">
        <v>96</v>
      </c>
      <c r="R175" t="s">
        <v>45</v>
      </c>
    </row>
    <row r="176" spans="5:18" ht="13.5" x14ac:dyDescent="0.2">
      <c r="E176" s="71" t="s">
        <v>7</v>
      </c>
      <c r="F176" s="67">
        <v>-4.8</v>
      </c>
      <c r="G176" s="67">
        <v>-8.5</v>
      </c>
      <c r="H176" s="68">
        <v>-12</v>
      </c>
      <c r="I176" s="67">
        <v>-15.5</v>
      </c>
      <c r="J176" s="67">
        <v>-19</v>
      </c>
      <c r="K176" s="68">
        <v>-39</v>
      </c>
      <c r="L176" s="67">
        <v>-80</v>
      </c>
      <c r="M176" s="67">
        <v>-122</v>
      </c>
      <c r="N176" s="68">
        <v>-165</v>
      </c>
      <c r="O176" s="67">
        <v>-210</v>
      </c>
      <c r="P176" s="67">
        <v>-257</v>
      </c>
      <c r="Q176" s="68">
        <v>-305</v>
      </c>
    </row>
    <row r="177" spans="5:18" ht="15" x14ac:dyDescent="0.2">
      <c r="E177" s="11" t="s">
        <v>8</v>
      </c>
      <c r="F177" s="43">
        <v>-4.8</v>
      </c>
      <c r="G177" s="43">
        <v>-4.25</v>
      </c>
      <c r="H177" s="43">
        <v>-4</v>
      </c>
      <c r="I177" s="43">
        <v>-3.875</v>
      </c>
      <c r="J177" s="43">
        <v>-3.8</v>
      </c>
      <c r="K177" s="43">
        <v>-3.9</v>
      </c>
      <c r="L177" s="43">
        <v>-4</v>
      </c>
      <c r="M177" s="43">
        <v>-4.0666666666666664</v>
      </c>
      <c r="N177" s="43">
        <v>-4.125</v>
      </c>
      <c r="O177" s="43">
        <v>-4.2</v>
      </c>
      <c r="P177" s="43">
        <v>-4.2833333333333332</v>
      </c>
      <c r="Q177" s="43">
        <v>-4.3571428571428568</v>
      </c>
    </row>
    <row r="178" spans="5:18" ht="15" x14ac:dyDescent="0.2">
      <c r="E178" s="8" t="s">
        <v>9</v>
      </c>
      <c r="F178" s="44">
        <v>0.77543999738373293</v>
      </c>
      <c r="G178" s="44">
        <v>0.68658749768351357</v>
      </c>
      <c r="H178" s="45">
        <v>0.64619999781977744</v>
      </c>
      <c r="I178" s="44">
        <v>0.62600624788790937</v>
      </c>
      <c r="J178" s="44">
        <v>0.61388999792878851</v>
      </c>
      <c r="K178" s="45">
        <v>0.63004499787428303</v>
      </c>
      <c r="L178" s="44">
        <v>0.64619999781977744</v>
      </c>
      <c r="M178" s="44">
        <v>0.65696999778344034</v>
      </c>
      <c r="N178" s="45">
        <v>0.6663937477516455</v>
      </c>
      <c r="O178" s="44">
        <v>0.67850999771076637</v>
      </c>
      <c r="P178" s="44">
        <v>0.69197249766534497</v>
      </c>
      <c r="Q178" s="45">
        <v>0.70389642619654325</v>
      </c>
    </row>
    <row r="179" spans="5:18" ht="15" x14ac:dyDescent="0.2">
      <c r="E179" s="14" t="s">
        <v>10</v>
      </c>
      <c r="F179" s="46">
        <v>0.43636363636363634</v>
      </c>
      <c r="G179" s="46">
        <v>0.625</v>
      </c>
      <c r="H179" s="47">
        <v>0.75</v>
      </c>
      <c r="I179" s="46">
        <v>0.86592178770949724</v>
      </c>
      <c r="J179" s="46">
        <v>0.96938775510204078</v>
      </c>
      <c r="K179" s="47">
        <v>1.4606741573033708</v>
      </c>
      <c r="L179" s="46">
        <v>2.150537634408602</v>
      </c>
      <c r="M179" s="46">
        <v>2.5416666666666665</v>
      </c>
      <c r="N179" s="47">
        <v>2.7638190954773867</v>
      </c>
      <c r="O179" s="46">
        <v>2.9247910863509752</v>
      </c>
      <c r="P179" s="46">
        <v>3.0704898446833928</v>
      </c>
      <c r="Q179" s="47">
        <v>3.1770833333333335</v>
      </c>
    </row>
    <row r="182" spans="5:18" ht="15" x14ac:dyDescent="0.2">
      <c r="E182" s="1" t="s">
        <v>13</v>
      </c>
      <c r="F182" s="1">
        <v>1</v>
      </c>
      <c r="G182" s="1">
        <v>2</v>
      </c>
      <c r="H182" s="1">
        <v>3</v>
      </c>
      <c r="I182" s="1">
        <v>4</v>
      </c>
      <c r="J182" s="1">
        <v>5</v>
      </c>
      <c r="K182" s="1">
        <v>10</v>
      </c>
      <c r="L182" s="1">
        <v>20</v>
      </c>
      <c r="M182" s="1">
        <v>30</v>
      </c>
      <c r="N182" s="1">
        <v>40</v>
      </c>
      <c r="O182" s="1">
        <v>50</v>
      </c>
      <c r="P182" s="1">
        <v>60</v>
      </c>
      <c r="Q182" s="1">
        <v>70</v>
      </c>
    </row>
    <row r="183" spans="5:18" ht="13.5" x14ac:dyDescent="0.2">
      <c r="E183" s="9" t="s">
        <v>6</v>
      </c>
      <c r="F183" s="41">
        <v>5.85</v>
      </c>
      <c r="G183" s="41">
        <v>7.3</v>
      </c>
      <c r="H183" s="42">
        <v>8.6999999999999993</v>
      </c>
      <c r="I183" s="41">
        <v>9.75</v>
      </c>
      <c r="J183" s="41">
        <v>10.8</v>
      </c>
      <c r="K183" s="42">
        <v>15</v>
      </c>
      <c r="L183" s="41">
        <v>20.9</v>
      </c>
      <c r="M183" s="41">
        <v>27</v>
      </c>
      <c r="N183" s="42">
        <v>33.549999999999997</v>
      </c>
      <c r="O183" s="41">
        <v>40.4</v>
      </c>
      <c r="P183" s="41">
        <v>47.05</v>
      </c>
      <c r="Q183" s="42">
        <v>54</v>
      </c>
    </row>
    <row r="184" spans="5:18" ht="13.5" x14ac:dyDescent="0.2">
      <c r="E184" s="9" t="s">
        <v>7</v>
      </c>
      <c r="F184" s="41">
        <v>-2.4</v>
      </c>
      <c r="G184" s="41">
        <v>-4.25</v>
      </c>
      <c r="H184" s="42">
        <v>-6</v>
      </c>
      <c r="I184" s="41">
        <v>-7.75</v>
      </c>
      <c r="J184" s="41">
        <v>-9.5</v>
      </c>
      <c r="K184" s="42">
        <v>-19.5</v>
      </c>
      <c r="L184" s="41">
        <v>-40</v>
      </c>
      <c r="M184" s="41">
        <v>-61</v>
      </c>
      <c r="N184" s="42">
        <v>-82.5</v>
      </c>
      <c r="O184" s="41">
        <v>-105</v>
      </c>
      <c r="P184" s="41">
        <v>-128.5</v>
      </c>
      <c r="Q184" s="42">
        <v>-152.5</v>
      </c>
    </row>
    <row r="185" spans="5:18" ht="13.5" x14ac:dyDescent="0.2">
      <c r="E185" s="48"/>
      <c r="F185" s="49"/>
      <c r="G185" s="51"/>
      <c r="H185" s="51"/>
      <c r="I185" s="51"/>
      <c r="J185" s="51"/>
      <c r="K185" s="51"/>
      <c r="L185" s="51"/>
      <c r="M185" s="51"/>
      <c r="N185" s="51"/>
      <c r="P185" s="51"/>
      <c r="Q185" s="51"/>
    </row>
    <row r="186" spans="5:18" ht="15" x14ac:dyDescent="0.2">
      <c r="E186" s="1"/>
      <c r="F186" s="1">
        <v>1</v>
      </c>
      <c r="G186" s="1">
        <v>2</v>
      </c>
      <c r="H186" s="1">
        <v>3</v>
      </c>
      <c r="I186" s="1">
        <v>4</v>
      </c>
      <c r="J186" s="1">
        <v>5</v>
      </c>
      <c r="K186" s="1">
        <v>10</v>
      </c>
      <c r="L186" s="1">
        <v>20</v>
      </c>
      <c r="M186" s="1">
        <v>30</v>
      </c>
      <c r="N186" s="1">
        <v>40</v>
      </c>
      <c r="O186" s="1">
        <v>50</v>
      </c>
      <c r="P186" s="1">
        <v>60</v>
      </c>
      <c r="Q186" s="1">
        <v>70</v>
      </c>
    </row>
    <row r="187" spans="5:18" ht="13.5" x14ac:dyDescent="0.2">
      <c r="E187" s="9" t="s">
        <v>6</v>
      </c>
      <c r="F187" s="61">
        <v>11.7</v>
      </c>
      <c r="G187" s="61">
        <v>14.6</v>
      </c>
      <c r="H187" s="62">
        <v>17.399999999999999</v>
      </c>
      <c r="I187" s="61">
        <v>19.5</v>
      </c>
      <c r="J187" s="61">
        <v>21.6</v>
      </c>
      <c r="K187" s="62">
        <v>30</v>
      </c>
      <c r="L187" s="61">
        <v>41.8</v>
      </c>
      <c r="M187" s="61">
        <v>54</v>
      </c>
      <c r="N187" s="62">
        <v>67.099999999999994</v>
      </c>
      <c r="O187" s="61">
        <v>80.8</v>
      </c>
      <c r="P187" s="61">
        <v>94.1</v>
      </c>
      <c r="Q187" s="62">
        <v>108</v>
      </c>
      <c r="R187" t="s">
        <v>44</v>
      </c>
    </row>
    <row r="188" spans="5:18" ht="13.5" x14ac:dyDescent="0.2">
      <c r="E188" s="71" t="s">
        <v>7</v>
      </c>
      <c r="F188" s="67">
        <v>-4.8</v>
      </c>
      <c r="G188" s="67">
        <v>-8.5</v>
      </c>
      <c r="H188" s="68">
        <v>-12</v>
      </c>
      <c r="I188" s="67">
        <v>-15.5</v>
      </c>
      <c r="J188" s="67">
        <v>-19</v>
      </c>
      <c r="K188" s="68">
        <v>-39</v>
      </c>
      <c r="L188" s="67">
        <v>-80</v>
      </c>
      <c r="M188" s="67">
        <v>-122</v>
      </c>
      <c r="N188" s="68">
        <v>-165</v>
      </c>
      <c r="O188" s="67">
        <v>-210</v>
      </c>
      <c r="P188" s="67">
        <v>-257</v>
      </c>
      <c r="Q188" s="68">
        <v>-305</v>
      </c>
    </row>
    <row r="189" spans="5:18" ht="15" x14ac:dyDescent="0.2">
      <c r="E189" s="11" t="s">
        <v>8</v>
      </c>
      <c r="F189" s="43">
        <v>-4.8</v>
      </c>
      <c r="G189" s="43">
        <v>-4.25</v>
      </c>
      <c r="H189" s="43">
        <v>-4</v>
      </c>
      <c r="I189" s="43">
        <v>-3.875</v>
      </c>
      <c r="J189" s="43">
        <v>-3.8</v>
      </c>
      <c r="K189" s="43">
        <v>-3.9</v>
      </c>
      <c r="L189" s="43">
        <v>-4</v>
      </c>
      <c r="M189" s="43">
        <v>-4.0666666666666664</v>
      </c>
      <c r="N189" s="43">
        <v>-4.125</v>
      </c>
      <c r="O189" s="43">
        <v>-4.2</v>
      </c>
      <c r="P189" s="43">
        <v>-4.2833333333333332</v>
      </c>
      <c r="Q189" s="43">
        <v>-4.3571428571428568</v>
      </c>
    </row>
    <row r="190" spans="5:18" ht="15" x14ac:dyDescent="0.2">
      <c r="E190" s="8" t="s">
        <v>9</v>
      </c>
      <c r="F190" s="44">
        <v>0.77543999738373293</v>
      </c>
      <c r="G190" s="44">
        <v>0.68658749768351357</v>
      </c>
      <c r="H190" s="45">
        <v>0.64619999781977744</v>
      </c>
      <c r="I190" s="44">
        <v>0.62600624788790937</v>
      </c>
      <c r="J190" s="44">
        <v>0.61388999792878851</v>
      </c>
      <c r="K190" s="45">
        <v>0.63004499787428303</v>
      </c>
      <c r="L190" s="44">
        <v>0.64619999781977744</v>
      </c>
      <c r="M190" s="44">
        <v>0.65696999778344034</v>
      </c>
      <c r="N190" s="45">
        <v>0.6663937477516455</v>
      </c>
      <c r="O190" s="44">
        <v>0.67850999771076637</v>
      </c>
      <c r="P190" s="44">
        <v>0.69197249766534497</v>
      </c>
      <c r="Q190" s="45">
        <v>0.70389642619654325</v>
      </c>
    </row>
    <row r="191" spans="5:18" ht="15" x14ac:dyDescent="0.2">
      <c r="E191" s="14" t="s">
        <v>10</v>
      </c>
      <c r="F191" s="46">
        <v>0.41025641025641024</v>
      </c>
      <c r="G191" s="46">
        <v>0.5821917808219178</v>
      </c>
      <c r="H191" s="47">
        <v>0.68965517241379315</v>
      </c>
      <c r="I191" s="46">
        <v>0.79487179487179482</v>
      </c>
      <c r="J191" s="46">
        <v>0.87962962962962954</v>
      </c>
      <c r="K191" s="47">
        <v>1.3</v>
      </c>
      <c r="L191" s="46">
        <v>1.9138755980861246</v>
      </c>
      <c r="M191" s="46">
        <v>2.2592592592592591</v>
      </c>
      <c r="N191" s="47">
        <v>2.459016393442623</v>
      </c>
      <c r="O191" s="46">
        <v>2.5990099009900991</v>
      </c>
      <c r="P191" s="46">
        <v>2.7311370882040382</v>
      </c>
      <c r="Q191" s="47">
        <v>2.824074074074074</v>
      </c>
    </row>
    <row r="194" spans="5:18" ht="15" x14ac:dyDescent="0.2">
      <c r="E194" s="1" t="s">
        <v>13</v>
      </c>
      <c r="F194" s="1">
        <v>1</v>
      </c>
      <c r="G194" s="1">
        <v>2</v>
      </c>
      <c r="H194" s="1">
        <v>3</v>
      </c>
      <c r="I194" s="1">
        <v>4</v>
      </c>
      <c r="J194" s="1">
        <v>5</v>
      </c>
      <c r="K194" s="1">
        <v>10</v>
      </c>
      <c r="L194" s="1">
        <v>20</v>
      </c>
      <c r="M194" s="1">
        <v>30</v>
      </c>
      <c r="N194" s="1">
        <v>40</v>
      </c>
      <c r="O194" s="1">
        <v>50</v>
      </c>
      <c r="P194" s="1">
        <v>60</v>
      </c>
      <c r="Q194" s="1">
        <v>70</v>
      </c>
    </row>
    <row r="195" spans="5:18" ht="13.5" x14ac:dyDescent="0.2">
      <c r="E195" s="9" t="s">
        <v>6</v>
      </c>
      <c r="F195" s="41">
        <v>6.26</v>
      </c>
      <c r="G195" s="41">
        <v>7.8</v>
      </c>
      <c r="H195" s="42">
        <v>9.4</v>
      </c>
      <c r="I195" s="41">
        <v>10.6</v>
      </c>
      <c r="J195" s="41">
        <v>11.82</v>
      </c>
      <c r="K195" s="42">
        <v>17</v>
      </c>
      <c r="L195" s="41">
        <v>24</v>
      </c>
      <c r="M195" s="41">
        <v>31</v>
      </c>
      <c r="N195" s="42">
        <v>38.5</v>
      </c>
      <c r="O195" s="41">
        <v>46</v>
      </c>
      <c r="P195" s="41">
        <v>54</v>
      </c>
      <c r="Q195" s="42">
        <v>62</v>
      </c>
    </row>
    <row r="196" spans="5:18" ht="13.5" x14ac:dyDescent="0.2">
      <c r="E196" s="9" t="s">
        <v>7</v>
      </c>
      <c r="F196" s="41">
        <v>-2.4</v>
      </c>
      <c r="G196" s="41">
        <v>-4.25</v>
      </c>
      <c r="H196" s="42">
        <v>-6</v>
      </c>
      <c r="I196" s="41">
        <v>-7.75</v>
      </c>
      <c r="J196" s="41">
        <v>-9.5</v>
      </c>
      <c r="K196" s="42">
        <v>-19.5</v>
      </c>
      <c r="L196" s="41">
        <v>-40</v>
      </c>
      <c r="M196" s="41">
        <v>-61</v>
      </c>
      <c r="N196" s="42">
        <v>-82.5</v>
      </c>
      <c r="O196" s="41">
        <v>-105</v>
      </c>
      <c r="P196" s="41">
        <v>-128.5</v>
      </c>
      <c r="Q196" s="42">
        <v>-152.5</v>
      </c>
    </row>
    <row r="197" spans="5:18" ht="13.5" x14ac:dyDescent="0.2">
      <c r="E197" s="48"/>
      <c r="F197" s="49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</row>
    <row r="198" spans="5:18" ht="15" x14ac:dyDescent="0.2">
      <c r="E198" s="1"/>
      <c r="F198" s="1">
        <v>1</v>
      </c>
      <c r="G198" s="1">
        <v>2</v>
      </c>
      <c r="H198" s="1">
        <v>3</v>
      </c>
      <c r="I198" s="1">
        <v>4</v>
      </c>
      <c r="J198" s="1">
        <v>5</v>
      </c>
      <c r="K198" s="1">
        <v>10</v>
      </c>
      <c r="L198" s="1">
        <v>20</v>
      </c>
      <c r="M198" s="1">
        <v>30</v>
      </c>
      <c r="N198" s="1">
        <v>40</v>
      </c>
      <c r="O198" s="1">
        <v>50</v>
      </c>
      <c r="P198" s="1">
        <v>60</v>
      </c>
      <c r="Q198" s="1">
        <v>70</v>
      </c>
    </row>
    <row r="199" spans="5:18" ht="13.5" x14ac:dyDescent="0.2">
      <c r="E199" s="9" t="s">
        <v>6</v>
      </c>
      <c r="F199" s="61">
        <v>12.52</v>
      </c>
      <c r="G199" s="61">
        <v>15.6</v>
      </c>
      <c r="H199" s="62">
        <v>18.8</v>
      </c>
      <c r="I199" s="61">
        <v>21.2</v>
      </c>
      <c r="J199" s="61">
        <v>23.64</v>
      </c>
      <c r="K199" s="62">
        <v>34</v>
      </c>
      <c r="L199" s="61">
        <v>48</v>
      </c>
      <c r="M199" s="61">
        <v>62</v>
      </c>
      <c r="N199" s="62">
        <v>77</v>
      </c>
      <c r="O199" s="61">
        <v>92</v>
      </c>
      <c r="P199" s="61">
        <v>108</v>
      </c>
      <c r="Q199" s="62">
        <v>124</v>
      </c>
      <c r="R199" t="s">
        <v>42</v>
      </c>
    </row>
    <row r="200" spans="5:18" ht="13.5" x14ac:dyDescent="0.2">
      <c r="E200" s="71" t="s">
        <v>7</v>
      </c>
      <c r="F200" s="67">
        <v>-4.8</v>
      </c>
      <c r="G200" s="67">
        <v>-8.5</v>
      </c>
      <c r="H200" s="68">
        <v>-12</v>
      </c>
      <c r="I200" s="67">
        <v>-15.5</v>
      </c>
      <c r="J200" s="67">
        <v>-19</v>
      </c>
      <c r="K200" s="68">
        <v>-39</v>
      </c>
      <c r="L200" s="67">
        <v>-80</v>
      </c>
      <c r="M200" s="67">
        <v>-122</v>
      </c>
      <c r="N200" s="68">
        <v>-165</v>
      </c>
      <c r="O200" s="67">
        <v>-210</v>
      </c>
      <c r="P200" s="67">
        <v>-257</v>
      </c>
      <c r="Q200" s="68">
        <v>-305</v>
      </c>
    </row>
    <row r="201" spans="5:18" ht="15" x14ac:dyDescent="0.2">
      <c r="E201" s="11" t="s">
        <v>8</v>
      </c>
      <c r="F201" s="43">
        <v>-4.8</v>
      </c>
      <c r="G201" s="43">
        <v>-4.25</v>
      </c>
      <c r="H201" s="43">
        <v>-4</v>
      </c>
      <c r="I201" s="43">
        <v>-3.875</v>
      </c>
      <c r="J201" s="43">
        <v>-3.8</v>
      </c>
      <c r="K201" s="43">
        <v>-3.9</v>
      </c>
      <c r="L201" s="43">
        <v>-4</v>
      </c>
      <c r="M201" s="43">
        <v>-4.0666666666666664</v>
      </c>
      <c r="N201" s="43">
        <v>-4.125</v>
      </c>
      <c r="O201" s="43">
        <v>-4.2</v>
      </c>
      <c r="P201" s="43">
        <v>-4.2833333333333332</v>
      </c>
      <c r="Q201" s="43">
        <v>-4.3571428571428568</v>
      </c>
    </row>
    <row r="202" spans="5:18" ht="15" x14ac:dyDescent="0.2">
      <c r="E202" s="8" t="s">
        <v>9</v>
      </c>
      <c r="F202" s="44">
        <v>0.77543999738373293</v>
      </c>
      <c r="G202" s="44">
        <v>0.68658749768351357</v>
      </c>
      <c r="H202" s="45">
        <v>0.64619999781977744</v>
      </c>
      <c r="I202" s="44">
        <v>0.62600624788790937</v>
      </c>
      <c r="J202" s="44">
        <v>0.61388999792878851</v>
      </c>
      <c r="K202" s="45">
        <v>0.63004499787428303</v>
      </c>
      <c r="L202" s="44">
        <v>0.64619999781977744</v>
      </c>
      <c r="M202" s="44">
        <v>0.65696999778344034</v>
      </c>
      <c r="N202" s="45">
        <v>0.6663937477516455</v>
      </c>
      <c r="O202" s="44">
        <v>0.67850999771076637</v>
      </c>
      <c r="P202" s="44">
        <v>0.69197249766534497</v>
      </c>
      <c r="Q202" s="45">
        <v>0.70389642619654325</v>
      </c>
    </row>
    <row r="203" spans="5:18" ht="15" x14ac:dyDescent="0.2">
      <c r="E203" s="14" t="s">
        <v>10</v>
      </c>
      <c r="F203" s="46">
        <v>0.38338658146964855</v>
      </c>
      <c r="G203" s="46">
        <v>0.54487179487179493</v>
      </c>
      <c r="H203" s="47">
        <v>0.63829787234042545</v>
      </c>
      <c r="I203" s="46">
        <v>0.73113207547169812</v>
      </c>
      <c r="J203" s="46">
        <v>0.80372250423011837</v>
      </c>
      <c r="K203" s="47">
        <v>1.1470588235294117</v>
      </c>
      <c r="L203" s="46">
        <v>1.6666666666666667</v>
      </c>
      <c r="M203" s="46">
        <v>1.967741935483871</v>
      </c>
      <c r="N203" s="47">
        <v>2.1428571428571428</v>
      </c>
      <c r="O203" s="46">
        <v>2.2826086956521738</v>
      </c>
      <c r="P203" s="46">
        <v>2.3796296296296298</v>
      </c>
      <c r="Q203" s="47">
        <v>2.4596774193548385</v>
      </c>
    </row>
    <row r="269" spans="2:2" x14ac:dyDescent="0.2">
      <c r="B269" t="s">
        <v>65</v>
      </c>
    </row>
  </sheetData>
  <pageMargins left="0.7" right="0.7" top="0.75" bottom="0.75" header="0.3" footer="0.3"/>
  <pageSetup scale="8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R255"/>
  <sheetViews>
    <sheetView showGridLines="0" zoomScale="90" zoomScaleNormal="90" workbookViewId="0"/>
  </sheetViews>
  <sheetFormatPr defaultRowHeight="12.75" x14ac:dyDescent="0.2"/>
  <cols>
    <col min="2" max="2" width="11.7109375" customWidth="1"/>
  </cols>
  <sheetData>
    <row r="1" spans="1:18" x14ac:dyDescent="0.2">
      <c r="A1" t="s">
        <v>66</v>
      </c>
      <c r="J1" s="70" t="s">
        <v>80</v>
      </c>
    </row>
    <row r="2" spans="1:18" x14ac:dyDescent="0.2">
      <c r="A2" s="17" t="s">
        <v>67</v>
      </c>
      <c r="O2" s="50" t="s">
        <v>14</v>
      </c>
    </row>
    <row r="3" spans="1:18" x14ac:dyDescent="0.2">
      <c r="A3" s="65" t="s">
        <v>68</v>
      </c>
    </row>
    <row r="4" spans="1:18" x14ac:dyDescent="0.2">
      <c r="B4" s="82" t="s">
        <v>79</v>
      </c>
    </row>
    <row r="6" spans="1:18" x14ac:dyDescent="0.2">
      <c r="E6" s="56" t="s">
        <v>18</v>
      </c>
      <c r="F6" s="57">
        <v>0.96</v>
      </c>
    </row>
    <row r="7" spans="1:18" x14ac:dyDescent="0.2">
      <c r="E7" s="58" t="s">
        <v>19</v>
      </c>
      <c r="F7" s="59">
        <v>85</v>
      </c>
    </row>
    <row r="8" spans="1:18" x14ac:dyDescent="0.2">
      <c r="E8" s="58" t="s">
        <v>20</v>
      </c>
      <c r="F8" s="59">
        <v>0.9</v>
      </c>
    </row>
    <row r="11" spans="1:18" ht="15" x14ac:dyDescent="0.2">
      <c r="B11" s="17"/>
      <c r="E11" s="1" t="s">
        <v>13</v>
      </c>
      <c r="F11" s="1">
        <v>1</v>
      </c>
      <c r="G11" s="1">
        <v>2</v>
      </c>
      <c r="H11" s="1">
        <v>3</v>
      </c>
      <c r="I11" s="1">
        <v>4</v>
      </c>
      <c r="J11" s="1">
        <v>5</v>
      </c>
      <c r="K11" s="1">
        <v>10</v>
      </c>
      <c r="L11" s="1">
        <v>20</v>
      </c>
      <c r="M11" s="1">
        <v>30</v>
      </c>
      <c r="N11" s="1">
        <v>40</v>
      </c>
      <c r="O11" s="1">
        <v>50</v>
      </c>
      <c r="P11" s="1">
        <v>60</v>
      </c>
      <c r="Q11" s="1">
        <v>70</v>
      </c>
    </row>
    <row r="12" spans="1:18" ht="13.5" x14ac:dyDescent="0.2">
      <c r="E12" s="9" t="s">
        <v>6</v>
      </c>
      <c r="F12" s="41">
        <f t="shared" ref="F12:Q13" si="0">F16/2</f>
        <v>5.12</v>
      </c>
      <c r="G12" s="41">
        <f t="shared" si="0"/>
        <v>6.29</v>
      </c>
      <c r="H12" s="42">
        <f t="shared" si="0"/>
        <v>7.3</v>
      </c>
      <c r="I12" s="41">
        <f t="shared" si="0"/>
        <v>8.1</v>
      </c>
      <c r="J12" s="41">
        <f t="shared" si="0"/>
        <v>8.8000000000000007</v>
      </c>
      <c r="K12" s="42">
        <f t="shared" si="0"/>
        <v>11</v>
      </c>
      <c r="L12" s="41">
        <f t="shared" si="0"/>
        <v>16</v>
      </c>
      <c r="M12" s="41">
        <f t="shared" si="0"/>
        <v>21</v>
      </c>
      <c r="N12" s="42">
        <f t="shared" si="0"/>
        <v>26</v>
      </c>
      <c r="O12" s="41">
        <f t="shared" si="0"/>
        <v>31.1</v>
      </c>
      <c r="P12" s="41">
        <f t="shared" si="0"/>
        <v>36.200000000000003</v>
      </c>
      <c r="Q12" s="42">
        <f t="shared" si="0"/>
        <v>41.4</v>
      </c>
    </row>
    <row r="13" spans="1:18" ht="13.5" x14ac:dyDescent="0.2">
      <c r="E13" s="9" t="s">
        <v>7</v>
      </c>
      <c r="F13" s="41">
        <f t="shared" si="0"/>
        <v>-2.165</v>
      </c>
      <c r="G13" s="41">
        <f t="shared" si="0"/>
        <v>-4.335</v>
      </c>
      <c r="H13" s="42">
        <f t="shared" si="0"/>
        <v>-6.5</v>
      </c>
      <c r="I13" s="41">
        <f t="shared" si="0"/>
        <v>-8.66</v>
      </c>
      <c r="J13" s="41">
        <f t="shared" si="0"/>
        <v>-10.824999999999999</v>
      </c>
      <c r="K13" s="42">
        <f t="shared" si="0"/>
        <v>-21.65</v>
      </c>
      <c r="L13" s="41">
        <f t="shared" si="0"/>
        <v>-43.3</v>
      </c>
      <c r="M13" s="41">
        <f t="shared" si="0"/>
        <v>-65</v>
      </c>
      <c r="N13" s="42">
        <f t="shared" si="0"/>
        <v>-86.65</v>
      </c>
      <c r="O13" s="41">
        <f t="shared" si="0"/>
        <v>-108.25</v>
      </c>
      <c r="P13" s="41">
        <f t="shared" si="0"/>
        <v>-130</v>
      </c>
      <c r="Q13" s="42">
        <f t="shared" si="0"/>
        <v>-151.75</v>
      </c>
    </row>
    <row r="14" spans="1:18" ht="13.5" x14ac:dyDescent="0.2">
      <c r="E14" s="48"/>
      <c r="F14" s="49"/>
      <c r="G14" s="51"/>
      <c r="H14" s="51"/>
      <c r="I14" s="51"/>
      <c r="J14" s="51"/>
      <c r="K14" s="51"/>
      <c r="L14" s="51"/>
      <c r="M14" s="51"/>
      <c r="N14" s="51"/>
      <c r="P14" s="51"/>
      <c r="Q14" s="51"/>
    </row>
    <row r="15" spans="1:18" ht="15" x14ac:dyDescent="0.2">
      <c r="E15" s="1"/>
      <c r="F15" s="1">
        <v>1</v>
      </c>
      <c r="G15" s="1">
        <v>2</v>
      </c>
      <c r="H15" s="1">
        <v>3</v>
      </c>
      <c r="I15" s="1">
        <v>4</v>
      </c>
      <c r="J15" s="1">
        <v>5</v>
      </c>
      <c r="K15" s="1">
        <v>10</v>
      </c>
      <c r="L15" s="1">
        <v>20</v>
      </c>
      <c r="M15" s="1">
        <v>30</v>
      </c>
      <c r="N15" s="1">
        <v>40</v>
      </c>
      <c r="O15" s="1">
        <v>50</v>
      </c>
      <c r="P15" s="1">
        <v>60</v>
      </c>
      <c r="Q15" s="1">
        <v>70</v>
      </c>
    </row>
    <row r="16" spans="1:18" ht="13.5" x14ac:dyDescent="0.2">
      <c r="E16" s="9" t="s">
        <v>6</v>
      </c>
      <c r="F16" s="67">
        <v>10.24</v>
      </c>
      <c r="G16" s="67">
        <v>12.58</v>
      </c>
      <c r="H16" s="68">
        <v>14.6</v>
      </c>
      <c r="I16" s="67">
        <v>16.2</v>
      </c>
      <c r="J16" s="67">
        <v>17.600000000000001</v>
      </c>
      <c r="K16" s="68">
        <v>22</v>
      </c>
      <c r="L16" s="67">
        <v>32</v>
      </c>
      <c r="M16" s="67">
        <v>42</v>
      </c>
      <c r="N16" s="68">
        <v>52</v>
      </c>
      <c r="O16" s="67">
        <v>62.2</v>
      </c>
      <c r="P16" s="67">
        <v>72.400000000000006</v>
      </c>
      <c r="Q16" s="68">
        <v>82.8</v>
      </c>
      <c r="R16" s="70"/>
    </row>
    <row r="17" spans="4:18" ht="13.5" x14ac:dyDescent="0.2">
      <c r="E17" s="71" t="s">
        <v>7</v>
      </c>
      <c r="F17" s="61">
        <v>-4.33</v>
      </c>
      <c r="G17" s="61">
        <v>-8.67</v>
      </c>
      <c r="H17" s="62">
        <v>-13</v>
      </c>
      <c r="I17" s="61">
        <v>-17.32</v>
      </c>
      <c r="J17" s="61">
        <v>-21.65</v>
      </c>
      <c r="K17" s="62">
        <v>-43.3</v>
      </c>
      <c r="L17" s="61">
        <v>-86.6</v>
      </c>
      <c r="M17" s="61">
        <v>-130</v>
      </c>
      <c r="N17" s="62">
        <v>-173.3</v>
      </c>
      <c r="O17" s="61">
        <v>-216.5</v>
      </c>
      <c r="P17" s="61">
        <v>-260</v>
      </c>
      <c r="Q17" s="62">
        <v>-303.5</v>
      </c>
      <c r="R17" s="66"/>
    </row>
    <row r="18" spans="4:18" ht="15" x14ac:dyDescent="0.2">
      <c r="E18" s="11" t="s">
        <v>8</v>
      </c>
      <c r="F18" s="43">
        <f>F17/F15</f>
        <v>-4.33</v>
      </c>
      <c r="G18" s="43">
        <f t="shared" ref="G18:Q18" si="1">G17/G15</f>
        <v>-4.335</v>
      </c>
      <c r="H18" s="43">
        <f t="shared" si="1"/>
        <v>-4.333333333333333</v>
      </c>
      <c r="I18" s="43">
        <f t="shared" si="1"/>
        <v>-4.33</v>
      </c>
      <c r="J18" s="43">
        <f t="shared" si="1"/>
        <v>-4.33</v>
      </c>
      <c r="K18" s="43">
        <f t="shared" si="1"/>
        <v>-4.33</v>
      </c>
      <c r="L18" s="43">
        <f t="shared" si="1"/>
        <v>-4.33</v>
      </c>
      <c r="M18" s="43">
        <f t="shared" si="1"/>
        <v>-4.333333333333333</v>
      </c>
      <c r="N18" s="43">
        <f t="shared" si="1"/>
        <v>-4.3325000000000005</v>
      </c>
      <c r="O18" s="43">
        <f t="shared" si="1"/>
        <v>-4.33</v>
      </c>
      <c r="P18" s="43">
        <f t="shared" si="1"/>
        <v>-4.333333333333333</v>
      </c>
      <c r="Q18" s="43">
        <f t="shared" si="1"/>
        <v>-4.3357142857142854</v>
      </c>
    </row>
    <row r="19" spans="4:18" ht="15" x14ac:dyDescent="0.2">
      <c r="E19" s="8" t="s">
        <v>9</v>
      </c>
      <c r="F19" s="80">
        <f>SQRT(12*32.2*F18^2/(4*$F$7*($F$6*56)*$F$8^2))</f>
        <v>0.69951149763990905</v>
      </c>
      <c r="G19" s="80">
        <f t="shared" ref="G19:Q19" si="2">SQRT(12*32.2*G18^2/(4*$F$7*($F$6*56)*$F$8^2))</f>
        <v>0.70031924763718378</v>
      </c>
      <c r="H19" s="81">
        <f t="shared" si="2"/>
        <v>0.70004999763809217</v>
      </c>
      <c r="I19" s="80">
        <f t="shared" si="2"/>
        <v>0.69951149763990905</v>
      </c>
      <c r="J19" s="80">
        <f t="shared" si="2"/>
        <v>0.69951149763990905</v>
      </c>
      <c r="K19" s="81">
        <f t="shared" si="2"/>
        <v>0.69951149763990905</v>
      </c>
      <c r="L19" s="80">
        <f t="shared" si="2"/>
        <v>0.69951149763990905</v>
      </c>
      <c r="M19" s="80">
        <f t="shared" si="2"/>
        <v>0.70004999763809217</v>
      </c>
      <c r="N19" s="81">
        <f t="shared" si="2"/>
        <v>0.69991537263854653</v>
      </c>
      <c r="O19" s="80">
        <f t="shared" si="2"/>
        <v>0.69951149763990905</v>
      </c>
      <c r="P19" s="80">
        <f t="shared" si="2"/>
        <v>0.70004999763809217</v>
      </c>
      <c r="Q19" s="81">
        <f t="shared" si="2"/>
        <v>0.70043464049393733</v>
      </c>
      <c r="R19" s="66" t="s">
        <v>69</v>
      </c>
    </row>
    <row r="20" spans="4:18" ht="15" x14ac:dyDescent="0.2">
      <c r="E20" s="14" t="s">
        <v>10</v>
      </c>
      <c r="F20" s="46">
        <f>(F17/F16)*-1</f>
        <v>0.4228515625</v>
      </c>
      <c r="G20" s="46">
        <f t="shared" ref="G20:Q20" si="3">(G17/G16)*-1</f>
        <v>0.68918918918918914</v>
      </c>
      <c r="H20" s="47">
        <f t="shared" si="3"/>
        <v>0.8904109589041096</v>
      </c>
      <c r="I20" s="46">
        <f t="shared" si="3"/>
        <v>1.069135802469136</v>
      </c>
      <c r="J20" s="46">
        <f t="shared" si="3"/>
        <v>1.2301136363636362</v>
      </c>
      <c r="K20" s="47">
        <f t="shared" si="3"/>
        <v>1.968181818181818</v>
      </c>
      <c r="L20" s="46">
        <f t="shared" si="3"/>
        <v>2.7062499999999998</v>
      </c>
      <c r="M20" s="46">
        <f t="shared" si="3"/>
        <v>3.0952380952380953</v>
      </c>
      <c r="N20" s="47">
        <f t="shared" si="3"/>
        <v>3.3326923076923078</v>
      </c>
      <c r="O20" s="46">
        <f t="shared" si="3"/>
        <v>3.480707395498392</v>
      </c>
      <c r="P20" s="46">
        <f t="shared" si="3"/>
        <v>3.5911602209944751</v>
      </c>
      <c r="Q20" s="47">
        <f t="shared" si="3"/>
        <v>3.6654589371980677</v>
      </c>
      <c r="R20" s="38"/>
    </row>
    <row r="23" spans="4:18" ht="15" x14ac:dyDescent="0.2">
      <c r="E23" s="1" t="s">
        <v>13</v>
      </c>
      <c r="F23" s="1">
        <v>1</v>
      </c>
      <c r="G23" s="1">
        <v>2</v>
      </c>
      <c r="H23" s="1">
        <v>3</v>
      </c>
      <c r="I23" s="1">
        <v>4</v>
      </c>
      <c r="J23" s="1">
        <v>5</v>
      </c>
      <c r="K23" s="1">
        <v>10</v>
      </c>
      <c r="L23" s="1">
        <v>20</v>
      </c>
      <c r="M23" s="1">
        <v>30</v>
      </c>
      <c r="N23" s="1">
        <v>40</v>
      </c>
      <c r="O23" s="1">
        <v>50</v>
      </c>
      <c r="P23" s="1">
        <v>60</v>
      </c>
      <c r="Q23" s="1">
        <v>70</v>
      </c>
    </row>
    <row r="24" spans="4:18" ht="13.5" x14ac:dyDescent="0.2">
      <c r="E24" s="9" t="s">
        <v>6</v>
      </c>
      <c r="F24" s="41">
        <f t="shared" ref="F24:Q24" si="4">F28/2</f>
        <v>5.12</v>
      </c>
      <c r="G24" s="41">
        <f t="shared" si="4"/>
        <v>6.29</v>
      </c>
      <c r="H24" s="42">
        <f t="shared" si="4"/>
        <v>7.3</v>
      </c>
      <c r="I24" s="41">
        <f t="shared" si="4"/>
        <v>8.1</v>
      </c>
      <c r="J24" s="41">
        <f t="shared" si="4"/>
        <v>8.8000000000000007</v>
      </c>
      <c r="K24" s="42">
        <f t="shared" si="4"/>
        <v>11</v>
      </c>
      <c r="L24" s="41">
        <f t="shared" si="4"/>
        <v>16</v>
      </c>
      <c r="M24" s="41">
        <f t="shared" si="4"/>
        <v>21</v>
      </c>
      <c r="N24" s="42">
        <f t="shared" si="4"/>
        <v>26</v>
      </c>
      <c r="O24" s="41">
        <f t="shared" si="4"/>
        <v>31.1</v>
      </c>
      <c r="P24" s="41">
        <f t="shared" si="4"/>
        <v>36.200000000000003</v>
      </c>
      <c r="Q24" s="42">
        <f t="shared" si="4"/>
        <v>41.4</v>
      </c>
    </row>
    <row r="25" spans="4:18" ht="13.5" x14ac:dyDescent="0.2">
      <c r="E25" s="9" t="s">
        <v>7</v>
      </c>
      <c r="F25" s="41">
        <f t="shared" ref="F25:Q25" si="5">F29/2</f>
        <v>-2.011285</v>
      </c>
      <c r="G25" s="41">
        <f t="shared" si="5"/>
        <v>-4.027215</v>
      </c>
      <c r="H25" s="42">
        <f t="shared" si="5"/>
        <v>-6.0385</v>
      </c>
      <c r="I25" s="41">
        <f t="shared" si="5"/>
        <v>-8.04514</v>
      </c>
      <c r="J25" s="41">
        <f t="shared" si="5"/>
        <v>-10.056424999999999</v>
      </c>
      <c r="K25" s="42">
        <f t="shared" si="5"/>
        <v>-20.112849999999998</v>
      </c>
      <c r="L25" s="41">
        <f t="shared" si="5"/>
        <v>-40.225699999999996</v>
      </c>
      <c r="M25" s="41">
        <f t="shared" si="5"/>
        <v>-60.385000000000005</v>
      </c>
      <c r="N25" s="42">
        <f t="shared" si="5"/>
        <v>-80.497850000000014</v>
      </c>
      <c r="O25" s="41">
        <f t="shared" si="5"/>
        <v>-100.56425</v>
      </c>
      <c r="P25" s="41">
        <f t="shared" si="5"/>
        <v>-120.77000000000001</v>
      </c>
      <c r="Q25" s="42">
        <f t="shared" si="5"/>
        <v>-141</v>
      </c>
    </row>
    <row r="26" spans="4:18" ht="13.5" x14ac:dyDescent="0.2">
      <c r="E26" s="48"/>
      <c r="F26" s="49"/>
      <c r="G26" s="51"/>
      <c r="H26" s="51"/>
      <c r="I26" s="51"/>
      <c r="J26" s="51"/>
      <c r="K26" s="51"/>
      <c r="L26" s="51"/>
      <c r="M26" s="51"/>
      <c r="N26" s="51"/>
      <c r="P26" s="51"/>
      <c r="Q26" s="51"/>
    </row>
    <row r="27" spans="4:18" ht="15" x14ac:dyDescent="0.2">
      <c r="E27" s="1"/>
      <c r="F27" s="1">
        <v>1</v>
      </c>
      <c r="G27" s="1">
        <v>2</v>
      </c>
      <c r="H27" s="1">
        <v>3</v>
      </c>
      <c r="I27" s="1">
        <v>4</v>
      </c>
      <c r="J27" s="1">
        <v>5</v>
      </c>
      <c r="K27" s="1">
        <v>10</v>
      </c>
      <c r="L27" s="1">
        <v>20</v>
      </c>
      <c r="M27" s="1">
        <v>30</v>
      </c>
      <c r="N27" s="1">
        <v>40</v>
      </c>
      <c r="O27" s="1">
        <v>50</v>
      </c>
      <c r="P27" s="1">
        <v>60</v>
      </c>
      <c r="Q27" s="1">
        <v>70</v>
      </c>
    </row>
    <row r="28" spans="4:18" ht="13.5" x14ac:dyDescent="0.2">
      <c r="E28" s="9" t="s">
        <v>6</v>
      </c>
      <c r="F28" s="67">
        <v>10.24</v>
      </c>
      <c r="G28" s="67">
        <v>12.58</v>
      </c>
      <c r="H28" s="68">
        <v>14.6</v>
      </c>
      <c r="I28" s="67">
        <v>16.2</v>
      </c>
      <c r="J28" s="67">
        <v>17.600000000000001</v>
      </c>
      <c r="K28" s="68">
        <v>22</v>
      </c>
      <c r="L28" s="67">
        <v>32</v>
      </c>
      <c r="M28" s="67">
        <v>42</v>
      </c>
      <c r="N28" s="68">
        <v>52</v>
      </c>
      <c r="O28" s="67">
        <v>62.2</v>
      </c>
      <c r="P28" s="67">
        <v>72.400000000000006</v>
      </c>
      <c r="Q28" s="68">
        <v>82.8</v>
      </c>
    </row>
    <row r="29" spans="4:18" ht="13.5" x14ac:dyDescent="0.2">
      <c r="D29">
        <v>0.92900000000000005</v>
      </c>
      <c r="E29" s="71" t="s">
        <v>7</v>
      </c>
      <c r="F29" s="61">
        <f>(F17*$D$29)</f>
        <v>-4.02257</v>
      </c>
      <c r="G29" s="61">
        <f t="shared" ref="G29:P29" si="6">(G17*$D$29)</f>
        <v>-8.05443</v>
      </c>
      <c r="H29" s="62">
        <f t="shared" si="6"/>
        <v>-12.077</v>
      </c>
      <c r="I29" s="61">
        <f t="shared" si="6"/>
        <v>-16.09028</v>
      </c>
      <c r="J29" s="61">
        <f t="shared" si="6"/>
        <v>-20.112849999999998</v>
      </c>
      <c r="K29" s="62">
        <f t="shared" si="6"/>
        <v>-40.225699999999996</v>
      </c>
      <c r="L29" s="61">
        <f t="shared" si="6"/>
        <v>-80.451399999999992</v>
      </c>
      <c r="M29" s="61">
        <f t="shared" si="6"/>
        <v>-120.77000000000001</v>
      </c>
      <c r="N29" s="62">
        <f t="shared" si="6"/>
        <v>-160.99570000000003</v>
      </c>
      <c r="O29" s="61">
        <f t="shared" si="6"/>
        <v>-201.1285</v>
      </c>
      <c r="P29" s="61">
        <f t="shared" si="6"/>
        <v>-241.54000000000002</v>
      </c>
      <c r="Q29" s="62">
        <v>-282</v>
      </c>
    </row>
    <row r="30" spans="4:18" ht="15" x14ac:dyDescent="0.2">
      <c r="E30" s="11" t="s">
        <v>8</v>
      </c>
      <c r="F30" s="43">
        <f>F29/F27</f>
        <v>-4.02257</v>
      </c>
      <c r="G30" s="43">
        <f t="shared" ref="G30:Q30" si="7">G29/G27</f>
        <v>-4.027215</v>
      </c>
      <c r="H30" s="43">
        <f t="shared" si="7"/>
        <v>-4.0256666666666669</v>
      </c>
      <c r="I30" s="43">
        <f t="shared" si="7"/>
        <v>-4.02257</v>
      </c>
      <c r="J30" s="43">
        <f t="shared" si="7"/>
        <v>-4.02257</v>
      </c>
      <c r="K30" s="43">
        <f t="shared" si="7"/>
        <v>-4.02257</v>
      </c>
      <c r="L30" s="43">
        <f t="shared" si="7"/>
        <v>-4.02257</v>
      </c>
      <c r="M30" s="43">
        <f t="shared" si="7"/>
        <v>-4.0256666666666669</v>
      </c>
      <c r="N30" s="43">
        <f t="shared" si="7"/>
        <v>-4.0248925000000009</v>
      </c>
      <c r="O30" s="43">
        <f t="shared" si="7"/>
        <v>-4.02257</v>
      </c>
      <c r="P30" s="43">
        <f t="shared" si="7"/>
        <v>-4.0256666666666669</v>
      </c>
      <c r="Q30" s="43">
        <f t="shared" si="7"/>
        <v>-4.0285714285714285</v>
      </c>
    </row>
    <row r="31" spans="4:18" ht="15" x14ac:dyDescent="0.2">
      <c r="E31" s="8" t="s">
        <v>9</v>
      </c>
      <c r="F31" s="80">
        <f>SQRT(12*32.2*F30^2/(4*$F$7*($F$6*56)*$F$8^2))</f>
        <v>0.64984618130747551</v>
      </c>
      <c r="G31" s="80">
        <f t="shared" ref="G31:Q31" si="8">SQRT(12*32.2*G30^2/(4*$F$7*($F$6*56)*$F$8^2))</f>
        <v>0.65059658105494367</v>
      </c>
      <c r="H31" s="81">
        <f t="shared" si="8"/>
        <v>0.65034644780578776</v>
      </c>
      <c r="I31" s="80">
        <f t="shared" si="8"/>
        <v>0.64984618130747551</v>
      </c>
      <c r="J31" s="80">
        <f t="shared" si="8"/>
        <v>0.64984618130747551</v>
      </c>
      <c r="K31" s="81">
        <f t="shared" si="8"/>
        <v>0.64984618130747551</v>
      </c>
      <c r="L31" s="80">
        <f t="shared" si="8"/>
        <v>0.64984618130747551</v>
      </c>
      <c r="M31" s="80">
        <f t="shared" si="8"/>
        <v>0.65034644780578776</v>
      </c>
      <c r="N31" s="81">
        <f t="shared" si="8"/>
        <v>0.65022138118120976</v>
      </c>
      <c r="O31" s="80">
        <f t="shared" si="8"/>
        <v>0.64984618130747551</v>
      </c>
      <c r="P31" s="80">
        <f t="shared" si="8"/>
        <v>0.65034644780578776</v>
      </c>
      <c r="Q31" s="81">
        <f t="shared" si="8"/>
        <v>0.65081571208991862</v>
      </c>
      <c r="R31" s="66" t="s">
        <v>70</v>
      </c>
    </row>
    <row r="32" spans="4:18" ht="15" x14ac:dyDescent="0.2">
      <c r="E32" s="14" t="s">
        <v>10</v>
      </c>
      <c r="F32" s="46">
        <f>(F29/F28)*-1</f>
        <v>0.3928291015625</v>
      </c>
      <c r="G32" s="46">
        <f t="shared" ref="G32:Q32" si="9">(G29/G28)*-1</f>
        <v>0.64025675675675675</v>
      </c>
      <c r="H32" s="47">
        <f t="shared" si="9"/>
        <v>0.8271917808219178</v>
      </c>
      <c r="I32" s="46">
        <f t="shared" si="9"/>
        <v>0.9932271604938272</v>
      </c>
      <c r="J32" s="46">
        <f t="shared" si="9"/>
        <v>1.1427755681818179</v>
      </c>
      <c r="K32" s="47">
        <f t="shared" si="9"/>
        <v>1.8284409090909088</v>
      </c>
      <c r="L32" s="46">
        <f t="shared" si="9"/>
        <v>2.5141062499999998</v>
      </c>
      <c r="M32" s="46">
        <f t="shared" si="9"/>
        <v>2.8754761904761907</v>
      </c>
      <c r="N32" s="47">
        <f t="shared" si="9"/>
        <v>3.0960711538461543</v>
      </c>
      <c r="O32" s="46">
        <f t="shared" si="9"/>
        <v>3.2335771704180063</v>
      </c>
      <c r="P32" s="46">
        <f t="shared" si="9"/>
        <v>3.3361878453038676</v>
      </c>
      <c r="Q32" s="47">
        <f t="shared" si="9"/>
        <v>3.4057971014492754</v>
      </c>
    </row>
    <row r="35" spans="4:18" ht="15" x14ac:dyDescent="0.2">
      <c r="E35" s="1" t="s">
        <v>13</v>
      </c>
      <c r="F35" s="1">
        <v>1</v>
      </c>
      <c r="G35" s="1">
        <v>2</v>
      </c>
      <c r="H35" s="1">
        <v>3</v>
      </c>
      <c r="I35" s="1">
        <v>4</v>
      </c>
      <c r="J35" s="1">
        <v>5</v>
      </c>
      <c r="K35" s="1">
        <v>10</v>
      </c>
      <c r="L35" s="1">
        <v>20</v>
      </c>
      <c r="M35" s="1">
        <v>30</v>
      </c>
      <c r="N35" s="1">
        <v>40</v>
      </c>
      <c r="O35" s="1">
        <v>50</v>
      </c>
      <c r="P35" s="1">
        <v>60</v>
      </c>
      <c r="Q35" s="1">
        <v>70</v>
      </c>
    </row>
    <row r="36" spans="4:18" ht="13.5" x14ac:dyDescent="0.2">
      <c r="E36" s="9" t="s">
        <v>6</v>
      </c>
      <c r="F36" s="41">
        <f t="shared" ref="F36:Q36" si="10">F40/2</f>
        <v>5.12</v>
      </c>
      <c r="G36" s="41">
        <f t="shared" si="10"/>
        <v>6.29</v>
      </c>
      <c r="H36" s="42">
        <f t="shared" si="10"/>
        <v>7.3</v>
      </c>
      <c r="I36" s="41">
        <f t="shared" si="10"/>
        <v>8.1</v>
      </c>
      <c r="J36" s="41">
        <f t="shared" si="10"/>
        <v>8.8000000000000007</v>
      </c>
      <c r="K36" s="42">
        <f t="shared" si="10"/>
        <v>11</v>
      </c>
      <c r="L36" s="41">
        <f t="shared" si="10"/>
        <v>16</v>
      </c>
      <c r="M36" s="41">
        <f t="shared" si="10"/>
        <v>21</v>
      </c>
      <c r="N36" s="42">
        <f t="shared" si="10"/>
        <v>26</v>
      </c>
      <c r="O36" s="41">
        <f t="shared" si="10"/>
        <v>31.1</v>
      </c>
      <c r="P36" s="41">
        <f t="shared" si="10"/>
        <v>36.200000000000003</v>
      </c>
      <c r="Q36" s="42">
        <f t="shared" si="10"/>
        <v>41.4</v>
      </c>
    </row>
    <row r="37" spans="4:18" ht="13.5" x14ac:dyDescent="0.2">
      <c r="E37" s="9" t="s">
        <v>7</v>
      </c>
      <c r="F37" s="41">
        <f t="shared" ref="F37:Q37" si="11">F41/2</f>
        <v>-1.8564160550000002</v>
      </c>
      <c r="G37" s="41">
        <f t="shared" si="11"/>
        <v>-3.7171194450000002</v>
      </c>
      <c r="H37" s="42">
        <f t="shared" si="11"/>
        <v>-5.5735355000000002</v>
      </c>
      <c r="I37" s="41">
        <f t="shared" si="11"/>
        <v>-7.4256642200000007</v>
      </c>
      <c r="J37" s="41">
        <f t="shared" si="11"/>
        <v>-9.2820802750000002</v>
      </c>
      <c r="K37" s="42">
        <f t="shared" si="11"/>
        <v>-18.56416055</v>
      </c>
      <c r="L37" s="41">
        <f t="shared" si="11"/>
        <v>-37.128321100000001</v>
      </c>
      <c r="M37" s="41">
        <f t="shared" si="11"/>
        <v>-55.735355000000006</v>
      </c>
      <c r="N37" s="42">
        <f t="shared" si="11"/>
        <v>-74.29951555000001</v>
      </c>
      <c r="O37" s="41">
        <f t="shared" si="11"/>
        <v>-92.820802749999999</v>
      </c>
      <c r="P37" s="41">
        <f t="shared" si="11"/>
        <v>-111.47071000000001</v>
      </c>
      <c r="Q37" s="42">
        <f t="shared" si="11"/>
        <v>-130.143</v>
      </c>
    </row>
    <row r="38" spans="4:18" ht="13.5" x14ac:dyDescent="0.2">
      <c r="E38" s="48"/>
      <c r="F38" s="49"/>
      <c r="G38" s="51"/>
      <c r="H38" s="51"/>
      <c r="I38" s="51"/>
      <c r="J38" s="51"/>
      <c r="K38" s="51"/>
      <c r="L38" s="51"/>
      <c r="M38" s="51"/>
      <c r="N38" s="51"/>
      <c r="P38" s="51"/>
      <c r="Q38" s="51"/>
    </row>
    <row r="39" spans="4:18" ht="15" x14ac:dyDescent="0.2">
      <c r="E39" s="1"/>
      <c r="F39" s="1">
        <v>1</v>
      </c>
      <c r="G39" s="1">
        <v>2</v>
      </c>
      <c r="H39" s="1">
        <v>3</v>
      </c>
      <c r="I39" s="1">
        <v>4</v>
      </c>
      <c r="J39" s="1">
        <v>5</v>
      </c>
      <c r="K39" s="1">
        <v>10</v>
      </c>
      <c r="L39" s="1">
        <v>20</v>
      </c>
      <c r="M39" s="1">
        <v>30</v>
      </c>
      <c r="N39" s="1">
        <v>40</v>
      </c>
      <c r="O39" s="1">
        <v>50</v>
      </c>
      <c r="P39" s="1">
        <v>60</v>
      </c>
      <c r="Q39" s="1">
        <v>70</v>
      </c>
    </row>
    <row r="40" spans="4:18" ht="13.5" x14ac:dyDescent="0.2">
      <c r="E40" s="9" t="s">
        <v>6</v>
      </c>
      <c r="F40" s="67">
        <v>10.24</v>
      </c>
      <c r="G40" s="67">
        <v>12.58</v>
      </c>
      <c r="H40" s="68">
        <v>14.6</v>
      </c>
      <c r="I40" s="67">
        <v>16.2</v>
      </c>
      <c r="J40" s="67">
        <v>17.600000000000001</v>
      </c>
      <c r="K40" s="68">
        <v>22</v>
      </c>
      <c r="L40" s="67">
        <v>32</v>
      </c>
      <c r="M40" s="67">
        <v>42</v>
      </c>
      <c r="N40" s="68">
        <v>52</v>
      </c>
      <c r="O40" s="67">
        <v>62.2</v>
      </c>
      <c r="P40" s="67">
        <v>72.400000000000006</v>
      </c>
      <c r="Q40" s="68">
        <v>82.8</v>
      </c>
    </row>
    <row r="41" spans="4:18" ht="13.5" x14ac:dyDescent="0.2">
      <c r="D41">
        <v>0.92300000000000004</v>
      </c>
      <c r="E41" s="71" t="s">
        <v>7</v>
      </c>
      <c r="F41" s="61">
        <f>(F29*$D$41)</f>
        <v>-3.7128321100000004</v>
      </c>
      <c r="G41" s="61">
        <f t="shared" ref="G41:Q41" si="12">(G29*$D$41)</f>
        <v>-7.4342388900000005</v>
      </c>
      <c r="H41" s="62">
        <f t="shared" si="12"/>
        <v>-11.147071</v>
      </c>
      <c r="I41" s="61">
        <f t="shared" si="12"/>
        <v>-14.851328440000001</v>
      </c>
      <c r="J41" s="61">
        <f t="shared" si="12"/>
        <v>-18.56416055</v>
      </c>
      <c r="K41" s="62">
        <f t="shared" si="12"/>
        <v>-37.128321100000001</v>
      </c>
      <c r="L41" s="61">
        <f t="shared" si="12"/>
        <v>-74.256642200000002</v>
      </c>
      <c r="M41" s="61">
        <f t="shared" si="12"/>
        <v>-111.47071000000001</v>
      </c>
      <c r="N41" s="62">
        <f t="shared" si="12"/>
        <v>-148.59903110000002</v>
      </c>
      <c r="O41" s="61">
        <f t="shared" si="12"/>
        <v>-185.6416055</v>
      </c>
      <c r="P41" s="61">
        <f t="shared" si="12"/>
        <v>-222.94142000000002</v>
      </c>
      <c r="Q41" s="62">
        <f t="shared" si="12"/>
        <v>-260.286</v>
      </c>
    </row>
    <row r="42" spans="4:18" ht="15" x14ac:dyDescent="0.2">
      <c r="E42" s="11" t="s">
        <v>8</v>
      </c>
      <c r="F42" s="43">
        <f>F41/F39</f>
        <v>-3.7128321100000004</v>
      </c>
      <c r="G42" s="43">
        <f t="shared" ref="G42:Q42" si="13">G41/G39</f>
        <v>-3.7171194450000002</v>
      </c>
      <c r="H42" s="43">
        <f t="shared" si="13"/>
        <v>-3.7156903333333333</v>
      </c>
      <c r="I42" s="43">
        <f t="shared" si="13"/>
        <v>-3.7128321100000004</v>
      </c>
      <c r="J42" s="43">
        <f t="shared" si="13"/>
        <v>-3.7128321099999999</v>
      </c>
      <c r="K42" s="43">
        <f t="shared" si="13"/>
        <v>-3.7128321099999999</v>
      </c>
      <c r="L42" s="43">
        <f t="shared" si="13"/>
        <v>-3.7128321099999999</v>
      </c>
      <c r="M42" s="43">
        <f t="shared" si="13"/>
        <v>-3.7156903333333338</v>
      </c>
      <c r="N42" s="43">
        <f t="shared" si="13"/>
        <v>-3.7149757775000003</v>
      </c>
      <c r="O42" s="43">
        <f t="shared" si="13"/>
        <v>-3.7128321099999999</v>
      </c>
      <c r="P42" s="43">
        <f t="shared" si="13"/>
        <v>-3.7156903333333338</v>
      </c>
      <c r="Q42" s="43">
        <f t="shared" si="13"/>
        <v>-3.7183714285714284</v>
      </c>
    </row>
    <row r="43" spans="4:18" ht="15" x14ac:dyDescent="0.2">
      <c r="E43" s="8" t="s">
        <v>9</v>
      </c>
      <c r="F43" s="80">
        <f>SQRT(12*32.2*F42^2/(4*$F$7*($F$6*56)*$F$8^2))</f>
        <v>0.5998080253468</v>
      </c>
      <c r="G43" s="80">
        <f t="shared" ref="G43:Q43" si="14">SQRT(12*32.2*G42^2/(4*$F$7*($F$6*56)*$F$8^2))</f>
        <v>0.60050064431371319</v>
      </c>
      <c r="H43" s="81">
        <f t="shared" si="14"/>
        <v>0.60026977132474202</v>
      </c>
      <c r="I43" s="80">
        <f t="shared" si="14"/>
        <v>0.5998080253468</v>
      </c>
      <c r="J43" s="80">
        <f t="shared" si="14"/>
        <v>0.59980802534679989</v>
      </c>
      <c r="K43" s="81">
        <f t="shared" si="14"/>
        <v>0.59980802534679989</v>
      </c>
      <c r="L43" s="80">
        <f t="shared" si="14"/>
        <v>0.59980802534679989</v>
      </c>
      <c r="M43" s="80">
        <f t="shared" si="14"/>
        <v>0.60026977132474213</v>
      </c>
      <c r="N43" s="81">
        <f t="shared" si="14"/>
        <v>0.6001543348302566</v>
      </c>
      <c r="O43" s="80">
        <f t="shared" si="14"/>
        <v>0.59980802534679989</v>
      </c>
      <c r="P43" s="80">
        <f t="shared" si="14"/>
        <v>0.60026977132474213</v>
      </c>
      <c r="Q43" s="81">
        <f t="shared" si="14"/>
        <v>0.60070290225899492</v>
      </c>
      <c r="R43" s="66" t="s">
        <v>71</v>
      </c>
    </row>
    <row r="44" spans="4:18" ht="15" x14ac:dyDescent="0.2">
      <c r="E44" s="14" t="s">
        <v>10</v>
      </c>
      <c r="F44" s="46">
        <f>(F41/F40)*-1</f>
        <v>0.36258126074218755</v>
      </c>
      <c r="G44" s="46">
        <f t="shared" ref="G44:Q44" si="15">(G41/G40)*-1</f>
        <v>0.59095698648648654</v>
      </c>
      <c r="H44" s="47">
        <f t="shared" si="15"/>
        <v>0.76349801369863013</v>
      </c>
      <c r="I44" s="46">
        <f t="shared" si="15"/>
        <v>0.91674866913580255</v>
      </c>
      <c r="J44" s="46">
        <f t="shared" si="15"/>
        <v>1.0547818494318182</v>
      </c>
      <c r="K44" s="47">
        <f t="shared" si="15"/>
        <v>1.6876509590909092</v>
      </c>
      <c r="L44" s="46">
        <f t="shared" si="15"/>
        <v>2.3205200687500001</v>
      </c>
      <c r="M44" s="46">
        <f t="shared" si="15"/>
        <v>2.6540645238095242</v>
      </c>
      <c r="N44" s="47">
        <f t="shared" si="15"/>
        <v>2.8576736750000005</v>
      </c>
      <c r="O44" s="46">
        <f t="shared" si="15"/>
        <v>2.9845917282958196</v>
      </c>
      <c r="P44" s="46">
        <f t="shared" si="15"/>
        <v>3.0793013812154695</v>
      </c>
      <c r="Q44" s="47">
        <f t="shared" si="15"/>
        <v>3.1435507246376813</v>
      </c>
    </row>
    <row r="47" spans="4:18" ht="15" x14ac:dyDescent="0.2">
      <c r="E47" s="1" t="s">
        <v>13</v>
      </c>
      <c r="F47" s="1">
        <v>1</v>
      </c>
      <c r="G47" s="1">
        <v>2</v>
      </c>
      <c r="H47" s="1">
        <v>3</v>
      </c>
      <c r="I47" s="1">
        <v>4</v>
      </c>
      <c r="J47" s="1">
        <v>5</v>
      </c>
      <c r="K47" s="1">
        <v>10</v>
      </c>
      <c r="L47" s="1">
        <v>20</v>
      </c>
      <c r="M47" s="1">
        <v>30</v>
      </c>
      <c r="N47" s="1">
        <v>40</v>
      </c>
      <c r="O47" s="1">
        <v>50</v>
      </c>
      <c r="P47" s="1">
        <v>60</v>
      </c>
      <c r="Q47" s="1">
        <v>70</v>
      </c>
    </row>
    <row r="48" spans="4:18" ht="13.5" x14ac:dyDescent="0.2">
      <c r="E48" s="9" t="s">
        <v>6</v>
      </c>
      <c r="F48" s="41">
        <f t="shared" ref="F48:Q48" si="16">F52/2</f>
        <v>5.12</v>
      </c>
      <c r="G48" s="41">
        <f t="shared" si="16"/>
        <v>6.29</v>
      </c>
      <c r="H48" s="42">
        <f t="shared" si="16"/>
        <v>7.3</v>
      </c>
      <c r="I48" s="41">
        <f t="shared" si="16"/>
        <v>8.1</v>
      </c>
      <c r="J48" s="41">
        <f t="shared" si="16"/>
        <v>8.8000000000000007</v>
      </c>
      <c r="K48" s="42">
        <f t="shared" si="16"/>
        <v>11</v>
      </c>
      <c r="L48" s="41">
        <f t="shared" si="16"/>
        <v>16</v>
      </c>
      <c r="M48" s="41">
        <f t="shared" si="16"/>
        <v>21</v>
      </c>
      <c r="N48" s="42">
        <f t="shared" si="16"/>
        <v>26</v>
      </c>
      <c r="O48" s="41">
        <f t="shared" si="16"/>
        <v>31.1</v>
      </c>
      <c r="P48" s="41">
        <f t="shared" si="16"/>
        <v>36.200000000000003</v>
      </c>
      <c r="Q48" s="42">
        <f t="shared" si="16"/>
        <v>41.4</v>
      </c>
    </row>
    <row r="49" spans="4:18" ht="13.5" x14ac:dyDescent="0.2">
      <c r="E49" s="9" t="s">
        <v>7</v>
      </c>
      <c r="F49" s="41">
        <f t="shared" ref="F49:Q49" si="17">F53/2</f>
        <v>-1.7004771063800002</v>
      </c>
      <c r="G49" s="41">
        <f t="shared" si="17"/>
        <v>-3.4048814116200004</v>
      </c>
      <c r="H49" s="42">
        <f t="shared" si="17"/>
        <v>-5.1053585180000001</v>
      </c>
      <c r="I49" s="41">
        <f t="shared" si="17"/>
        <v>-6.8019084255200006</v>
      </c>
      <c r="J49" s="41">
        <f t="shared" si="17"/>
        <v>-8.5023855318999999</v>
      </c>
      <c r="K49" s="42">
        <f t="shared" si="17"/>
        <v>-17.0047710638</v>
      </c>
      <c r="L49" s="41">
        <f t="shared" si="17"/>
        <v>-34.0095421276</v>
      </c>
      <c r="M49" s="41">
        <f t="shared" si="17"/>
        <v>-51.053585180000006</v>
      </c>
      <c r="N49" s="42">
        <f t="shared" si="17"/>
        <v>-68.058356243800006</v>
      </c>
      <c r="O49" s="41">
        <f t="shared" si="17"/>
        <v>-85.023855319000006</v>
      </c>
      <c r="P49" s="41">
        <f t="shared" si="17"/>
        <v>-102.10717036000001</v>
      </c>
      <c r="Q49" s="42">
        <f t="shared" si="17"/>
        <v>-119.210988</v>
      </c>
    </row>
    <row r="50" spans="4:18" ht="13.5" x14ac:dyDescent="0.2">
      <c r="E50" s="48"/>
      <c r="F50" s="49"/>
      <c r="G50" s="51"/>
      <c r="H50" s="51"/>
      <c r="I50" s="51"/>
      <c r="J50" s="51"/>
      <c r="K50" s="51"/>
      <c r="L50" s="51"/>
      <c r="M50" s="51"/>
      <c r="N50" s="51"/>
      <c r="P50" s="51"/>
      <c r="Q50" s="51"/>
    </row>
    <row r="51" spans="4:18" ht="15" x14ac:dyDescent="0.2">
      <c r="E51" s="1"/>
      <c r="F51" s="1">
        <v>1</v>
      </c>
      <c r="G51" s="1">
        <v>2</v>
      </c>
      <c r="H51" s="1">
        <v>3</v>
      </c>
      <c r="I51" s="1">
        <v>4</v>
      </c>
      <c r="J51" s="1">
        <v>5</v>
      </c>
      <c r="K51" s="1">
        <v>10</v>
      </c>
      <c r="L51" s="1">
        <v>20</v>
      </c>
      <c r="M51" s="1">
        <v>30</v>
      </c>
      <c r="N51" s="1">
        <v>40</v>
      </c>
      <c r="O51" s="1">
        <v>50</v>
      </c>
      <c r="P51" s="1">
        <v>60</v>
      </c>
      <c r="Q51" s="1">
        <v>70</v>
      </c>
    </row>
    <row r="52" spans="4:18" ht="13.5" x14ac:dyDescent="0.2">
      <c r="E52" s="9" t="s">
        <v>6</v>
      </c>
      <c r="F52" s="67">
        <v>10.24</v>
      </c>
      <c r="G52" s="67">
        <v>12.58</v>
      </c>
      <c r="H52" s="68">
        <v>14.6</v>
      </c>
      <c r="I52" s="67">
        <v>16.2</v>
      </c>
      <c r="J52" s="67">
        <v>17.600000000000001</v>
      </c>
      <c r="K52" s="68">
        <v>22</v>
      </c>
      <c r="L52" s="67">
        <v>32</v>
      </c>
      <c r="M52" s="67">
        <v>42</v>
      </c>
      <c r="N52" s="68">
        <v>52</v>
      </c>
      <c r="O52" s="67">
        <v>62.2</v>
      </c>
      <c r="P52" s="67">
        <v>72.400000000000006</v>
      </c>
      <c r="Q52" s="68">
        <v>82.8</v>
      </c>
    </row>
    <row r="53" spans="4:18" ht="13.5" x14ac:dyDescent="0.2">
      <c r="D53">
        <v>0.91600000000000004</v>
      </c>
      <c r="E53" s="71" t="s">
        <v>7</v>
      </c>
      <c r="F53" s="61">
        <f>(F41*$D$53)</f>
        <v>-3.4009542127600003</v>
      </c>
      <c r="G53" s="61">
        <f t="shared" ref="G53:Q53" si="18">(G41*$D$53)</f>
        <v>-6.8097628232400007</v>
      </c>
      <c r="H53" s="62">
        <f t="shared" si="18"/>
        <v>-10.210717036</v>
      </c>
      <c r="I53" s="61">
        <f t="shared" si="18"/>
        <v>-13.603816851040001</v>
      </c>
      <c r="J53" s="61">
        <f t="shared" si="18"/>
        <v>-17.0047710638</v>
      </c>
      <c r="K53" s="62">
        <f t="shared" si="18"/>
        <v>-34.0095421276</v>
      </c>
      <c r="L53" s="61">
        <f t="shared" si="18"/>
        <v>-68.019084255199999</v>
      </c>
      <c r="M53" s="61">
        <f t="shared" si="18"/>
        <v>-102.10717036000001</v>
      </c>
      <c r="N53" s="62">
        <f t="shared" si="18"/>
        <v>-136.11671248760001</v>
      </c>
      <c r="O53" s="61">
        <f t="shared" si="18"/>
        <v>-170.04771063800001</v>
      </c>
      <c r="P53" s="61">
        <f t="shared" si="18"/>
        <v>-204.21434072000002</v>
      </c>
      <c r="Q53" s="62">
        <f t="shared" si="18"/>
        <v>-238.421976</v>
      </c>
    </row>
    <row r="54" spans="4:18" ht="15" x14ac:dyDescent="0.2">
      <c r="E54" s="11" t="s">
        <v>8</v>
      </c>
      <c r="F54" s="43">
        <f>F53/F51</f>
        <v>-3.4009542127600003</v>
      </c>
      <c r="G54" s="43">
        <f t="shared" ref="G54:Q54" si="19">G53/G51</f>
        <v>-3.4048814116200004</v>
      </c>
      <c r="H54" s="43">
        <f t="shared" si="19"/>
        <v>-3.4035723453333335</v>
      </c>
      <c r="I54" s="43">
        <f t="shared" si="19"/>
        <v>-3.4009542127600003</v>
      </c>
      <c r="J54" s="43">
        <f t="shared" si="19"/>
        <v>-3.4009542127599999</v>
      </c>
      <c r="K54" s="43">
        <f t="shared" si="19"/>
        <v>-3.4009542127599999</v>
      </c>
      <c r="L54" s="43">
        <f t="shared" si="19"/>
        <v>-3.4009542127599999</v>
      </c>
      <c r="M54" s="43">
        <f t="shared" si="19"/>
        <v>-3.4035723453333335</v>
      </c>
      <c r="N54" s="43">
        <f t="shared" si="19"/>
        <v>-3.4029178121900001</v>
      </c>
      <c r="O54" s="43">
        <f t="shared" si="19"/>
        <v>-3.4009542127600003</v>
      </c>
      <c r="P54" s="43">
        <f t="shared" si="19"/>
        <v>-3.4035723453333335</v>
      </c>
      <c r="Q54" s="43">
        <f t="shared" si="19"/>
        <v>-3.4060282285714285</v>
      </c>
    </row>
    <row r="55" spans="4:18" ht="15" x14ac:dyDescent="0.2">
      <c r="E55" s="8" t="s">
        <v>9</v>
      </c>
      <c r="F55" s="80">
        <f>SQRT(12*32.2*F54^2/(4*$F$7*($F$6*56)*$F$8^2))</f>
        <v>0.54942415121766874</v>
      </c>
      <c r="G55" s="80">
        <f t="shared" ref="G55:Q55" si="20">SQRT(12*32.2*G54^2/(4*$F$7*($F$6*56)*$F$8^2))</f>
        <v>0.55005859019136127</v>
      </c>
      <c r="H55" s="81">
        <f t="shared" si="20"/>
        <v>0.5498471105334638</v>
      </c>
      <c r="I55" s="80">
        <f t="shared" si="20"/>
        <v>0.54942415121766874</v>
      </c>
      <c r="J55" s="80">
        <f t="shared" si="20"/>
        <v>0.54942415121766863</v>
      </c>
      <c r="K55" s="81">
        <f t="shared" si="20"/>
        <v>0.54942415121766863</v>
      </c>
      <c r="L55" s="80">
        <f t="shared" si="20"/>
        <v>0.54942415121766863</v>
      </c>
      <c r="M55" s="80">
        <f t="shared" si="20"/>
        <v>0.5498471105334638</v>
      </c>
      <c r="N55" s="81">
        <f t="shared" si="20"/>
        <v>0.54974137070451501</v>
      </c>
      <c r="O55" s="80">
        <f t="shared" si="20"/>
        <v>0.54942415121766874</v>
      </c>
      <c r="P55" s="80">
        <f t="shared" si="20"/>
        <v>0.5498471105334638</v>
      </c>
      <c r="Q55" s="81">
        <f t="shared" si="20"/>
        <v>0.5502438584692394</v>
      </c>
      <c r="R55" s="66" t="s">
        <v>72</v>
      </c>
    </row>
    <row r="56" spans="4:18" ht="15" x14ac:dyDescent="0.2">
      <c r="E56" s="14" t="s">
        <v>10</v>
      </c>
      <c r="F56" s="46">
        <f>(F53/F52)*-1</f>
        <v>0.33212443483984377</v>
      </c>
      <c r="G56" s="46">
        <f t="shared" ref="G56:Q56" si="21">(G53/G52)*-1</f>
        <v>0.54131659962162171</v>
      </c>
      <c r="H56" s="47">
        <f t="shared" si="21"/>
        <v>0.69936418054794525</v>
      </c>
      <c r="I56" s="46">
        <f t="shared" si="21"/>
        <v>0.83974178092839513</v>
      </c>
      <c r="J56" s="46">
        <f t="shared" si="21"/>
        <v>0.96618017407954537</v>
      </c>
      <c r="K56" s="47">
        <f t="shared" si="21"/>
        <v>1.5458882785272727</v>
      </c>
      <c r="L56" s="46">
        <f t="shared" si="21"/>
        <v>2.125596382975</v>
      </c>
      <c r="M56" s="46">
        <f t="shared" si="21"/>
        <v>2.431123103809524</v>
      </c>
      <c r="N56" s="47">
        <f t="shared" si="21"/>
        <v>2.6176290863</v>
      </c>
      <c r="O56" s="46">
        <f t="shared" si="21"/>
        <v>2.7338860231189712</v>
      </c>
      <c r="P56" s="46">
        <f t="shared" si="21"/>
        <v>2.8206400651933703</v>
      </c>
      <c r="Q56" s="47">
        <f t="shared" si="21"/>
        <v>2.8794924637681159</v>
      </c>
    </row>
    <row r="59" spans="4:18" ht="15" x14ac:dyDescent="0.2">
      <c r="E59" s="1" t="s">
        <v>13</v>
      </c>
      <c r="F59" s="1">
        <v>1</v>
      </c>
      <c r="G59" s="1">
        <v>2</v>
      </c>
      <c r="H59" s="1">
        <v>3</v>
      </c>
      <c r="I59" s="1">
        <v>4</v>
      </c>
      <c r="J59" s="1">
        <v>5</v>
      </c>
      <c r="K59" s="1">
        <v>10</v>
      </c>
      <c r="L59" s="1">
        <v>20</v>
      </c>
      <c r="M59" s="1">
        <v>30</v>
      </c>
      <c r="N59" s="1">
        <v>40</v>
      </c>
      <c r="O59" s="1">
        <v>50</v>
      </c>
      <c r="P59" s="1">
        <v>60</v>
      </c>
      <c r="Q59" s="1">
        <v>70</v>
      </c>
    </row>
    <row r="60" spans="4:18" ht="13.5" x14ac:dyDescent="0.2">
      <c r="E60" s="9" t="s">
        <v>6</v>
      </c>
      <c r="F60" s="41">
        <f t="shared" ref="F60:Q60" si="22">F64/2</f>
        <v>5.12</v>
      </c>
      <c r="G60" s="41">
        <f t="shared" si="22"/>
        <v>6.29</v>
      </c>
      <c r="H60" s="42">
        <f t="shared" si="22"/>
        <v>7.3</v>
      </c>
      <c r="I60" s="41">
        <f t="shared" si="22"/>
        <v>8.1</v>
      </c>
      <c r="J60" s="41">
        <f t="shared" si="22"/>
        <v>8.8000000000000007</v>
      </c>
      <c r="K60" s="42">
        <f t="shared" si="22"/>
        <v>11</v>
      </c>
      <c r="L60" s="41">
        <f t="shared" si="22"/>
        <v>16</v>
      </c>
      <c r="M60" s="41">
        <f t="shared" si="22"/>
        <v>21</v>
      </c>
      <c r="N60" s="42">
        <f t="shared" si="22"/>
        <v>26</v>
      </c>
      <c r="O60" s="41">
        <f t="shared" si="22"/>
        <v>31.1</v>
      </c>
      <c r="P60" s="41">
        <f t="shared" si="22"/>
        <v>36.200000000000003</v>
      </c>
      <c r="Q60" s="42">
        <f t="shared" si="22"/>
        <v>41.4</v>
      </c>
    </row>
    <row r="61" spans="4:18" ht="13.5" x14ac:dyDescent="0.2">
      <c r="E61" s="9" t="s">
        <v>7</v>
      </c>
      <c r="F61" s="41">
        <f t="shared" ref="F61:Q61" si="23">F65/2</f>
        <v>-1.5474341668058003</v>
      </c>
      <c r="G61" s="41">
        <f t="shared" si="23"/>
        <v>-3.0984420845742005</v>
      </c>
      <c r="H61" s="42">
        <f t="shared" si="23"/>
        <v>-4.6458762513799998</v>
      </c>
      <c r="I61" s="41">
        <f t="shared" si="23"/>
        <v>-6.189736667223201</v>
      </c>
      <c r="J61" s="41">
        <f t="shared" si="23"/>
        <v>-7.7371708340290004</v>
      </c>
      <c r="K61" s="42">
        <f t="shared" si="23"/>
        <v>-15.474341668058001</v>
      </c>
      <c r="L61" s="41">
        <f t="shared" si="23"/>
        <v>-30.948683336116002</v>
      </c>
      <c r="M61" s="41">
        <f t="shared" si="23"/>
        <v>-46.458762513800004</v>
      </c>
      <c r="N61" s="42">
        <f t="shared" si="23"/>
        <v>-61.933104181858006</v>
      </c>
      <c r="O61" s="41">
        <f t="shared" si="23"/>
        <v>-77.371708340290013</v>
      </c>
      <c r="P61" s="41">
        <f t="shared" si="23"/>
        <v>-92.917525027600007</v>
      </c>
      <c r="Q61" s="42">
        <f t="shared" si="23"/>
        <v>-108.48199908000001</v>
      </c>
    </row>
    <row r="62" spans="4:18" ht="13.5" x14ac:dyDescent="0.2">
      <c r="E62" s="48"/>
      <c r="F62" s="49"/>
      <c r="G62" s="51"/>
      <c r="H62" s="51"/>
      <c r="I62" s="51"/>
      <c r="J62" s="51"/>
      <c r="K62" s="51"/>
      <c r="L62" s="51"/>
      <c r="M62" s="51"/>
      <c r="N62" s="51"/>
      <c r="P62" s="51"/>
      <c r="Q62" s="51"/>
    </row>
    <row r="63" spans="4:18" ht="15" x14ac:dyDescent="0.2">
      <c r="E63" s="1"/>
      <c r="F63" s="1">
        <v>1</v>
      </c>
      <c r="G63" s="1">
        <v>2</v>
      </c>
      <c r="H63" s="1">
        <v>3</v>
      </c>
      <c r="I63" s="1">
        <v>4</v>
      </c>
      <c r="J63" s="1">
        <v>5</v>
      </c>
      <c r="K63" s="1">
        <v>10</v>
      </c>
      <c r="L63" s="1">
        <v>20</v>
      </c>
      <c r="M63" s="1">
        <v>30</v>
      </c>
      <c r="N63" s="1">
        <v>40</v>
      </c>
      <c r="O63" s="1">
        <v>50</v>
      </c>
      <c r="P63" s="1">
        <v>60</v>
      </c>
      <c r="Q63" s="1">
        <v>70</v>
      </c>
    </row>
    <row r="64" spans="4:18" ht="13.5" x14ac:dyDescent="0.2">
      <c r="E64" s="9" t="s">
        <v>6</v>
      </c>
      <c r="F64" s="67">
        <v>10.24</v>
      </c>
      <c r="G64" s="67">
        <v>12.58</v>
      </c>
      <c r="H64" s="68">
        <v>14.6</v>
      </c>
      <c r="I64" s="67">
        <v>16.2</v>
      </c>
      <c r="J64" s="67">
        <v>17.600000000000001</v>
      </c>
      <c r="K64" s="68">
        <v>22</v>
      </c>
      <c r="L64" s="67">
        <v>32</v>
      </c>
      <c r="M64" s="67">
        <v>42</v>
      </c>
      <c r="N64" s="68">
        <v>52</v>
      </c>
      <c r="O64" s="67">
        <v>62.2</v>
      </c>
      <c r="P64" s="67">
        <v>72.400000000000006</v>
      </c>
      <c r="Q64" s="68">
        <v>82.8</v>
      </c>
    </row>
    <row r="65" spans="4:18" ht="13.5" x14ac:dyDescent="0.2">
      <c r="D65">
        <v>0.91</v>
      </c>
      <c r="E65" s="71" t="s">
        <v>7</v>
      </c>
      <c r="F65" s="61">
        <f>(F53*$D$65)</f>
        <v>-3.0948683336116005</v>
      </c>
      <c r="G65" s="61">
        <f t="shared" ref="G65:Q65" si="24">(G53*$D$65)</f>
        <v>-6.1968841691484009</v>
      </c>
      <c r="H65" s="62">
        <f t="shared" si="24"/>
        <v>-9.2917525027599996</v>
      </c>
      <c r="I65" s="61">
        <f t="shared" si="24"/>
        <v>-12.379473334446402</v>
      </c>
      <c r="J65" s="61">
        <f t="shared" si="24"/>
        <v>-15.474341668058001</v>
      </c>
      <c r="K65" s="62">
        <f t="shared" si="24"/>
        <v>-30.948683336116002</v>
      </c>
      <c r="L65" s="61">
        <f t="shared" si="24"/>
        <v>-61.897366672232003</v>
      </c>
      <c r="M65" s="61">
        <f t="shared" si="24"/>
        <v>-92.917525027600007</v>
      </c>
      <c r="N65" s="62">
        <f t="shared" si="24"/>
        <v>-123.86620836371601</v>
      </c>
      <c r="O65" s="61">
        <f t="shared" si="24"/>
        <v>-154.74341668058003</v>
      </c>
      <c r="P65" s="61">
        <f t="shared" si="24"/>
        <v>-185.83505005520001</v>
      </c>
      <c r="Q65" s="62">
        <f t="shared" si="24"/>
        <v>-216.96399816000002</v>
      </c>
    </row>
    <row r="66" spans="4:18" ht="15" x14ac:dyDescent="0.2">
      <c r="E66" s="11" t="s">
        <v>8</v>
      </c>
      <c r="F66" s="43">
        <f>F65/F63</f>
        <v>-3.0948683336116005</v>
      </c>
      <c r="G66" s="43">
        <f t="shared" ref="G66:Q66" si="25">G65/G63</f>
        <v>-3.0984420845742005</v>
      </c>
      <c r="H66" s="43">
        <f t="shared" si="25"/>
        <v>-3.0972508342533334</v>
      </c>
      <c r="I66" s="43">
        <f t="shared" si="25"/>
        <v>-3.0948683336116005</v>
      </c>
      <c r="J66" s="43">
        <f t="shared" si="25"/>
        <v>-3.0948683336116001</v>
      </c>
      <c r="K66" s="43">
        <f t="shared" si="25"/>
        <v>-3.0948683336116001</v>
      </c>
      <c r="L66" s="43">
        <f t="shared" si="25"/>
        <v>-3.0948683336116001</v>
      </c>
      <c r="M66" s="43">
        <f t="shared" si="25"/>
        <v>-3.0972508342533334</v>
      </c>
      <c r="N66" s="43">
        <f t="shared" si="25"/>
        <v>-3.0966552090929005</v>
      </c>
      <c r="O66" s="43">
        <f t="shared" si="25"/>
        <v>-3.0948683336116005</v>
      </c>
      <c r="P66" s="43">
        <f t="shared" si="25"/>
        <v>-3.0972508342533334</v>
      </c>
      <c r="Q66" s="43">
        <f t="shared" si="25"/>
        <v>-3.0994856880000001</v>
      </c>
    </row>
    <row r="67" spans="4:18" ht="15" x14ac:dyDescent="0.2">
      <c r="E67" s="8" t="s">
        <v>9</v>
      </c>
      <c r="F67" s="80">
        <f>SQRT(12*32.2*F66^2/(4*$F$7*($F$6*56)*$F$8^2))</f>
        <v>0.49997597760807866</v>
      </c>
      <c r="G67" s="80">
        <f t="shared" ref="G67:Q67" si="26">SQRT(12*32.2*G66^2/(4*$F$7*($F$6*56)*$F$8^2))</f>
        <v>0.50055331707413875</v>
      </c>
      <c r="H67" s="81">
        <f t="shared" si="26"/>
        <v>0.50036087058545198</v>
      </c>
      <c r="I67" s="80">
        <f t="shared" si="26"/>
        <v>0.49997597760807866</v>
      </c>
      <c r="J67" s="80">
        <f t="shared" si="26"/>
        <v>0.49997597760807855</v>
      </c>
      <c r="K67" s="81">
        <f t="shared" si="26"/>
        <v>0.49997597760807855</v>
      </c>
      <c r="L67" s="80">
        <f t="shared" si="26"/>
        <v>0.49997597760807855</v>
      </c>
      <c r="M67" s="80">
        <f t="shared" si="26"/>
        <v>0.50036087058545198</v>
      </c>
      <c r="N67" s="81">
        <f t="shared" si="26"/>
        <v>0.50026464734110865</v>
      </c>
      <c r="O67" s="80">
        <f t="shared" si="26"/>
        <v>0.49997597760807866</v>
      </c>
      <c r="P67" s="80">
        <f t="shared" si="26"/>
        <v>0.50036087058545198</v>
      </c>
      <c r="Q67" s="81">
        <f t="shared" si="26"/>
        <v>0.50072191120700782</v>
      </c>
      <c r="R67" s="66" t="s">
        <v>73</v>
      </c>
    </row>
    <row r="68" spans="4:18" ht="15" x14ac:dyDescent="0.2">
      <c r="E68" s="14" t="s">
        <v>10</v>
      </c>
      <c r="F68" s="46">
        <f>(F65/F64)*-1</f>
        <v>0.30223323570425786</v>
      </c>
      <c r="G68" s="46">
        <f t="shared" ref="G68:Q68" si="27">(G65/G64)*-1</f>
        <v>0.49259810565567574</v>
      </c>
      <c r="H68" s="47">
        <f t="shared" si="27"/>
        <v>0.63642140429863014</v>
      </c>
      <c r="I68" s="46">
        <f t="shared" si="27"/>
        <v>0.76416502064483971</v>
      </c>
      <c r="J68" s="46">
        <f t="shared" si="27"/>
        <v>0.87922395841238632</v>
      </c>
      <c r="K68" s="47">
        <f t="shared" si="27"/>
        <v>1.4067583334598182</v>
      </c>
      <c r="L68" s="46">
        <f t="shared" si="27"/>
        <v>1.9342927085072501</v>
      </c>
      <c r="M68" s="46">
        <f t="shared" si="27"/>
        <v>2.2123220244666668</v>
      </c>
      <c r="N68" s="47">
        <f t="shared" si="27"/>
        <v>2.3820424685330002</v>
      </c>
      <c r="O68" s="46">
        <f t="shared" si="27"/>
        <v>2.4878362810382639</v>
      </c>
      <c r="P68" s="46">
        <f t="shared" si="27"/>
        <v>2.5667824593259669</v>
      </c>
      <c r="Q68" s="47">
        <f t="shared" si="27"/>
        <v>2.6203381420289857</v>
      </c>
    </row>
    <row r="71" spans="4:18" ht="15" x14ac:dyDescent="0.2">
      <c r="E71" s="1" t="s">
        <v>13</v>
      </c>
      <c r="F71" s="1">
        <v>1</v>
      </c>
      <c r="G71" s="1">
        <v>2</v>
      </c>
      <c r="H71" s="1">
        <v>3</v>
      </c>
      <c r="I71" s="1">
        <v>4</v>
      </c>
      <c r="J71" s="1">
        <v>5</v>
      </c>
      <c r="K71" s="1">
        <v>10</v>
      </c>
      <c r="L71" s="1">
        <v>20</v>
      </c>
      <c r="M71" s="1">
        <v>30</v>
      </c>
      <c r="N71" s="1">
        <v>40</v>
      </c>
      <c r="O71" s="1">
        <v>50</v>
      </c>
      <c r="P71" s="1">
        <v>60</v>
      </c>
      <c r="Q71" s="1">
        <v>70</v>
      </c>
    </row>
    <row r="72" spans="4:18" ht="13.5" x14ac:dyDescent="0.2">
      <c r="E72" s="9" t="s">
        <v>6</v>
      </c>
      <c r="F72" s="41">
        <f t="shared" ref="F72:Q72" si="28">F76/2</f>
        <v>5.12</v>
      </c>
      <c r="G72" s="41">
        <f t="shared" si="28"/>
        <v>6.29</v>
      </c>
      <c r="H72" s="42">
        <f t="shared" si="28"/>
        <v>7.3</v>
      </c>
      <c r="I72" s="41">
        <f t="shared" si="28"/>
        <v>8.1</v>
      </c>
      <c r="J72" s="41">
        <f t="shared" si="28"/>
        <v>8.8000000000000007</v>
      </c>
      <c r="K72" s="42">
        <f t="shared" si="28"/>
        <v>11</v>
      </c>
      <c r="L72" s="41">
        <f t="shared" si="28"/>
        <v>16</v>
      </c>
      <c r="M72" s="41">
        <f t="shared" si="28"/>
        <v>21</v>
      </c>
      <c r="N72" s="42">
        <f t="shared" si="28"/>
        <v>26</v>
      </c>
      <c r="O72" s="41">
        <f t="shared" si="28"/>
        <v>31.1</v>
      </c>
      <c r="P72" s="41">
        <f t="shared" si="28"/>
        <v>36.200000000000003</v>
      </c>
      <c r="Q72" s="42">
        <f t="shared" si="28"/>
        <v>41.4</v>
      </c>
    </row>
    <row r="73" spans="4:18" ht="13.5" x14ac:dyDescent="0.2">
      <c r="E73" s="9" t="s">
        <v>7</v>
      </c>
      <c r="F73" s="41">
        <f t="shared" ref="F73:Q73" si="29">F77/2</f>
        <v>-1.3926907501252204</v>
      </c>
      <c r="G73" s="41">
        <f t="shared" si="29"/>
        <v>-2.7885978761167807</v>
      </c>
      <c r="H73" s="42">
        <f t="shared" si="29"/>
        <v>-4.1812886262419999</v>
      </c>
      <c r="I73" s="41">
        <f t="shared" si="29"/>
        <v>-5.5707630005008815</v>
      </c>
      <c r="J73" s="41">
        <f t="shared" si="29"/>
        <v>-6.9634537506261003</v>
      </c>
      <c r="K73" s="42">
        <f t="shared" si="29"/>
        <v>-13.926907501252201</v>
      </c>
      <c r="L73" s="41">
        <f t="shared" si="29"/>
        <v>-27.853815002504401</v>
      </c>
      <c r="M73" s="41">
        <f t="shared" si="29"/>
        <v>-41.812886262420001</v>
      </c>
      <c r="N73" s="42">
        <f t="shared" si="29"/>
        <v>-55.739793763672203</v>
      </c>
      <c r="O73" s="41">
        <f t="shared" si="29"/>
        <v>-69.634537506261012</v>
      </c>
      <c r="P73" s="41">
        <f t="shared" si="29"/>
        <v>-83.625772524840002</v>
      </c>
      <c r="Q73" s="42">
        <f t="shared" si="29"/>
        <v>-97.63379917200001</v>
      </c>
    </row>
    <row r="74" spans="4:18" ht="13.5" x14ac:dyDescent="0.2">
      <c r="E74" s="48"/>
      <c r="F74" s="49"/>
      <c r="G74" s="51"/>
      <c r="H74" s="51"/>
      <c r="I74" s="51"/>
      <c r="J74" s="51"/>
      <c r="K74" s="51"/>
      <c r="L74" s="51"/>
      <c r="M74" s="51"/>
      <c r="N74" s="51"/>
      <c r="P74" s="51"/>
      <c r="Q74" s="51"/>
    </row>
    <row r="75" spans="4:18" ht="15" x14ac:dyDescent="0.2">
      <c r="E75" s="1"/>
      <c r="F75" s="1">
        <v>1</v>
      </c>
      <c r="G75" s="1">
        <v>2</v>
      </c>
      <c r="H75" s="1">
        <v>3</v>
      </c>
      <c r="I75" s="1">
        <v>4</v>
      </c>
      <c r="J75" s="1">
        <v>5</v>
      </c>
      <c r="K75" s="1">
        <v>10</v>
      </c>
      <c r="L75" s="1">
        <v>20</v>
      </c>
      <c r="M75" s="1">
        <v>30</v>
      </c>
      <c r="N75" s="1">
        <v>40</v>
      </c>
      <c r="O75" s="1">
        <v>50</v>
      </c>
      <c r="P75" s="1">
        <v>60</v>
      </c>
      <c r="Q75" s="1">
        <v>70</v>
      </c>
    </row>
    <row r="76" spans="4:18" ht="13.5" x14ac:dyDescent="0.2">
      <c r="E76" s="9" t="s">
        <v>6</v>
      </c>
      <c r="F76" s="67">
        <v>10.24</v>
      </c>
      <c r="G76" s="67">
        <v>12.58</v>
      </c>
      <c r="H76" s="68">
        <v>14.6</v>
      </c>
      <c r="I76" s="67">
        <v>16.2</v>
      </c>
      <c r="J76" s="67">
        <v>17.600000000000001</v>
      </c>
      <c r="K76" s="68">
        <v>22</v>
      </c>
      <c r="L76" s="67">
        <v>32</v>
      </c>
      <c r="M76" s="67">
        <v>42</v>
      </c>
      <c r="N76" s="68">
        <v>52</v>
      </c>
      <c r="O76" s="67">
        <v>62.2</v>
      </c>
      <c r="P76" s="67">
        <v>72.400000000000006</v>
      </c>
      <c r="Q76" s="68">
        <v>82.8</v>
      </c>
    </row>
    <row r="77" spans="4:18" ht="13.5" x14ac:dyDescent="0.2">
      <c r="D77">
        <v>0.9</v>
      </c>
      <c r="E77" s="71" t="s">
        <v>7</v>
      </c>
      <c r="F77" s="61">
        <f>(F65*$D$77)</f>
        <v>-2.7853815002504407</v>
      </c>
      <c r="G77" s="61">
        <f t="shared" ref="G77:Q77" si="30">(G65*$D$77)</f>
        <v>-5.5771957522335613</v>
      </c>
      <c r="H77" s="62">
        <f t="shared" si="30"/>
        <v>-8.3625772524839999</v>
      </c>
      <c r="I77" s="61">
        <f t="shared" si="30"/>
        <v>-11.141526001001763</v>
      </c>
      <c r="J77" s="61">
        <f t="shared" si="30"/>
        <v>-13.926907501252201</v>
      </c>
      <c r="K77" s="62">
        <f t="shared" si="30"/>
        <v>-27.853815002504401</v>
      </c>
      <c r="L77" s="61">
        <f t="shared" si="30"/>
        <v>-55.707630005008802</v>
      </c>
      <c r="M77" s="61">
        <f t="shared" si="30"/>
        <v>-83.625772524840002</v>
      </c>
      <c r="N77" s="62">
        <f t="shared" si="30"/>
        <v>-111.47958752734441</v>
      </c>
      <c r="O77" s="61">
        <f t="shared" si="30"/>
        <v>-139.26907501252202</v>
      </c>
      <c r="P77" s="61">
        <f t="shared" si="30"/>
        <v>-167.25154504968</v>
      </c>
      <c r="Q77" s="62">
        <f t="shared" si="30"/>
        <v>-195.26759834400002</v>
      </c>
    </row>
    <row r="78" spans="4:18" ht="15" x14ac:dyDescent="0.2">
      <c r="E78" s="11" t="s">
        <v>8</v>
      </c>
      <c r="F78" s="43">
        <f>F77/F75</f>
        <v>-2.7853815002504407</v>
      </c>
      <c r="G78" s="43">
        <f t="shared" ref="G78:Q78" si="31">G77/G75</f>
        <v>-2.7885978761167807</v>
      </c>
      <c r="H78" s="43">
        <f t="shared" si="31"/>
        <v>-2.7875257508279998</v>
      </c>
      <c r="I78" s="43">
        <f t="shared" si="31"/>
        <v>-2.7853815002504407</v>
      </c>
      <c r="J78" s="43">
        <f t="shared" si="31"/>
        <v>-2.7853815002504403</v>
      </c>
      <c r="K78" s="43">
        <f t="shared" si="31"/>
        <v>-2.7853815002504403</v>
      </c>
      <c r="L78" s="43">
        <f t="shared" si="31"/>
        <v>-2.7853815002504403</v>
      </c>
      <c r="M78" s="43">
        <f t="shared" si="31"/>
        <v>-2.7875257508280002</v>
      </c>
      <c r="N78" s="43">
        <f t="shared" si="31"/>
        <v>-2.7869896881836103</v>
      </c>
      <c r="O78" s="43">
        <f t="shared" si="31"/>
        <v>-2.7853815002504403</v>
      </c>
      <c r="P78" s="43">
        <f t="shared" si="31"/>
        <v>-2.7875257508280002</v>
      </c>
      <c r="Q78" s="43">
        <f t="shared" si="31"/>
        <v>-2.7895371192000002</v>
      </c>
    </row>
    <row r="79" spans="4:18" ht="15" x14ac:dyDescent="0.2">
      <c r="E79" s="8" t="s">
        <v>9</v>
      </c>
      <c r="F79" s="80">
        <f>SQRT(12*32.2*F78^2/(4*$F$7*($F$6*56)*$F$8^2))</f>
        <v>0.44997837984727079</v>
      </c>
      <c r="G79" s="80">
        <f t="shared" ref="G79:Q79" si="32">SQRT(12*32.2*G78^2/(4*$F$7*($F$6*56)*$F$8^2))</f>
        <v>0.45049798536672492</v>
      </c>
      <c r="H79" s="81">
        <f t="shared" si="32"/>
        <v>0.45032478352690675</v>
      </c>
      <c r="I79" s="80">
        <f t="shared" si="32"/>
        <v>0.44997837984727079</v>
      </c>
      <c r="J79" s="80">
        <f t="shared" si="32"/>
        <v>0.44997837984727074</v>
      </c>
      <c r="K79" s="81">
        <f t="shared" si="32"/>
        <v>0.44997837984727074</v>
      </c>
      <c r="L79" s="80">
        <f t="shared" si="32"/>
        <v>0.44997837984727074</v>
      </c>
      <c r="M79" s="80">
        <f t="shared" si="32"/>
        <v>0.4503247835269068</v>
      </c>
      <c r="N79" s="81">
        <f t="shared" si="32"/>
        <v>0.45023818260699777</v>
      </c>
      <c r="O79" s="80">
        <f t="shared" si="32"/>
        <v>0.44997837984727074</v>
      </c>
      <c r="P79" s="80">
        <f t="shared" si="32"/>
        <v>0.4503247835269068</v>
      </c>
      <c r="Q79" s="81">
        <f t="shared" si="32"/>
        <v>0.4506497200863071</v>
      </c>
      <c r="R79" s="66" t="s">
        <v>74</v>
      </c>
    </row>
    <row r="80" spans="4:18" ht="15" x14ac:dyDescent="0.2">
      <c r="E80" s="14" t="s">
        <v>10</v>
      </c>
      <c r="F80" s="46">
        <f>(F77/F76)*-1</f>
        <v>0.27200991213383208</v>
      </c>
      <c r="G80" s="46">
        <f t="shared" ref="G80:Q80" si="33">(G77/G76)*-1</f>
        <v>0.44333829509010819</v>
      </c>
      <c r="H80" s="47">
        <f t="shared" si="33"/>
        <v>0.5727792638687671</v>
      </c>
      <c r="I80" s="46">
        <f t="shared" si="33"/>
        <v>0.68774851858035579</v>
      </c>
      <c r="J80" s="46">
        <f t="shared" si="33"/>
        <v>0.7913015625711477</v>
      </c>
      <c r="K80" s="47">
        <f t="shared" si="33"/>
        <v>1.2660825001138365</v>
      </c>
      <c r="L80" s="46">
        <f t="shared" si="33"/>
        <v>1.7408634376565251</v>
      </c>
      <c r="M80" s="46">
        <f t="shared" si="33"/>
        <v>1.99108982202</v>
      </c>
      <c r="N80" s="47">
        <f t="shared" si="33"/>
        <v>2.1438382216797001</v>
      </c>
      <c r="O80" s="46">
        <f t="shared" si="33"/>
        <v>2.2390526529344377</v>
      </c>
      <c r="P80" s="46">
        <f t="shared" si="33"/>
        <v>2.31010421339337</v>
      </c>
      <c r="Q80" s="47">
        <f t="shared" si="33"/>
        <v>2.3583043278260871</v>
      </c>
    </row>
    <row r="94" spans="3:5" ht="15" x14ac:dyDescent="0.2">
      <c r="C94" s="1">
        <v>1</v>
      </c>
      <c r="D94" s="41">
        <v>-2.165</v>
      </c>
      <c r="E94" s="41">
        <v>0.7</v>
      </c>
    </row>
    <row r="95" spans="3:5" ht="15" x14ac:dyDescent="0.2">
      <c r="C95" s="1">
        <v>2</v>
      </c>
      <c r="D95" s="41">
        <v>-4.335</v>
      </c>
      <c r="E95" s="41">
        <v>0.7</v>
      </c>
    </row>
    <row r="96" spans="3:5" ht="15" x14ac:dyDescent="0.2">
      <c r="C96" s="1">
        <v>3</v>
      </c>
      <c r="D96" s="42">
        <v>-6.5</v>
      </c>
      <c r="E96" s="42">
        <v>0.7</v>
      </c>
    </row>
    <row r="97" spans="3:5" ht="15" x14ac:dyDescent="0.2">
      <c r="C97" s="1">
        <v>4</v>
      </c>
      <c r="D97" s="41">
        <v>-8.66</v>
      </c>
      <c r="E97" s="41">
        <v>0.7</v>
      </c>
    </row>
    <row r="98" spans="3:5" ht="15" x14ac:dyDescent="0.2">
      <c r="C98" s="1">
        <v>5</v>
      </c>
      <c r="D98" s="41">
        <v>-10.824999999999999</v>
      </c>
      <c r="E98" s="41">
        <v>0.7</v>
      </c>
    </row>
    <row r="99" spans="3:5" ht="15" x14ac:dyDescent="0.2">
      <c r="C99" s="1">
        <v>10</v>
      </c>
      <c r="D99" s="42">
        <v>-21.65</v>
      </c>
      <c r="E99" s="42">
        <v>0.7</v>
      </c>
    </row>
    <row r="100" spans="3:5" ht="15" x14ac:dyDescent="0.2">
      <c r="C100" s="1">
        <v>20</v>
      </c>
      <c r="D100" s="41">
        <v>-43.3</v>
      </c>
      <c r="E100" s="41">
        <v>0.7</v>
      </c>
    </row>
    <row r="101" spans="3:5" ht="15" x14ac:dyDescent="0.2">
      <c r="C101" s="1">
        <v>30</v>
      </c>
      <c r="D101" s="41">
        <v>-65</v>
      </c>
      <c r="E101" s="41">
        <v>0.7</v>
      </c>
    </row>
    <row r="102" spans="3:5" ht="15" x14ac:dyDescent="0.2">
      <c r="C102" s="1">
        <v>40</v>
      </c>
      <c r="D102" s="42">
        <v>-86.65</v>
      </c>
      <c r="E102" s="42">
        <v>0.7</v>
      </c>
    </row>
    <row r="103" spans="3:5" ht="15" x14ac:dyDescent="0.2">
      <c r="C103" s="1">
        <v>50</v>
      </c>
      <c r="D103" s="41">
        <v>-108.25</v>
      </c>
      <c r="E103" s="41">
        <v>0.7</v>
      </c>
    </row>
    <row r="104" spans="3:5" ht="15" x14ac:dyDescent="0.2">
      <c r="C104" s="1">
        <v>60</v>
      </c>
      <c r="D104" s="41">
        <v>-130</v>
      </c>
      <c r="E104" s="41">
        <v>0.7</v>
      </c>
    </row>
    <row r="105" spans="3:5" ht="15" x14ac:dyDescent="0.2">
      <c r="C105" s="1">
        <v>70</v>
      </c>
      <c r="D105" s="42">
        <v>151.75</v>
      </c>
      <c r="E105" s="42">
        <v>0.7</v>
      </c>
    </row>
    <row r="255" spans="2:2" x14ac:dyDescent="0.2">
      <c r="B255" t="s">
        <v>65</v>
      </c>
    </row>
  </sheetData>
  <pageMargins left="0.7" right="0.7" top="0.75" bottom="0.75" header="0.3" footer="0.3"/>
  <pageSetup scale="6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lscircuit_disabled</vt:lpstr>
      <vt:lpstr>lcsircuit_enabled</vt:lpstr>
      <vt:lpstr>compilation_disabled</vt:lpstr>
      <vt:lpstr>compilation_enabled</vt:lpstr>
      <vt:lpstr>linear_reb_zeta</vt:lpstr>
      <vt:lpstr>compilation_disabled!Print_Area</vt:lpstr>
      <vt:lpstr>compilation_enabled!Print_Area</vt:lpstr>
      <vt:lpstr>linear_reb_zeta!Print_Area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cp:lastPrinted>2017-08-02T21:21:46Z</cp:lastPrinted>
  <dcterms:created xsi:type="dcterms:W3CDTF">2017-07-30T15:41:30Z</dcterms:created>
  <dcterms:modified xsi:type="dcterms:W3CDTF">2019-04-02T17:33:05Z</dcterms:modified>
</cp:coreProperties>
</file>